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CB402135-4DA9-44A6-952C-393A01B8EB35}" xr6:coauthVersionLast="47" xr6:coauthVersionMax="47" xr10:uidLastSave="{00000000-0000-0000-0000-000000000000}"/>
  <bookViews>
    <workbookView xWindow="28680" yWindow="-120" windowWidth="29040" windowHeight="15720" activeTab="1" xr2:uid="{DDC71006-3217-402D-A3FB-A4051E700581}"/>
  </bookViews>
  <sheets>
    <sheet name="SubSector Analysis" sheetId="3" r:id="rId1"/>
    <sheet name="Nifty 750 Analysis" sheetId="2" r:id="rId2"/>
    <sheet name="Price_Filter_07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I19" i="3"/>
  <c r="I5" i="3"/>
  <c r="I21" i="3"/>
  <c r="I11" i="3"/>
  <c r="I24" i="3"/>
  <c r="I20" i="3"/>
  <c r="I35" i="3"/>
  <c r="I29" i="3"/>
  <c r="I33" i="3"/>
  <c r="I30" i="3"/>
  <c r="I25" i="3"/>
  <c r="I10" i="3"/>
  <c r="I49" i="3"/>
  <c r="I37" i="3"/>
  <c r="I73" i="3"/>
  <c r="I45" i="3"/>
  <c r="I14" i="3"/>
  <c r="I59" i="3"/>
  <c r="I60" i="3"/>
  <c r="I31" i="3"/>
  <c r="I70" i="3"/>
  <c r="I65" i="3"/>
  <c r="I43" i="3"/>
  <c r="I66" i="3"/>
  <c r="I27" i="3"/>
  <c r="I32" i="3"/>
  <c r="I78" i="3"/>
  <c r="I74" i="3"/>
  <c r="I81" i="3"/>
  <c r="I77" i="3"/>
  <c r="I98" i="3"/>
  <c r="I72" i="3"/>
  <c r="I83" i="3"/>
  <c r="I102" i="3"/>
  <c r="I91" i="3"/>
  <c r="I105" i="3"/>
  <c r="I82" i="3"/>
  <c r="I106" i="3"/>
  <c r="I108" i="3"/>
  <c r="I109" i="3"/>
  <c r="I110" i="3"/>
  <c r="I85" i="3"/>
  <c r="I94" i="3"/>
  <c r="I113" i="3"/>
  <c r="I75" i="3"/>
  <c r="I96" i="3"/>
  <c r="I101" i="3"/>
  <c r="I115" i="3"/>
  <c r="I119" i="3"/>
  <c r="I117" i="3"/>
  <c r="I120" i="3"/>
  <c r="I121" i="3"/>
  <c r="I104" i="3"/>
  <c r="B59" i="3"/>
  <c r="B81" i="3"/>
  <c r="D81" i="3" s="1"/>
  <c r="B78" i="3"/>
  <c r="B64" i="3"/>
  <c r="E64" i="3" s="1"/>
  <c r="B16" i="3"/>
  <c r="H16" i="3" s="1"/>
  <c r="B23" i="3"/>
  <c r="I23" i="3" s="1"/>
  <c r="B22" i="3"/>
  <c r="I22" i="3" s="1"/>
  <c r="B7" i="3"/>
  <c r="H7" i="3" s="1"/>
  <c r="B6" i="3"/>
  <c r="H6" i="3" s="1"/>
  <c r="B69" i="3"/>
  <c r="H69" i="3" s="1"/>
  <c r="B71" i="3"/>
  <c r="I71" i="3" s="1"/>
  <c r="B73" i="3"/>
  <c r="B24" i="3"/>
  <c r="B25" i="3"/>
  <c r="B91" i="3"/>
  <c r="B45" i="3"/>
  <c r="F45" i="3" s="1"/>
  <c r="B95" i="3"/>
  <c r="I95" i="3" s="1"/>
  <c r="B15" i="3"/>
  <c r="H15" i="3" s="1"/>
  <c r="B5" i="3"/>
  <c r="B18" i="3"/>
  <c r="E18" i="3" s="1"/>
  <c r="B54" i="3"/>
  <c r="I54" i="3" s="1"/>
  <c r="B86" i="3"/>
  <c r="H86" i="3" s="1"/>
  <c r="B58" i="3"/>
  <c r="P58" i="3" s="1"/>
  <c r="B19" i="3"/>
  <c r="P19" i="3" s="1"/>
  <c r="B28" i="3"/>
  <c r="Q28" i="3" s="1"/>
  <c r="B21" i="3"/>
  <c r="D21" i="3" s="1"/>
  <c r="B34" i="3"/>
  <c r="I34" i="3" s="1"/>
  <c r="B42" i="3"/>
  <c r="E42" i="3" s="1"/>
  <c r="B116" i="3"/>
  <c r="I116" i="3" s="1"/>
  <c r="B32" i="3"/>
  <c r="F32" i="3" s="1"/>
  <c r="B30" i="3"/>
  <c r="B9" i="3"/>
  <c r="H9" i="3" s="1"/>
  <c r="B80" i="3"/>
  <c r="H80" i="3" s="1"/>
  <c r="B114" i="3"/>
  <c r="H114" i="3" s="1"/>
  <c r="B41" i="3"/>
  <c r="I41" i="3" s="1"/>
  <c r="B35" i="3"/>
  <c r="B103" i="3"/>
  <c r="I103" i="3" s="1"/>
  <c r="B29" i="3"/>
  <c r="B43" i="3"/>
  <c r="B26" i="3"/>
  <c r="F26" i="3" s="1"/>
  <c r="B44" i="3"/>
  <c r="I44" i="3" s="1"/>
  <c r="B60" i="3"/>
  <c r="G60" i="3" s="1"/>
  <c r="B20" i="3"/>
  <c r="B61" i="3"/>
  <c r="D61" i="3" s="1"/>
  <c r="B33" i="3"/>
  <c r="B50" i="3"/>
  <c r="H50" i="3" s="1"/>
  <c r="B48" i="3"/>
  <c r="F48" i="3" s="1"/>
  <c r="B94" i="3"/>
  <c r="B87" i="3"/>
  <c r="I87" i="3" s="1"/>
  <c r="B14" i="3"/>
  <c r="D14" i="3" s="1"/>
  <c r="B88" i="3"/>
  <c r="I88" i="3" s="1"/>
  <c r="B83" i="3"/>
  <c r="E83" i="3" s="1"/>
  <c r="B76" i="3"/>
  <c r="I76" i="3" s="1"/>
  <c r="B93" i="3"/>
  <c r="I93" i="3" s="1"/>
  <c r="B47" i="3"/>
  <c r="I47" i="3" s="1"/>
  <c r="B46" i="3"/>
  <c r="D46" i="3" s="1"/>
  <c r="B109" i="3"/>
  <c r="B52" i="3"/>
  <c r="E52" i="3" s="1"/>
  <c r="B57" i="3"/>
  <c r="D57" i="3" s="1"/>
  <c r="B113" i="3"/>
  <c r="H113" i="3" s="1"/>
  <c r="B56" i="3"/>
  <c r="H56" i="3" s="1"/>
  <c r="B70" i="3"/>
  <c r="G70" i="3" s="1"/>
  <c r="B72" i="3"/>
  <c r="B92" i="3"/>
  <c r="E92" i="3" s="1"/>
  <c r="B89" i="3"/>
  <c r="H89" i="3" s="1"/>
  <c r="B77" i="3"/>
  <c r="B85" i="3"/>
  <c r="B36" i="3"/>
  <c r="I36" i="3" s="1"/>
  <c r="B68" i="3"/>
  <c r="I68" i="3" s="1"/>
  <c r="B40" i="3"/>
  <c r="I40" i="3" s="1"/>
  <c r="B3" i="3"/>
  <c r="I3" i="3" s="1"/>
  <c r="B31" i="3"/>
  <c r="H31" i="3" s="1"/>
  <c r="B17" i="3"/>
  <c r="H17" i="3" s="1"/>
  <c r="B4" i="3"/>
  <c r="G4" i="3" s="1"/>
  <c r="B101" i="3"/>
  <c r="B63" i="3"/>
  <c r="F63" i="3" s="1"/>
  <c r="B8" i="3"/>
  <c r="I8" i="3" s="1"/>
  <c r="B39" i="3"/>
  <c r="I39" i="3" s="1"/>
  <c r="B74" i="3"/>
  <c r="B84" i="3"/>
  <c r="D84" i="3" s="1"/>
  <c r="B38" i="3"/>
  <c r="I38" i="3" s="1"/>
  <c r="B62" i="3"/>
  <c r="F62" i="3" s="1"/>
  <c r="B55" i="3"/>
  <c r="F55" i="3" s="1"/>
  <c r="B115" i="3"/>
  <c r="G115" i="3" s="1"/>
  <c r="B100" i="3"/>
  <c r="I100" i="3" s="1"/>
  <c r="B110" i="3"/>
  <c r="G110" i="3" s="1"/>
  <c r="B27" i="3"/>
  <c r="B10" i="3"/>
  <c r="F10" i="3" s="1"/>
  <c r="B53" i="3"/>
  <c r="I53" i="3" s="1"/>
  <c r="B121" i="3"/>
  <c r="B96" i="3"/>
  <c r="B111" i="3"/>
  <c r="I111" i="3" s="1"/>
  <c r="B90" i="3"/>
  <c r="I90" i="3" s="1"/>
  <c r="B102" i="3"/>
  <c r="F102" i="3" s="1"/>
  <c r="B79" i="3"/>
  <c r="D79" i="3" s="1"/>
  <c r="B66" i="3"/>
  <c r="B2" i="3"/>
  <c r="H2" i="3" s="1"/>
  <c r="B49" i="3"/>
  <c r="B82" i="3"/>
  <c r="B51" i="3"/>
  <c r="E51" i="3" s="1"/>
  <c r="B13" i="3"/>
  <c r="H13" i="3" s="1"/>
  <c r="B99" i="3"/>
  <c r="I99" i="3" s="1"/>
  <c r="B11" i="3"/>
  <c r="B108" i="3"/>
  <c r="H108" i="3" s="1"/>
  <c r="B112" i="3"/>
  <c r="H112" i="3" s="1"/>
  <c r="B37" i="3"/>
  <c r="H37" i="3" s="1"/>
  <c r="B97" i="3"/>
  <c r="H97" i="3" s="1"/>
  <c r="B119" i="3"/>
  <c r="H119" i="3" s="1"/>
  <c r="B117" i="3"/>
  <c r="H117" i="3" s="1"/>
  <c r="B65" i="3"/>
  <c r="G65" i="3" s="1"/>
  <c r="B105" i="3"/>
  <c r="B12" i="3"/>
  <c r="F12" i="3" s="1"/>
  <c r="B120" i="3"/>
  <c r="B106" i="3"/>
  <c r="B98" i="3"/>
  <c r="B75" i="3"/>
  <c r="B107" i="3"/>
  <c r="I107" i="3" s="1"/>
  <c r="B67" i="3"/>
  <c r="G67" i="3" s="1"/>
  <c r="B118" i="3"/>
  <c r="F118" i="3" s="1"/>
  <c r="B104" i="3"/>
  <c r="G104" i="3" s="1"/>
  <c r="B122" i="3"/>
  <c r="I122" i="3" s="1"/>
  <c r="AQ549" i="2"/>
  <c r="AQ585" i="2"/>
  <c r="AQ613" i="2"/>
  <c r="AQ158" i="2"/>
  <c r="AQ395" i="2"/>
  <c r="AQ567" i="2"/>
  <c r="AQ280" i="2"/>
  <c r="AQ390" i="2"/>
  <c r="AQ580" i="2"/>
  <c r="AQ350" i="2"/>
  <c r="AQ313" i="2"/>
  <c r="AQ498" i="2"/>
  <c r="AQ250" i="2"/>
  <c r="AQ139" i="2"/>
  <c r="AQ661" i="2"/>
  <c r="AQ78" i="2"/>
  <c r="AQ377" i="2"/>
  <c r="AQ204" i="2"/>
  <c r="AQ448" i="2"/>
  <c r="AQ672" i="2"/>
  <c r="AQ500" i="2"/>
  <c r="AQ170" i="2"/>
  <c r="AQ382" i="2"/>
  <c r="AQ99" i="2"/>
  <c r="AQ118" i="2"/>
  <c r="AQ331" i="2"/>
  <c r="AQ58" i="2"/>
  <c r="AQ14" i="2"/>
  <c r="AQ646" i="2"/>
  <c r="AQ538" i="2"/>
  <c r="AQ352" i="2"/>
  <c r="AQ102" i="2"/>
  <c r="AQ60" i="2"/>
  <c r="AQ628" i="2"/>
  <c r="AQ135" i="2"/>
  <c r="AQ647" i="2"/>
  <c r="AQ598" i="2"/>
  <c r="AQ309" i="2"/>
  <c r="AQ62" i="2"/>
  <c r="AQ87" i="2"/>
  <c r="AQ67" i="2"/>
  <c r="AQ579" i="2"/>
  <c r="AQ18" i="2"/>
  <c r="AQ411" i="2"/>
  <c r="AQ275" i="2"/>
  <c r="AQ141" i="2"/>
  <c r="AQ12" i="2"/>
  <c r="AQ550" i="2"/>
  <c r="AQ268" i="2"/>
  <c r="AQ424" i="2"/>
  <c r="AQ235" i="2"/>
  <c r="AQ54" i="2"/>
  <c r="AQ138" i="2"/>
  <c r="AQ610" i="2"/>
  <c r="AQ143" i="2"/>
  <c r="AQ458" i="2"/>
  <c r="AQ381" i="2"/>
  <c r="AQ65" i="2"/>
  <c r="AQ339" i="2"/>
  <c r="AQ121" i="2"/>
  <c r="AQ209" i="2"/>
  <c r="AQ576" i="2"/>
  <c r="AQ272" i="2"/>
  <c r="AQ532" i="2"/>
  <c r="AQ401" i="2"/>
  <c r="AQ472" i="2"/>
  <c r="AQ191" i="2"/>
  <c r="AQ446" i="2"/>
  <c r="AQ442" i="2"/>
  <c r="AQ97" i="2"/>
  <c r="AQ273" i="2"/>
  <c r="AQ335" i="2"/>
  <c r="AQ355" i="2"/>
  <c r="AQ426" i="2"/>
  <c r="AQ205" i="2"/>
  <c r="AQ81" i="2"/>
  <c r="AQ283" i="2"/>
  <c r="AQ80" i="2"/>
  <c r="AQ427" i="2"/>
  <c r="AQ3" i="2"/>
  <c r="AQ320" i="2"/>
  <c r="AQ270" i="2"/>
  <c r="AQ469" i="2"/>
  <c r="AQ321" i="2"/>
  <c r="AQ79" i="2"/>
  <c r="AQ565" i="2"/>
  <c r="AQ210" i="2"/>
  <c r="AQ231" i="2"/>
  <c r="AQ267" i="2"/>
  <c r="AQ217" i="2"/>
  <c r="AQ37" i="2"/>
  <c r="AQ55" i="2"/>
  <c r="AQ279" i="2"/>
  <c r="AQ423" i="2"/>
  <c r="AQ654" i="2"/>
  <c r="AQ369" i="2"/>
  <c r="AQ34" i="2"/>
  <c r="AQ353" i="2"/>
  <c r="AQ180" i="2"/>
  <c r="AQ219" i="2"/>
  <c r="AQ114" i="2"/>
  <c r="AQ13" i="2"/>
  <c r="AQ281" i="2"/>
  <c r="AQ5" i="2"/>
  <c r="AQ412" i="2"/>
  <c r="AQ572" i="2"/>
  <c r="AQ259" i="2"/>
  <c r="AQ142" i="2"/>
  <c r="AQ425" i="2"/>
  <c r="AQ21" i="2"/>
  <c r="AQ159" i="2"/>
  <c r="AQ391" i="2"/>
  <c r="AQ29" i="2"/>
  <c r="AQ329" i="2"/>
  <c r="AQ183" i="2"/>
  <c r="AQ697" i="2"/>
  <c r="AQ154" i="2"/>
  <c r="AQ96" i="2"/>
  <c r="AQ376" i="2"/>
  <c r="AQ181" i="2"/>
  <c r="AQ30" i="2"/>
  <c r="AQ182" i="2"/>
  <c r="AQ502" i="2"/>
  <c r="AQ327" i="2"/>
  <c r="AQ174" i="2"/>
  <c r="AQ603" i="2"/>
  <c r="AQ278" i="2"/>
  <c r="AQ494" i="2"/>
  <c r="AQ232" i="2"/>
  <c r="AQ490" i="2"/>
  <c r="AQ388" i="2"/>
  <c r="AQ445" i="2"/>
  <c r="AQ253" i="2"/>
  <c r="AQ241" i="2"/>
  <c r="AQ192" i="2"/>
  <c r="AQ45" i="2"/>
  <c r="AQ193" i="2"/>
  <c r="AQ312" i="2"/>
  <c r="AQ705" i="2"/>
  <c r="AQ402" i="2"/>
  <c r="AQ341" i="2"/>
  <c r="AQ128" i="2"/>
  <c r="AQ228" i="2"/>
  <c r="AQ248" i="2"/>
  <c r="AQ36" i="2"/>
  <c r="AQ451" i="2"/>
  <c r="AQ399" i="2"/>
  <c r="AQ164" i="2"/>
  <c r="AQ107" i="2"/>
  <c r="AQ702" i="2"/>
  <c r="AQ346" i="2"/>
  <c r="AQ336" i="2"/>
  <c r="AQ2" i="2"/>
  <c r="AQ249" i="2"/>
  <c r="AQ397" i="2"/>
  <c r="AQ568" i="2"/>
  <c r="AQ15" i="2"/>
  <c r="AQ534" i="2"/>
  <c r="AQ116" i="2"/>
  <c r="AQ528" i="2"/>
  <c r="AQ527" i="2"/>
  <c r="AQ132" i="2"/>
  <c r="AQ595" i="2"/>
  <c r="AQ211" i="2"/>
  <c r="AQ9" i="2"/>
  <c r="AQ179" i="2"/>
  <c r="AQ429" i="2"/>
  <c r="AQ495" i="2"/>
  <c r="AQ255" i="2"/>
  <c r="AQ633" i="2"/>
  <c r="AQ491" i="2"/>
  <c r="AQ544" i="2"/>
  <c r="AQ612" i="2"/>
  <c r="AQ484" i="2"/>
  <c r="AQ337" i="2"/>
  <c r="AQ592" i="2"/>
  <c r="AQ24" i="2"/>
  <c r="AQ566" i="2"/>
  <c r="AQ125" i="2"/>
  <c r="AQ226" i="2"/>
  <c r="AQ172" i="2"/>
  <c r="AQ240" i="2"/>
  <c r="AQ222" i="2"/>
  <c r="AQ247" i="2"/>
  <c r="AQ662" i="2"/>
  <c r="AQ23" i="2"/>
  <c r="AQ561" i="2"/>
  <c r="AQ420" i="2"/>
  <c r="AQ630" i="2"/>
  <c r="AQ293" i="2"/>
  <c r="AQ559" i="2"/>
  <c r="AQ338" i="2"/>
  <c r="AQ419" i="2"/>
  <c r="AQ622" i="2"/>
  <c r="AQ394" i="2"/>
  <c r="AQ269" i="2"/>
  <c r="AQ436" i="2"/>
  <c r="AQ74" i="2"/>
  <c r="AQ364" i="2"/>
  <c r="AQ480" i="2"/>
  <c r="AQ88" i="2"/>
  <c r="AQ629" i="2"/>
  <c r="AQ186" i="2"/>
  <c r="AQ194" i="2"/>
  <c r="AQ596" i="2"/>
  <c r="AQ519" i="2"/>
  <c r="AQ556" i="2"/>
  <c r="AQ454" i="2"/>
  <c r="AQ551" i="2"/>
  <c r="AQ507" i="2"/>
  <c r="AQ256" i="2"/>
  <c r="AQ497" i="2"/>
  <c r="AQ157" i="2"/>
  <c r="AQ496" i="2"/>
  <c r="AQ98" i="2"/>
  <c r="AQ224" i="2"/>
  <c r="AQ332" i="2"/>
  <c r="AQ59" i="2"/>
  <c r="AQ68" i="2"/>
  <c r="AQ546" i="2"/>
  <c r="AQ198" i="2"/>
  <c r="AQ303" i="2"/>
  <c r="AQ284" i="2"/>
  <c r="AQ437" i="2"/>
  <c r="AQ229" i="2"/>
  <c r="AQ239" i="2"/>
  <c r="AQ545" i="2"/>
  <c r="AQ483" i="2"/>
  <c r="AQ674" i="2"/>
  <c r="AQ573" i="2"/>
  <c r="AQ48" i="2"/>
  <c r="AQ47" i="2"/>
  <c r="AQ523" i="2"/>
  <c r="AQ455" i="2"/>
  <c r="AQ721" i="2"/>
  <c r="AQ245" i="2"/>
  <c r="AQ703" i="2"/>
  <c r="AQ295" i="2"/>
  <c r="AQ175" i="2"/>
  <c r="AQ696" i="2"/>
  <c r="AQ246" i="2"/>
  <c r="AQ478" i="2"/>
  <c r="AQ503" i="2"/>
  <c r="AQ406" i="2"/>
  <c r="AQ558" i="2"/>
  <c r="AQ136" i="2"/>
  <c r="AQ151" i="2"/>
  <c r="AQ260" i="2"/>
  <c r="AQ230" i="2"/>
  <c r="AQ709" i="2"/>
  <c r="AQ72" i="2"/>
  <c r="AQ431" i="2"/>
  <c r="AQ334" i="2"/>
  <c r="AQ17" i="2"/>
  <c r="AQ362" i="2"/>
  <c r="AQ443" i="2"/>
  <c r="AQ289" i="2"/>
  <c r="AQ324" i="2"/>
  <c r="AQ64" i="2"/>
  <c r="AQ358" i="2"/>
  <c r="AQ201" i="2"/>
  <c r="AQ200" i="2"/>
  <c r="AQ453" i="2"/>
  <c r="AQ409" i="2"/>
  <c r="AQ571" i="2"/>
  <c r="AQ153" i="2"/>
  <c r="AQ634" i="2"/>
  <c r="AQ476" i="2"/>
  <c r="AQ577" i="2"/>
  <c r="AQ435" i="2"/>
  <c r="AQ366" i="2"/>
  <c r="AQ66" i="2"/>
  <c r="AQ75" i="2"/>
  <c r="AQ447" i="2"/>
  <c r="AQ124" i="2"/>
  <c r="AQ236" i="2"/>
  <c r="AQ237" i="2"/>
  <c r="AQ449" i="2"/>
  <c r="AQ345" i="2"/>
  <c r="AQ4" i="2"/>
  <c r="AQ470" i="2"/>
  <c r="AQ213" i="2"/>
  <c r="AQ638" i="2"/>
  <c r="AQ710" i="2"/>
  <c r="AQ308" i="2"/>
  <c r="AQ25" i="2"/>
  <c r="AQ69" i="2"/>
  <c r="AQ300" i="2"/>
  <c r="AQ306" i="2"/>
  <c r="AQ541" i="2"/>
  <c r="AQ39" i="2"/>
  <c r="AQ624" i="2"/>
  <c r="AQ535" i="2"/>
  <c r="AQ137" i="2"/>
  <c r="AQ195" i="2"/>
  <c r="AQ50" i="2"/>
  <c r="AQ504" i="2"/>
  <c r="AQ168" i="2"/>
  <c r="AQ322" i="2"/>
  <c r="AQ639" i="2"/>
  <c r="AQ287" i="2"/>
  <c r="AQ147" i="2"/>
  <c r="AQ44" i="2"/>
  <c r="AQ173" i="2"/>
  <c r="AQ372" i="2"/>
  <c r="AQ162" i="2"/>
  <c r="AQ514" i="2"/>
  <c r="AQ650" i="2"/>
  <c r="AQ515" i="2"/>
  <c r="AQ314" i="2"/>
  <c r="AQ202" i="2"/>
  <c r="AQ160" i="2"/>
  <c r="AQ619" i="2"/>
  <c r="AQ317" i="2"/>
  <c r="AQ254" i="2"/>
  <c r="AQ105" i="2"/>
  <c r="AQ113" i="2"/>
  <c r="AQ94" i="2"/>
  <c r="AQ417" i="2"/>
  <c r="AQ223" i="2"/>
  <c r="AQ274" i="2"/>
  <c r="AQ51" i="2"/>
  <c r="AQ71" i="2"/>
  <c r="AQ206" i="2"/>
  <c r="AQ177" i="2"/>
  <c r="AQ441" i="2"/>
  <c r="AQ302" i="2"/>
  <c r="AQ574" i="2"/>
  <c r="AQ111" i="2"/>
  <c r="AQ725" i="2"/>
  <c r="AQ540" i="2"/>
  <c r="AQ370" i="2"/>
  <c r="AQ416" i="2"/>
  <c r="AQ7" i="2"/>
  <c r="AQ92" i="2"/>
  <c r="AQ26" i="2"/>
  <c r="AQ681" i="2"/>
  <c r="AQ666" i="2"/>
  <c r="AQ40" i="2"/>
  <c r="AQ616" i="2"/>
  <c r="AQ668" i="2"/>
  <c r="AQ506" i="2"/>
  <c r="AQ261" i="2"/>
  <c r="AQ285" i="2"/>
  <c r="AQ608" i="2"/>
  <c r="AQ356" i="2"/>
  <c r="AQ548" i="2"/>
  <c r="AQ266" i="2"/>
  <c r="AQ318" i="2"/>
  <c r="AQ265" i="2"/>
  <c r="AQ243" i="2"/>
  <c r="AQ16" i="2"/>
  <c r="AQ150" i="2"/>
  <c r="AQ554" i="2"/>
  <c r="AQ543" i="2"/>
  <c r="AQ152" i="2"/>
  <c r="AQ594" i="2"/>
  <c r="AQ85" i="2"/>
  <c r="AQ456" i="2"/>
  <c r="AQ165" i="2"/>
  <c r="AQ31" i="2"/>
  <c r="AQ271" i="2"/>
  <c r="AQ557" i="2"/>
  <c r="AQ531" i="2"/>
  <c r="AQ133" i="2"/>
  <c r="AQ396" i="2"/>
  <c r="AQ109" i="2"/>
  <c r="AQ418" i="2"/>
  <c r="AQ640" i="2"/>
  <c r="AQ670" i="2"/>
  <c r="AQ405" i="2"/>
  <c r="AQ184" i="2"/>
  <c r="AQ27" i="2"/>
  <c r="AQ148" i="2"/>
  <c r="AQ130" i="2"/>
  <c r="AQ606" i="2"/>
  <c r="AQ262" i="2"/>
  <c r="AQ525" i="2"/>
  <c r="AQ508" i="2"/>
  <c r="AQ393" i="2"/>
  <c r="AQ134" i="2"/>
  <c r="AQ144" i="2"/>
  <c r="AQ307" i="2"/>
  <c r="AQ685" i="2"/>
  <c r="AQ76" i="2"/>
  <c r="AQ363" i="2"/>
  <c r="AQ221" i="2"/>
  <c r="AQ385" i="2"/>
  <c r="AQ328" i="2"/>
  <c r="AQ586" i="2"/>
  <c r="AQ319" i="2"/>
  <c r="AQ207" i="2"/>
  <c r="AQ155" i="2"/>
  <c r="AQ110" i="2"/>
  <c r="AQ359" i="2"/>
  <c r="AQ126" i="2"/>
  <c r="AQ428" i="2"/>
  <c r="AQ252" i="2"/>
  <c r="AQ635" i="2"/>
  <c r="AQ19" i="2"/>
  <c r="AQ161" i="2"/>
  <c r="AQ10" i="2"/>
  <c r="AQ465" i="2"/>
  <c r="AQ127" i="2"/>
  <c r="AQ63" i="2"/>
  <c r="AQ11" i="2"/>
  <c r="AQ251" i="2"/>
  <c r="AQ196" i="2"/>
  <c r="AQ199" i="2"/>
  <c r="AQ22" i="2"/>
  <c r="AQ731" i="2"/>
  <c r="AQ323" i="2"/>
  <c r="AQ499" i="2"/>
  <c r="AQ539" i="2"/>
  <c r="AQ652" i="2"/>
  <c r="AQ389" i="2"/>
  <c r="AQ333" i="2"/>
  <c r="AQ258" i="2"/>
  <c r="AQ609" i="2"/>
  <c r="AQ171" i="2"/>
  <c r="AQ52" i="2"/>
  <c r="AQ234" i="2"/>
  <c r="AQ108" i="2"/>
  <c r="AQ218" i="2"/>
  <c r="AQ365" i="2"/>
  <c r="AQ122" i="2"/>
  <c r="AQ655" i="2"/>
  <c r="AQ562" i="2"/>
  <c r="AQ601" i="2"/>
  <c r="AQ315" i="2"/>
  <c r="AQ227" i="2"/>
  <c r="AQ185" i="2"/>
  <c r="AQ645" i="2"/>
  <c r="AQ131" i="2"/>
  <c r="AQ466" i="2"/>
  <c r="AQ288" i="2"/>
  <c r="AQ8" i="2"/>
  <c r="AQ440" i="2"/>
  <c r="AQ479" i="2"/>
  <c r="AQ361" i="2"/>
  <c r="AQ711" i="2"/>
  <c r="AQ282" i="2"/>
  <c r="AQ83" i="2"/>
  <c r="AQ467" i="2"/>
  <c r="AQ33" i="2"/>
  <c r="AQ727" i="2"/>
  <c r="AQ658" i="2"/>
  <c r="AQ20" i="2"/>
  <c r="AQ156" i="2"/>
  <c r="AQ511" i="2"/>
  <c r="AQ614" i="2"/>
  <c r="AQ212" i="2"/>
  <c r="AQ6" i="2"/>
  <c r="AQ277" i="2"/>
  <c r="AQ292" i="2"/>
  <c r="AQ203" i="2"/>
  <c r="AQ520" i="2"/>
  <c r="AQ414" i="2"/>
  <c r="AQ438" i="2"/>
  <c r="AQ715" i="2"/>
  <c r="AQ380" i="2"/>
  <c r="AQ187" i="2"/>
  <c r="AQ325" i="2"/>
  <c r="AQ82" i="2"/>
  <c r="AQ591" i="2"/>
  <c r="AQ439" i="2"/>
  <c r="AQ316" i="2"/>
  <c r="AQ729" i="2"/>
  <c r="AQ421" i="2"/>
  <c r="AQ516" i="2"/>
  <c r="AQ115" i="2"/>
  <c r="AQ49" i="2"/>
  <c r="AQ631" i="2"/>
  <c r="AQ691" i="2"/>
  <c r="AQ617" i="2"/>
  <c r="AQ104" i="2"/>
  <c r="AQ301" i="2"/>
  <c r="AQ367" i="2"/>
  <c r="AQ410" i="2"/>
  <c r="AQ602" i="2"/>
  <c r="AQ529" i="2"/>
  <c r="AQ225" i="2"/>
  <c r="AQ582" i="2"/>
  <c r="AQ257" i="2"/>
  <c r="AQ481" i="2"/>
  <c r="AQ119" i="2"/>
  <c r="AQ683" i="2"/>
  <c r="AQ351" i="2"/>
  <c r="AQ695" i="2"/>
  <c r="AQ611" i="2"/>
  <c r="AQ342" i="2"/>
  <c r="AQ374" i="2"/>
  <c r="AQ584" i="2"/>
  <c r="AQ123" i="2"/>
  <c r="AQ73" i="2"/>
  <c r="AQ463" i="2"/>
  <c r="AQ501" i="2"/>
  <c r="AQ678" i="2"/>
  <c r="AQ169" i="2"/>
  <c r="AQ379" i="2"/>
  <c r="AQ373" i="2"/>
  <c r="AQ264" i="2"/>
  <c r="AQ357" i="2"/>
  <c r="AQ488" i="2"/>
  <c r="AQ492" i="2"/>
  <c r="AQ530" i="2"/>
  <c r="AQ84" i="2"/>
  <c r="AQ176" i="2"/>
  <c r="AQ733" i="2"/>
  <c r="AQ570" i="2"/>
  <c r="AQ100" i="2"/>
  <c r="AQ663" i="2"/>
  <c r="AQ482" i="2"/>
  <c r="AQ704" i="2"/>
  <c r="AQ486" i="2"/>
  <c r="AQ432" i="2"/>
  <c r="AQ457" i="2"/>
  <c r="AQ163" i="2"/>
  <c r="AQ493" i="2"/>
  <c r="AQ464" i="2"/>
  <c r="AQ93" i="2"/>
  <c r="AQ408" i="2"/>
  <c r="AQ444" i="2"/>
  <c r="AQ311" i="2"/>
  <c r="AQ28" i="2"/>
  <c r="AQ521" i="2"/>
  <c r="AQ43" i="2"/>
  <c r="AQ77" i="2"/>
  <c r="AQ649" i="2"/>
  <c r="AQ344" i="2"/>
  <c r="AQ330" i="2"/>
  <c r="AQ70" i="2"/>
  <c r="AQ600" i="2"/>
  <c r="AQ648" i="2"/>
  <c r="AQ475" i="2"/>
  <c r="AQ61" i="2"/>
  <c r="AQ474" i="2"/>
  <c r="AQ386" i="2"/>
  <c r="AQ129" i="2"/>
  <c r="AQ304" i="2"/>
  <c r="AQ510" i="2"/>
  <c r="AQ641" i="2"/>
  <c r="AQ276" i="2"/>
  <c r="AQ32" i="2"/>
  <c r="AQ590" i="2"/>
  <c r="AQ233" i="2"/>
  <c r="AQ542" i="2"/>
  <c r="AQ701" i="2"/>
  <c r="AQ197" i="2"/>
  <c r="AQ623" i="2"/>
  <c r="AQ35" i="2"/>
  <c r="AQ214" i="2"/>
  <c r="AQ41" i="2"/>
  <c r="AQ354" i="2"/>
  <c r="AQ699" i="2"/>
  <c r="AQ140" i="2"/>
  <c r="AQ91" i="2"/>
  <c r="AQ430" i="2"/>
  <c r="AQ57" i="2"/>
  <c r="AQ509" i="2"/>
  <c r="AQ368" i="2"/>
  <c r="AQ42" i="2"/>
  <c r="AQ145" i="2"/>
  <c r="AQ166" i="2"/>
  <c r="AQ656" i="2"/>
  <c r="AQ675" i="2"/>
  <c r="AQ286" i="2"/>
  <c r="AQ101" i="2"/>
  <c r="AQ671" i="2"/>
  <c r="AQ296" i="2"/>
  <c r="AQ56" i="2"/>
  <c r="AQ669" i="2"/>
  <c r="AQ718" i="2"/>
  <c r="AQ343" i="2"/>
  <c r="AQ522" i="2"/>
  <c r="AQ434" i="2"/>
  <c r="AQ378" i="2"/>
  <c r="AQ190" i="2"/>
  <c r="AQ659" i="2"/>
  <c r="AQ604" i="2"/>
  <c r="AQ340" i="2"/>
  <c r="AQ167" i="2"/>
  <c r="AQ404" i="2"/>
  <c r="AQ149" i="2"/>
  <c r="AQ112" i="2"/>
  <c r="AQ468" i="2"/>
  <c r="AQ38" i="2"/>
  <c r="AQ189" i="2"/>
  <c r="AQ625" i="2"/>
  <c r="AQ403" i="2"/>
  <c r="AQ560" i="2"/>
  <c r="AQ713" i="2"/>
  <c r="AQ726" i="2"/>
  <c r="AQ722" i="2"/>
  <c r="AQ117" i="2"/>
  <c r="AQ46" i="2"/>
  <c r="AQ422" i="2"/>
  <c r="AQ676" i="2"/>
  <c r="AQ95" i="2"/>
  <c r="AQ517" i="2"/>
  <c r="AQ383" i="2"/>
  <c r="AQ460" i="2"/>
  <c r="AQ326" i="2"/>
  <c r="AQ103" i="2"/>
  <c r="AQ120" i="2"/>
  <c r="AQ537" i="2"/>
  <c r="AQ536" i="2"/>
  <c r="AQ360" i="2"/>
  <c r="AQ684" i="2"/>
  <c r="AQ667" i="2"/>
  <c r="AQ636" i="2"/>
  <c r="AQ407" i="2"/>
  <c r="AQ310" i="2"/>
  <c r="AQ305" i="2"/>
  <c r="AQ462" i="2"/>
  <c r="AQ188" i="2"/>
  <c r="AQ53" i="2"/>
  <c r="AQ569" i="2"/>
  <c r="AQ688" i="2"/>
  <c r="AQ657" i="2"/>
  <c r="AQ578" i="2"/>
  <c r="AQ398" i="2"/>
  <c r="AQ712" i="2"/>
  <c r="AQ693" i="2"/>
  <c r="AQ716" i="2"/>
  <c r="AQ178" i="2"/>
  <c r="AQ547" i="2"/>
  <c r="AQ518" i="2"/>
  <c r="AQ587" i="2"/>
  <c r="AQ242" i="2"/>
  <c r="AQ533" i="2"/>
  <c r="AQ735" i="2"/>
  <c r="AQ220" i="2"/>
  <c r="AQ90" i="2"/>
  <c r="AQ524" i="2"/>
  <c r="AQ643" i="2"/>
  <c r="AQ673" i="2"/>
  <c r="AQ593" i="2"/>
  <c r="AQ392" i="2"/>
  <c r="AQ216" i="2"/>
  <c r="AQ512" i="2"/>
  <c r="AQ106" i="2"/>
  <c r="AQ526" i="2"/>
  <c r="AQ86" i="2"/>
  <c r="AQ299" i="2"/>
  <c r="AQ371" i="2"/>
  <c r="AQ694" i="2"/>
  <c r="AQ660" i="2"/>
  <c r="AQ348" i="2"/>
  <c r="AQ450" i="2"/>
  <c r="AQ415" i="2"/>
  <c r="AQ215" i="2"/>
  <c r="AQ583" i="2"/>
  <c r="AQ552" i="2"/>
  <c r="AQ291" i="2"/>
  <c r="AQ294" i="2"/>
  <c r="AQ477" i="2"/>
  <c r="AQ728" i="2"/>
  <c r="AQ375" i="2"/>
  <c r="AQ89" i="2"/>
  <c r="AQ564" i="2"/>
  <c r="AQ238" i="2"/>
  <c r="AQ433" i="2"/>
  <c r="AQ689" i="2"/>
  <c r="AQ384" i="2"/>
  <c r="AQ489" i="2"/>
  <c r="AQ452" i="2"/>
  <c r="AQ605" i="2"/>
  <c r="AQ620" i="2"/>
  <c r="AQ513" i="2"/>
  <c r="AQ644" i="2"/>
  <c r="AQ387" i="2"/>
  <c r="AQ487" i="2"/>
  <c r="AQ471" i="2"/>
  <c r="AQ637" i="2"/>
  <c r="AQ298" i="2"/>
  <c r="AQ146" i="2"/>
  <c r="AQ588" i="2"/>
  <c r="AQ208" i="2"/>
  <c r="AQ400" i="2"/>
  <c r="AQ599" i="2"/>
  <c r="AQ461" i="2"/>
  <c r="AQ485" i="2"/>
  <c r="AQ290" i="2"/>
  <c r="AQ297" i="2"/>
  <c r="AQ720" i="2"/>
  <c r="AQ349" i="2"/>
  <c r="AQ714" i="2"/>
  <c r="AQ723" i="2"/>
  <c r="AQ664" i="2"/>
  <c r="AQ575" i="2"/>
  <c r="AQ263" i="2"/>
  <c r="AQ347" i="2"/>
  <c r="AQ597" i="2"/>
  <c r="AQ244" i="2"/>
  <c r="AQ621" i="2"/>
  <c r="AQ607" i="2"/>
  <c r="AQ413" i="2"/>
  <c r="AQ459" i="2"/>
  <c r="AQ653" i="2"/>
  <c r="AQ698" i="2"/>
  <c r="AQ618" i="2"/>
  <c r="AQ692" i="2"/>
  <c r="AQ505" i="2"/>
  <c r="AQ680" i="2"/>
  <c r="AQ473" i="2"/>
  <c r="AQ563" i="2"/>
  <c r="AQ627" i="2"/>
  <c r="AQ687" i="2"/>
  <c r="AQ706" i="2"/>
  <c r="AQ589" i="2"/>
  <c r="AQ581" i="2"/>
  <c r="AQ665" i="2"/>
  <c r="AQ734" i="2"/>
  <c r="AQ679" i="2"/>
  <c r="AQ553" i="2"/>
  <c r="AQ719" i="2"/>
  <c r="AQ642" i="2"/>
  <c r="AQ555" i="2"/>
  <c r="AQ686" i="2"/>
  <c r="AQ707" i="2"/>
  <c r="AQ632" i="2"/>
  <c r="AQ708" i="2"/>
  <c r="AQ700" i="2"/>
  <c r="AQ651" i="2"/>
  <c r="AQ724" i="2"/>
  <c r="AQ682" i="2"/>
  <c r="AQ626" i="2"/>
  <c r="AQ677" i="2"/>
  <c r="AQ717" i="2"/>
  <c r="AQ690" i="2"/>
  <c r="AQ730" i="2"/>
  <c r="AQ615" i="2"/>
  <c r="AQ732" i="2"/>
  <c r="AK549" i="2"/>
  <c r="AK585" i="2"/>
  <c r="AK613" i="2"/>
  <c r="AK158" i="2"/>
  <c r="AK395" i="2"/>
  <c r="AK567" i="2"/>
  <c r="AK280" i="2"/>
  <c r="AK390" i="2"/>
  <c r="AK580" i="2"/>
  <c r="AK350" i="2"/>
  <c r="AK313" i="2"/>
  <c r="AK498" i="2"/>
  <c r="AK250" i="2"/>
  <c r="AK139" i="2"/>
  <c r="AK661" i="2"/>
  <c r="AR661" i="2" s="1"/>
  <c r="AK78" i="2"/>
  <c r="AK377" i="2"/>
  <c r="AK204" i="2"/>
  <c r="AK448" i="2"/>
  <c r="AR448" i="2" s="1"/>
  <c r="AK672" i="2"/>
  <c r="AK500" i="2"/>
  <c r="AR500" i="2" s="1"/>
  <c r="AK170" i="2"/>
  <c r="AK382" i="2"/>
  <c r="AK99" i="2"/>
  <c r="AK118" i="2"/>
  <c r="AK331" i="2"/>
  <c r="AK58" i="2"/>
  <c r="AK14" i="2"/>
  <c r="AK646" i="2"/>
  <c r="AR646" i="2" s="1"/>
  <c r="AK538" i="2"/>
  <c r="AR538" i="2" s="1"/>
  <c r="AK352" i="2"/>
  <c r="AR352" i="2" s="1"/>
  <c r="AK102" i="2"/>
  <c r="AK60" i="2"/>
  <c r="AK628" i="2"/>
  <c r="AK135" i="2"/>
  <c r="AK647" i="2"/>
  <c r="AK598" i="2"/>
  <c r="AR598" i="2" s="1"/>
  <c r="AK309" i="2"/>
  <c r="AK62" i="2"/>
  <c r="AK87" i="2"/>
  <c r="AK67" i="2"/>
  <c r="AK579" i="2"/>
  <c r="AR579" i="2" s="1"/>
  <c r="AK18" i="2"/>
  <c r="AK411" i="2"/>
  <c r="AR411" i="2" s="1"/>
  <c r="AK275" i="2"/>
  <c r="AR275" i="2" s="1"/>
  <c r="AK141" i="2"/>
  <c r="C56" i="3" s="1"/>
  <c r="AK12" i="2"/>
  <c r="AK550" i="2"/>
  <c r="AR550" i="2" s="1"/>
  <c r="AK268" i="2"/>
  <c r="AK424" i="2"/>
  <c r="AK235" i="2"/>
  <c r="AK54" i="2"/>
  <c r="AR54" i="2" s="1"/>
  <c r="AK138" i="2"/>
  <c r="AK610" i="2"/>
  <c r="AK143" i="2"/>
  <c r="AK458" i="2"/>
  <c r="AK381" i="2"/>
  <c r="AK65" i="2"/>
  <c r="AK339" i="2"/>
  <c r="AK121" i="2"/>
  <c r="AK209" i="2"/>
  <c r="AK576" i="2"/>
  <c r="AK272" i="2"/>
  <c r="AK532" i="2"/>
  <c r="AK401" i="2"/>
  <c r="AK472" i="2"/>
  <c r="AR472" i="2" s="1"/>
  <c r="AK191" i="2"/>
  <c r="AK446" i="2"/>
  <c r="AK442" i="2"/>
  <c r="AK97" i="2"/>
  <c r="AK273" i="2"/>
  <c r="AR273" i="2" s="1"/>
  <c r="AK335" i="2"/>
  <c r="AK355" i="2"/>
  <c r="AR355" i="2" s="1"/>
  <c r="AK426" i="2"/>
  <c r="AK205" i="2"/>
  <c r="AK81" i="2"/>
  <c r="AK283" i="2"/>
  <c r="AR283" i="2" s="1"/>
  <c r="AK80" i="2"/>
  <c r="AK427" i="2"/>
  <c r="AK3" i="2"/>
  <c r="AK320" i="2"/>
  <c r="AR320" i="2" s="1"/>
  <c r="AK270" i="2"/>
  <c r="AK469" i="2"/>
  <c r="AK321" i="2"/>
  <c r="AK79" i="2"/>
  <c r="AK565" i="2"/>
  <c r="AK210" i="2"/>
  <c r="AK231" i="2"/>
  <c r="AK267" i="2"/>
  <c r="AK217" i="2"/>
  <c r="AK37" i="2"/>
  <c r="AK55" i="2"/>
  <c r="AK279" i="2"/>
  <c r="AK423" i="2"/>
  <c r="AK654" i="2"/>
  <c r="AR654" i="2" s="1"/>
  <c r="AK369" i="2"/>
  <c r="AK34" i="2"/>
  <c r="AK353" i="2"/>
  <c r="AK180" i="2"/>
  <c r="AK219" i="2"/>
  <c r="AK114" i="2"/>
  <c r="AK13" i="2"/>
  <c r="AK281" i="2"/>
  <c r="AR281" i="2" s="1"/>
  <c r="AK5" i="2"/>
  <c r="AK412" i="2"/>
  <c r="AK572" i="2"/>
  <c r="AR572" i="2" s="1"/>
  <c r="AK259" i="2"/>
  <c r="AR259" i="2" s="1"/>
  <c r="AK142" i="2"/>
  <c r="AK425" i="2"/>
  <c r="AK21" i="2"/>
  <c r="AK159" i="2"/>
  <c r="AK391" i="2"/>
  <c r="AR391" i="2" s="1"/>
  <c r="AK29" i="2"/>
  <c r="AK329" i="2"/>
  <c r="AK183" i="2"/>
  <c r="AK697" i="2"/>
  <c r="AK154" i="2"/>
  <c r="AK96" i="2"/>
  <c r="AK376" i="2"/>
  <c r="AK181" i="2"/>
  <c r="AK30" i="2"/>
  <c r="AK182" i="2"/>
  <c r="AK502" i="2"/>
  <c r="AK327" i="2"/>
  <c r="AK174" i="2"/>
  <c r="AK603" i="2"/>
  <c r="AR603" i="2" s="1"/>
  <c r="AK278" i="2"/>
  <c r="AK494" i="2"/>
  <c r="AK232" i="2"/>
  <c r="AK490" i="2"/>
  <c r="AK388" i="2"/>
  <c r="AK445" i="2"/>
  <c r="AR445" i="2" s="1"/>
  <c r="AK253" i="2"/>
  <c r="AK241" i="2"/>
  <c r="AK192" i="2"/>
  <c r="AK45" i="2"/>
  <c r="AK193" i="2"/>
  <c r="AK312" i="2"/>
  <c r="AK705" i="2"/>
  <c r="AR705" i="2" s="1"/>
  <c r="AK402" i="2"/>
  <c r="AK341" i="2"/>
  <c r="AR341" i="2" s="1"/>
  <c r="AK128" i="2"/>
  <c r="AR128" i="2" s="1"/>
  <c r="AK228" i="2"/>
  <c r="AK248" i="2"/>
  <c r="AR248" i="2" s="1"/>
  <c r="AK36" i="2"/>
  <c r="AK451" i="2"/>
  <c r="AK399" i="2"/>
  <c r="AK164" i="2"/>
  <c r="AK107" i="2"/>
  <c r="AK702" i="2"/>
  <c r="AR702" i="2" s="1"/>
  <c r="AK346" i="2"/>
  <c r="AR346" i="2" s="1"/>
  <c r="AK336" i="2"/>
  <c r="AK2" i="2"/>
  <c r="AK249" i="2"/>
  <c r="AR249" i="2" s="1"/>
  <c r="AK397" i="2"/>
  <c r="AR397" i="2" s="1"/>
  <c r="AK568" i="2"/>
  <c r="AK15" i="2"/>
  <c r="AK534" i="2"/>
  <c r="AR534" i="2" s="1"/>
  <c r="AK116" i="2"/>
  <c r="AK528" i="2"/>
  <c r="AK527" i="2"/>
  <c r="AR527" i="2" s="1"/>
  <c r="AK132" i="2"/>
  <c r="AK595" i="2"/>
  <c r="AK211" i="2"/>
  <c r="AR211" i="2" s="1"/>
  <c r="AK9" i="2"/>
  <c r="AK179" i="2"/>
  <c r="AK429" i="2"/>
  <c r="AR429" i="2" s="1"/>
  <c r="AK495" i="2"/>
  <c r="AK255" i="2"/>
  <c r="AK633" i="2"/>
  <c r="AR633" i="2" s="1"/>
  <c r="AK491" i="2"/>
  <c r="AR491" i="2" s="1"/>
  <c r="AK544" i="2"/>
  <c r="AK612" i="2"/>
  <c r="AK484" i="2"/>
  <c r="AK337" i="2"/>
  <c r="AR337" i="2" s="1"/>
  <c r="AK592" i="2"/>
  <c r="AK24" i="2"/>
  <c r="AK566" i="2"/>
  <c r="AR566" i="2" s="1"/>
  <c r="AK125" i="2"/>
  <c r="AR125" i="2" s="1"/>
  <c r="AK226" i="2"/>
  <c r="AK172" i="2"/>
  <c r="AK240" i="2"/>
  <c r="AK222" i="2"/>
  <c r="AK247" i="2"/>
  <c r="AK662" i="2"/>
  <c r="AR662" i="2" s="1"/>
  <c r="AK23" i="2"/>
  <c r="AK561" i="2"/>
  <c r="AK420" i="2"/>
  <c r="AK630" i="2"/>
  <c r="AR630" i="2" s="1"/>
  <c r="AK293" i="2"/>
  <c r="AR293" i="2" s="1"/>
  <c r="AK559" i="2"/>
  <c r="AK338" i="2"/>
  <c r="AK419" i="2"/>
  <c r="AR419" i="2" s="1"/>
  <c r="AK622" i="2"/>
  <c r="AR622" i="2" s="1"/>
  <c r="AK394" i="2"/>
  <c r="AK269" i="2"/>
  <c r="AK436" i="2"/>
  <c r="AK74" i="2"/>
  <c r="AK364" i="2"/>
  <c r="AK480" i="2"/>
  <c r="AK88" i="2"/>
  <c r="AK629" i="2"/>
  <c r="AR629" i="2" s="1"/>
  <c r="AK186" i="2"/>
  <c r="AK194" i="2"/>
  <c r="AK596" i="2"/>
  <c r="AK519" i="2"/>
  <c r="AK556" i="2"/>
  <c r="AR556" i="2" s="1"/>
  <c r="AK454" i="2"/>
  <c r="AK551" i="2"/>
  <c r="AK507" i="2"/>
  <c r="AK256" i="2"/>
  <c r="AR256" i="2" s="1"/>
  <c r="AK497" i="2"/>
  <c r="AK157" i="2"/>
  <c r="AK496" i="2"/>
  <c r="AK98" i="2"/>
  <c r="AR98" i="2" s="1"/>
  <c r="AK224" i="2"/>
  <c r="AK332" i="2"/>
  <c r="AK59" i="2"/>
  <c r="AK68" i="2"/>
  <c r="AK546" i="2"/>
  <c r="AK198" i="2"/>
  <c r="AR198" i="2" s="1"/>
  <c r="AK303" i="2"/>
  <c r="AK284" i="2"/>
  <c r="AK437" i="2"/>
  <c r="AK229" i="2"/>
  <c r="AK239" i="2"/>
  <c r="AK545" i="2"/>
  <c r="AK483" i="2"/>
  <c r="AK674" i="2"/>
  <c r="AK573" i="2"/>
  <c r="AK48" i="2"/>
  <c r="AK47" i="2"/>
  <c r="AK523" i="2"/>
  <c r="AK455" i="2"/>
  <c r="AK721" i="2"/>
  <c r="AR721" i="2" s="1"/>
  <c r="AK245" i="2"/>
  <c r="AR245" i="2" s="1"/>
  <c r="AK703" i="2"/>
  <c r="AR703" i="2" s="1"/>
  <c r="AK295" i="2"/>
  <c r="AK175" i="2"/>
  <c r="AR175" i="2" s="1"/>
  <c r="AK696" i="2"/>
  <c r="AR696" i="2" s="1"/>
  <c r="AK246" i="2"/>
  <c r="AK478" i="2"/>
  <c r="AR478" i="2" s="1"/>
  <c r="AK503" i="2"/>
  <c r="AK406" i="2"/>
  <c r="AK558" i="2"/>
  <c r="AR558" i="2" s="1"/>
  <c r="AK136" i="2"/>
  <c r="AK151" i="2"/>
  <c r="AR151" i="2" s="1"/>
  <c r="AK260" i="2"/>
  <c r="AK230" i="2"/>
  <c r="AK709" i="2"/>
  <c r="AR709" i="2" s="1"/>
  <c r="AK72" i="2"/>
  <c r="AK431" i="2"/>
  <c r="AK334" i="2"/>
  <c r="AK17" i="2"/>
  <c r="AK362" i="2"/>
  <c r="AK443" i="2"/>
  <c r="AK289" i="2"/>
  <c r="AR289" i="2" s="1"/>
  <c r="AK324" i="2"/>
  <c r="AR324" i="2" s="1"/>
  <c r="AK64" i="2"/>
  <c r="AK358" i="2"/>
  <c r="AK201" i="2"/>
  <c r="AK200" i="2"/>
  <c r="AK453" i="2"/>
  <c r="AK409" i="2"/>
  <c r="AK571" i="2"/>
  <c r="AR571" i="2" s="1"/>
  <c r="AK153" i="2"/>
  <c r="AR153" i="2" s="1"/>
  <c r="AK634" i="2"/>
  <c r="AR634" i="2" s="1"/>
  <c r="AK476" i="2"/>
  <c r="AK577" i="2"/>
  <c r="AR577" i="2" s="1"/>
  <c r="AK435" i="2"/>
  <c r="AR435" i="2" s="1"/>
  <c r="AK366" i="2"/>
  <c r="AK66" i="2"/>
  <c r="AK75" i="2"/>
  <c r="AK447" i="2"/>
  <c r="AK124" i="2"/>
  <c r="AK236" i="2"/>
  <c r="AK237" i="2"/>
  <c r="AK449" i="2"/>
  <c r="AK345" i="2"/>
  <c r="AK4" i="2"/>
  <c r="AK470" i="2"/>
  <c r="AK213" i="2"/>
  <c r="AK638" i="2"/>
  <c r="AK710" i="2"/>
  <c r="AR710" i="2" s="1"/>
  <c r="AK308" i="2"/>
  <c r="AK25" i="2"/>
  <c r="AK69" i="2"/>
  <c r="AK300" i="2"/>
  <c r="AR300" i="2" s="1"/>
  <c r="AK306" i="2"/>
  <c r="AK541" i="2"/>
  <c r="AK39" i="2"/>
  <c r="AK624" i="2"/>
  <c r="AK535" i="2"/>
  <c r="AK137" i="2"/>
  <c r="AK195" i="2"/>
  <c r="AK50" i="2"/>
  <c r="AK504" i="2"/>
  <c r="AR504" i="2" s="1"/>
  <c r="AK168" i="2"/>
  <c r="AK322" i="2"/>
  <c r="AR322" i="2" s="1"/>
  <c r="AK639" i="2"/>
  <c r="AK287" i="2"/>
  <c r="AK147" i="2"/>
  <c r="AK44" i="2"/>
  <c r="AK173" i="2"/>
  <c r="AK372" i="2"/>
  <c r="AK162" i="2"/>
  <c r="AK514" i="2"/>
  <c r="AK650" i="2"/>
  <c r="AR650" i="2" s="1"/>
  <c r="AK515" i="2"/>
  <c r="AK314" i="2"/>
  <c r="C2" i="3" s="1"/>
  <c r="AK202" i="2"/>
  <c r="AK160" i="2"/>
  <c r="AK619" i="2"/>
  <c r="AR619" i="2" s="1"/>
  <c r="AK317" i="2"/>
  <c r="AK254" i="2"/>
  <c r="AK105" i="2"/>
  <c r="AK113" i="2"/>
  <c r="AK94" i="2"/>
  <c r="AK417" i="2"/>
  <c r="AK223" i="2"/>
  <c r="AK274" i="2"/>
  <c r="AK51" i="2"/>
  <c r="AK71" i="2"/>
  <c r="AK206" i="2"/>
  <c r="AK177" i="2"/>
  <c r="AK441" i="2"/>
  <c r="AR441" i="2" s="1"/>
  <c r="AK302" i="2"/>
  <c r="AK574" i="2"/>
  <c r="AR574" i="2" s="1"/>
  <c r="AK111" i="2"/>
  <c r="AR111" i="2" s="1"/>
  <c r="AK725" i="2"/>
  <c r="AR725" i="2" s="1"/>
  <c r="AK540" i="2"/>
  <c r="AR540" i="2" s="1"/>
  <c r="AK370" i="2"/>
  <c r="AK416" i="2"/>
  <c r="AK7" i="2"/>
  <c r="AK92" i="2"/>
  <c r="AK26" i="2"/>
  <c r="AR26" i="2" s="1"/>
  <c r="AK681" i="2"/>
  <c r="AK666" i="2"/>
  <c r="AK40" i="2"/>
  <c r="AK616" i="2"/>
  <c r="AR616" i="2" s="1"/>
  <c r="AK668" i="2"/>
  <c r="AR668" i="2" s="1"/>
  <c r="AK506" i="2"/>
  <c r="AK261" i="2"/>
  <c r="AR261" i="2" s="1"/>
  <c r="AK285" i="2"/>
  <c r="AK608" i="2"/>
  <c r="AR608" i="2" s="1"/>
  <c r="AK356" i="2"/>
  <c r="AK548" i="2"/>
  <c r="AK266" i="2"/>
  <c r="AK318" i="2"/>
  <c r="AK265" i="2"/>
  <c r="AK243" i="2"/>
  <c r="AR243" i="2" s="1"/>
  <c r="AK16" i="2"/>
  <c r="AK150" i="2"/>
  <c r="AK554" i="2"/>
  <c r="AR554" i="2" s="1"/>
  <c r="AK543" i="2"/>
  <c r="AK152" i="2"/>
  <c r="AK594" i="2"/>
  <c r="AR594" i="2" s="1"/>
  <c r="AK85" i="2"/>
  <c r="AK456" i="2"/>
  <c r="AK165" i="2"/>
  <c r="AK31" i="2"/>
  <c r="AR31" i="2" s="1"/>
  <c r="AK271" i="2"/>
  <c r="AK557" i="2"/>
  <c r="AK531" i="2"/>
  <c r="AK133" i="2"/>
  <c r="AK396" i="2"/>
  <c r="AK109" i="2"/>
  <c r="AK418" i="2"/>
  <c r="AK640" i="2"/>
  <c r="AR640" i="2" s="1"/>
  <c r="AK670" i="2"/>
  <c r="AK405" i="2"/>
  <c r="AK184" i="2"/>
  <c r="AR184" i="2" s="1"/>
  <c r="AK27" i="2"/>
  <c r="AK148" i="2"/>
  <c r="AK130" i="2"/>
  <c r="AK606" i="2"/>
  <c r="AR606" i="2" s="1"/>
  <c r="AK262" i="2"/>
  <c r="AK525" i="2"/>
  <c r="AK508" i="2"/>
  <c r="AK393" i="2"/>
  <c r="AK134" i="2"/>
  <c r="AR134" i="2" s="1"/>
  <c r="AK144" i="2"/>
  <c r="AK307" i="2"/>
  <c r="AK685" i="2"/>
  <c r="AR685" i="2" s="1"/>
  <c r="AK76" i="2"/>
  <c r="AK363" i="2"/>
  <c r="AK221" i="2"/>
  <c r="AK385" i="2"/>
  <c r="AK328" i="2"/>
  <c r="AK586" i="2"/>
  <c r="AR586" i="2" s="1"/>
  <c r="AK319" i="2"/>
  <c r="AR319" i="2" s="1"/>
  <c r="AK207" i="2"/>
  <c r="AK155" i="2"/>
  <c r="AK110" i="2"/>
  <c r="AR110" i="2" s="1"/>
  <c r="AK359" i="2"/>
  <c r="AK126" i="2"/>
  <c r="AK428" i="2"/>
  <c r="AK252" i="2"/>
  <c r="AK635" i="2"/>
  <c r="AR635" i="2" s="1"/>
  <c r="AK19" i="2"/>
  <c r="AK161" i="2"/>
  <c r="AK10" i="2"/>
  <c r="AK465" i="2"/>
  <c r="AK127" i="2"/>
  <c r="AK63" i="2"/>
  <c r="AK11" i="2"/>
  <c r="AK251" i="2"/>
  <c r="AK196" i="2"/>
  <c r="AK199" i="2"/>
  <c r="AK22" i="2"/>
  <c r="AK731" i="2"/>
  <c r="AR731" i="2" s="1"/>
  <c r="AK323" i="2"/>
  <c r="AK499" i="2"/>
  <c r="AR499" i="2" s="1"/>
  <c r="AK539" i="2"/>
  <c r="AR539" i="2" s="1"/>
  <c r="AK652" i="2"/>
  <c r="AR652" i="2" s="1"/>
  <c r="AK389" i="2"/>
  <c r="AR389" i="2" s="1"/>
  <c r="AK333" i="2"/>
  <c r="AK258" i="2"/>
  <c r="AK609" i="2"/>
  <c r="AR609" i="2" s="1"/>
  <c r="AK171" i="2"/>
  <c r="AK52" i="2"/>
  <c r="AK234" i="2"/>
  <c r="AK108" i="2"/>
  <c r="AK218" i="2"/>
  <c r="AR218" i="2" s="1"/>
  <c r="AK365" i="2"/>
  <c r="AR365" i="2" s="1"/>
  <c r="AK122" i="2"/>
  <c r="AK655" i="2"/>
  <c r="AR655" i="2" s="1"/>
  <c r="AK562" i="2"/>
  <c r="AK601" i="2"/>
  <c r="AR601" i="2" s="1"/>
  <c r="AK315" i="2"/>
  <c r="AK227" i="2"/>
  <c r="AK185" i="2"/>
  <c r="AK645" i="2"/>
  <c r="AR645" i="2" s="1"/>
  <c r="AK131" i="2"/>
  <c r="AK466" i="2"/>
  <c r="AK288" i="2"/>
  <c r="AK8" i="2"/>
  <c r="AK440" i="2"/>
  <c r="AK479" i="2"/>
  <c r="AR479" i="2" s="1"/>
  <c r="AK361" i="2"/>
  <c r="AK711" i="2"/>
  <c r="AK282" i="2"/>
  <c r="AR282" i="2" s="1"/>
  <c r="AK83" i="2"/>
  <c r="AK467" i="2"/>
  <c r="AK33" i="2"/>
  <c r="AK727" i="2"/>
  <c r="AR727" i="2" s="1"/>
  <c r="AK658" i="2"/>
  <c r="AK20" i="2"/>
  <c r="AK156" i="2"/>
  <c r="AK511" i="2"/>
  <c r="AK614" i="2"/>
  <c r="AR614" i="2" s="1"/>
  <c r="AK212" i="2"/>
  <c r="AK6" i="2"/>
  <c r="AK277" i="2"/>
  <c r="AR277" i="2" s="1"/>
  <c r="AK292" i="2"/>
  <c r="AR292" i="2" s="1"/>
  <c r="AK203" i="2"/>
  <c r="AK520" i="2"/>
  <c r="AK414" i="2"/>
  <c r="AK438" i="2"/>
  <c r="AK715" i="2"/>
  <c r="AR715" i="2" s="1"/>
  <c r="AK380" i="2"/>
  <c r="AR380" i="2" s="1"/>
  <c r="AK187" i="2"/>
  <c r="AK325" i="2"/>
  <c r="AK82" i="2"/>
  <c r="AK591" i="2"/>
  <c r="AK439" i="2"/>
  <c r="AK316" i="2"/>
  <c r="AK729" i="2"/>
  <c r="AR729" i="2" s="1"/>
  <c r="AK421" i="2"/>
  <c r="AK516" i="2"/>
  <c r="AR516" i="2" s="1"/>
  <c r="AK115" i="2"/>
  <c r="AK49" i="2"/>
  <c r="AK631" i="2"/>
  <c r="AK691" i="2"/>
  <c r="AR691" i="2" s="1"/>
  <c r="AK617" i="2"/>
  <c r="AK104" i="2"/>
  <c r="AK301" i="2"/>
  <c r="AK367" i="2"/>
  <c r="AK410" i="2"/>
  <c r="AK602" i="2"/>
  <c r="AK529" i="2"/>
  <c r="AR529" i="2" s="1"/>
  <c r="AK225" i="2"/>
  <c r="AK582" i="2"/>
  <c r="AK257" i="2"/>
  <c r="AK481" i="2"/>
  <c r="AR481" i="2" s="1"/>
  <c r="AK119" i="2"/>
  <c r="AK683" i="2"/>
  <c r="AR683" i="2" s="1"/>
  <c r="AK351" i="2"/>
  <c r="AK695" i="2"/>
  <c r="AK611" i="2"/>
  <c r="AK342" i="2"/>
  <c r="AK374" i="2"/>
  <c r="AK584" i="2"/>
  <c r="AK123" i="2"/>
  <c r="AR123" i="2" s="1"/>
  <c r="AK73" i="2"/>
  <c r="AK463" i="2"/>
  <c r="AK501" i="2"/>
  <c r="AK678" i="2"/>
  <c r="AR678" i="2" s="1"/>
  <c r="AK169" i="2"/>
  <c r="AK379" i="2"/>
  <c r="AR379" i="2" s="1"/>
  <c r="AK373" i="2"/>
  <c r="AK264" i="2"/>
  <c r="AK357" i="2"/>
  <c r="AK488" i="2"/>
  <c r="AK492" i="2"/>
  <c r="AR492" i="2" s="1"/>
  <c r="AK530" i="2"/>
  <c r="AK84" i="2"/>
  <c r="AK176" i="2"/>
  <c r="AK733" i="2"/>
  <c r="AR733" i="2" s="1"/>
  <c r="AK570" i="2"/>
  <c r="AK100" i="2"/>
  <c r="AK663" i="2"/>
  <c r="AR663" i="2" s="1"/>
  <c r="AK482" i="2"/>
  <c r="AK704" i="2"/>
  <c r="AR704" i="2" s="1"/>
  <c r="AK486" i="2"/>
  <c r="AR486" i="2" s="1"/>
  <c r="AK432" i="2"/>
  <c r="AK457" i="2"/>
  <c r="AK163" i="2"/>
  <c r="AK493" i="2"/>
  <c r="AK464" i="2"/>
  <c r="AK93" i="2"/>
  <c r="AK408" i="2"/>
  <c r="AK444" i="2"/>
  <c r="AR444" i="2" s="1"/>
  <c r="AK311" i="2"/>
  <c r="AK28" i="2"/>
  <c r="AK521" i="2"/>
  <c r="AK43" i="2"/>
  <c r="AK77" i="2"/>
  <c r="AK649" i="2"/>
  <c r="AR649" i="2" s="1"/>
  <c r="AK344" i="2"/>
  <c r="AK330" i="2"/>
  <c r="AK70" i="2"/>
  <c r="AK600" i="2"/>
  <c r="AR600" i="2" s="1"/>
  <c r="AK648" i="2"/>
  <c r="AR648" i="2" s="1"/>
  <c r="AK475" i="2"/>
  <c r="AR475" i="2" s="1"/>
  <c r="AK61" i="2"/>
  <c r="AK474" i="2"/>
  <c r="AR474" i="2" s="1"/>
  <c r="AK386" i="2"/>
  <c r="AR386" i="2" s="1"/>
  <c r="AK129" i="2"/>
  <c r="AK304" i="2"/>
  <c r="AK510" i="2"/>
  <c r="AK641" i="2"/>
  <c r="AR641" i="2" s="1"/>
  <c r="AK276" i="2"/>
  <c r="AK32" i="2"/>
  <c r="AK590" i="2"/>
  <c r="AR590" i="2" s="1"/>
  <c r="AK233" i="2"/>
  <c r="AK542" i="2"/>
  <c r="AR542" i="2" s="1"/>
  <c r="AK701" i="2"/>
  <c r="AR701" i="2" s="1"/>
  <c r="AK197" i="2"/>
  <c r="AK623" i="2"/>
  <c r="AK35" i="2"/>
  <c r="AK214" i="2"/>
  <c r="AK41" i="2"/>
  <c r="AK354" i="2"/>
  <c r="AK699" i="2"/>
  <c r="AR699" i="2" s="1"/>
  <c r="AK140" i="2"/>
  <c r="AK91" i="2"/>
  <c r="AK430" i="2"/>
  <c r="AK57" i="2"/>
  <c r="AK509" i="2"/>
  <c r="AR509" i="2" s="1"/>
  <c r="AK368" i="2"/>
  <c r="AK42" i="2"/>
  <c r="AK145" i="2"/>
  <c r="AK166" i="2"/>
  <c r="AK656" i="2"/>
  <c r="AR656" i="2" s="1"/>
  <c r="AK675" i="2"/>
  <c r="AR675" i="2" s="1"/>
  <c r="AK286" i="2"/>
  <c r="AK101" i="2"/>
  <c r="AK671" i="2"/>
  <c r="AK296" i="2"/>
  <c r="AK56" i="2"/>
  <c r="AK669" i="2"/>
  <c r="AR669" i="2" s="1"/>
  <c r="AK718" i="2"/>
  <c r="AR718" i="2" s="1"/>
  <c r="AK343" i="2"/>
  <c r="AK522" i="2"/>
  <c r="AK434" i="2"/>
  <c r="AR434" i="2" s="1"/>
  <c r="AK378" i="2"/>
  <c r="AK190" i="2"/>
  <c r="AK659" i="2"/>
  <c r="AR659" i="2" s="1"/>
  <c r="AK604" i="2"/>
  <c r="AK340" i="2"/>
  <c r="AK167" i="2"/>
  <c r="AK404" i="2"/>
  <c r="AK149" i="2"/>
  <c r="AK112" i="2"/>
  <c r="AK468" i="2"/>
  <c r="AR468" i="2" s="1"/>
  <c r="AK38" i="2"/>
  <c r="AK189" i="2"/>
  <c r="AK625" i="2"/>
  <c r="AK403" i="2"/>
  <c r="AK560" i="2"/>
  <c r="AK713" i="2"/>
  <c r="AR713" i="2" s="1"/>
  <c r="AK726" i="2"/>
  <c r="AR726" i="2" s="1"/>
  <c r="AK722" i="2"/>
  <c r="AR722" i="2" s="1"/>
  <c r="AK117" i="2"/>
  <c r="AK46" i="2"/>
  <c r="AK422" i="2"/>
  <c r="AR422" i="2" s="1"/>
  <c r="AK676" i="2"/>
  <c r="AR676" i="2" s="1"/>
  <c r="AK95" i="2"/>
  <c r="AK517" i="2"/>
  <c r="AR517" i="2" s="1"/>
  <c r="AK383" i="2"/>
  <c r="AK460" i="2"/>
  <c r="AK326" i="2"/>
  <c r="AK103" i="2"/>
  <c r="AK120" i="2"/>
  <c r="AK537" i="2"/>
  <c r="AR537" i="2" s="1"/>
  <c r="AK536" i="2"/>
  <c r="AR536" i="2" s="1"/>
  <c r="AK360" i="2"/>
  <c r="AK684" i="2"/>
  <c r="AR684" i="2" s="1"/>
  <c r="AK667" i="2"/>
  <c r="AR667" i="2" s="1"/>
  <c r="AK636" i="2"/>
  <c r="AR636" i="2" s="1"/>
  <c r="AK407" i="2"/>
  <c r="AK310" i="2"/>
  <c r="AR310" i="2" s="1"/>
  <c r="AK305" i="2"/>
  <c r="AK462" i="2"/>
  <c r="AK188" i="2"/>
  <c r="AK53" i="2"/>
  <c r="AK569" i="2"/>
  <c r="AK688" i="2"/>
  <c r="AR688" i="2" s="1"/>
  <c r="AK657" i="2"/>
  <c r="AR657" i="2" s="1"/>
  <c r="AK578" i="2"/>
  <c r="AR578" i="2" s="1"/>
  <c r="AK398" i="2"/>
  <c r="AK712" i="2"/>
  <c r="AR712" i="2" s="1"/>
  <c r="AK693" i="2"/>
  <c r="AR693" i="2" s="1"/>
  <c r="AK716" i="2"/>
  <c r="AR716" i="2" s="1"/>
  <c r="AK178" i="2"/>
  <c r="AK547" i="2"/>
  <c r="AK518" i="2"/>
  <c r="AK587" i="2"/>
  <c r="AK242" i="2"/>
  <c r="AK533" i="2"/>
  <c r="AK735" i="2"/>
  <c r="AR735" i="2" s="1"/>
  <c r="AK220" i="2"/>
  <c r="AK90" i="2"/>
  <c r="AK524" i="2"/>
  <c r="AK643" i="2"/>
  <c r="AK673" i="2"/>
  <c r="AR673" i="2" s="1"/>
  <c r="AK593" i="2"/>
  <c r="AK392" i="2"/>
  <c r="AK216" i="2"/>
  <c r="AK512" i="2"/>
  <c r="AK106" i="2"/>
  <c r="AK526" i="2"/>
  <c r="AK86" i="2"/>
  <c r="AK299" i="2"/>
  <c r="AK371" i="2"/>
  <c r="AK694" i="2"/>
  <c r="AK660" i="2"/>
  <c r="AR660" i="2" s="1"/>
  <c r="AK348" i="2"/>
  <c r="AK450" i="2"/>
  <c r="AK415" i="2"/>
  <c r="AR415" i="2" s="1"/>
  <c r="AK215" i="2"/>
  <c r="AK583" i="2"/>
  <c r="AR583" i="2" s="1"/>
  <c r="AK552" i="2"/>
  <c r="AR552" i="2" s="1"/>
  <c r="AK291" i="2"/>
  <c r="AK294" i="2"/>
  <c r="AK477" i="2"/>
  <c r="AK728" i="2"/>
  <c r="AR728" i="2" s="1"/>
  <c r="AK375" i="2"/>
  <c r="AK89" i="2"/>
  <c r="AK564" i="2"/>
  <c r="AR564" i="2" s="1"/>
  <c r="AK238" i="2"/>
  <c r="AK433" i="2"/>
  <c r="AK689" i="2"/>
  <c r="AR689" i="2" s="1"/>
  <c r="AK384" i="2"/>
  <c r="AK489" i="2"/>
  <c r="AK452" i="2"/>
  <c r="AK605" i="2"/>
  <c r="AR605" i="2" s="1"/>
  <c r="AK620" i="2"/>
  <c r="AK513" i="2"/>
  <c r="AR513" i="2" s="1"/>
  <c r="AK644" i="2"/>
  <c r="AK387" i="2"/>
  <c r="AR387" i="2" s="1"/>
  <c r="AK487" i="2"/>
  <c r="AK471" i="2"/>
  <c r="AK637" i="2"/>
  <c r="AR637" i="2" s="1"/>
  <c r="AK298" i="2"/>
  <c r="AR298" i="2" s="1"/>
  <c r="AK146" i="2"/>
  <c r="AK588" i="2"/>
  <c r="AK208" i="2"/>
  <c r="AK400" i="2"/>
  <c r="AK599" i="2"/>
  <c r="AK461" i="2"/>
  <c r="AK485" i="2"/>
  <c r="AK290" i="2"/>
  <c r="AK297" i="2"/>
  <c r="AK720" i="2"/>
  <c r="AR720" i="2" s="1"/>
  <c r="AK349" i="2"/>
  <c r="AK714" i="2"/>
  <c r="AR714" i="2" s="1"/>
  <c r="AK723" i="2"/>
  <c r="AR723" i="2" s="1"/>
  <c r="AK664" i="2"/>
  <c r="AR664" i="2" s="1"/>
  <c r="AK575" i="2"/>
  <c r="AK263" i="2"/>
  <c r="AK347" i="2"/>
  <c r="AK597" i="2"/>
  <c r="AK244" i="2"/>
  <c r="AK621" i="2"/>
  <c r="AR621" i="2" s="1"/>
  <c r="AK607" i="2"/>
  <c r="AK413" i="2"/>
  <c r="AK459" i="2"/>
  <c r="AK653" i="2"/>
  <c r="AR653" i="2" s="1"/>
  <c r="AK698" i="2"/>
  <c r="AK618" i="2"/>
  <c r="AK692" i="2"/>
  <c r="AR692" i="2" s="1"/>
  <c r="AK505" i="2"/>
  <c r="AR505" i="2" s="1"/>
  <c r="AK680" i="2"/>
  <c r="AR680" i="2" s="1"/>
  <c r="AK473" i="2"/>
  <c r="AK563" i="2"/>
  <c r="AK627" i="2"/>
  <c r="AR627" i="2" s="1"/>
  <c r="AK687" i="2"/>
  <c r="AR687" i="2" s="1"/>
  <c r="AK706" i="2"/>
  <c r="AR706" i="2" s="1"/>
  <c r="AK589" i="2"/>
  <c r="AR589" i="2" s="1"/>
  <c r="AK581" i="2"/>
  <c r="AR581" i="2" s="1"/>
  <c r="AK665" i="2"/>
  <c r="AR665" i="2" s="1"/>
  <c r="AK734" i="2"/>
  <c r="AR734" i="2" s="1"/>
  <c r="AK679" i="2"/>
  <c r="AR679" i="2" s="1"/>
  <c r="AK553" i="2"/>
  <c r="AK719" i="2"/>
  <c r="AR719" i="2" s="1"/>
  <c r="AK642" i="2"/>
  <c r="AR642" i="2" s="1"/>
  <c r="AK555" i="2"/>
  <c r="AK686" i="2"/>
  <c r="AR686" i="2" s="1"/>
  <c r="AK707" i="2"/>
  <c r="AR707" i="2" s="1"/>
  <c r="AK632" i="2"/>
  <c r="AK708" i="2"/>
  <c r="AR708" i="2" s="1"/>
  <c r="AK700" i="2"/>
  <c r="AR700" i="2" s="1"/>
  <c r="AK651" i="2"/>
  <c r="AK724" i="2"/>
  <c r="AR724" i="2" s="1"/>
  <c r="AK682" i="2"/>
  <c r="AR682" i="2" s="1"/>
  <c r="AK626" i="2"/>
  <c r="AR626" i="2" s="1"/>
  <c r="AK677" i="2"/>
  <c r="AR677" i="2" s="1"/>
  <c r="AK717" i="2"/>
  <c r="AR717" i="2" s="1"/>
  <c r="AK690" i="2"/>
  <c r="AR690" i="2" s="1"/>
  <c r="AK730" i="2"/>
  <c r="AR730" i="2" s="1"/>
  <c r="AK615" i="2"/>
  <c r="AK732" i="2"/>
  <c r="AR732" i="2" s="1"/>
  <c r="AH549" i="2"/>
  <c r="AH585" i="2"/>
  <c r="AH613" i="2"/>
  <c r="AH158" i="2"/>
  <c r="AH395" i="2"/>
  <c r="AH567" i="2"/>
  <c r="AH280" i="2"/>
  <c r="AH390" i="2"/>
  <c r="AH580" i="2"/>
  <c r="AH350" i="2"/>
  <c r="AH313" i="2"/>
  <c r="AH498" i="2"/>
  <c r="AH250" i="2"/>
  <c r="AH139" i="2"/>
  <c r="AH661" i="2"/>
  <c r="AH78" i="2"/>
  <c r="AH377" i="2"/>
  <c r="AH204" i="2"/>
  <c r="AH448" i="2"/>
  <c r="AH672" i="2"/>
  <c r="AH500" i="2"/>
  <c r="AH170" i="2"/>
  <c r="AH382" i="2"/>
  <c r="AH99" i="2"/>
  <c r="AH118" i="2"/>
  <c r="AH331" i="2"/>
  <c r="AH58" i="2"/>
  <c r="AH14" i="2"/>
  <c r="AH646" i="2"/>
  <c r="AH538" i="2"/>
  <c r="AH352" i="2"/>
  <c r="AH102" i="2"/>
  <c r="AH60" i="2"/>
  <c r="AH628" i="2"/>
  <c r="AH135" i="2"/>
  <c r="AH647" i="2"/>
  <c r="AH598" i="2"/>
  <c r="AH309" i="2"/>
  <c r="AH62" i="2"/>
  <c r="AH87" i="2"/>
  <c r="AH67" i="2"/>
  <c r="AH579" i="2"/>
  <c r="AH18" i="2"/>
  <c r="AH411" i="2"/>
  <c r="AH275" i="2"/>
  <c r="AH141" i="2"/>
  <c r="AH12" i="2"/>
  <c r="AH550" i="2"/>
  <c r="AH268" i="2"/>
  <c r="AH424" i="2"/>
  <c r="AH235" i="2"/>
  <c r="AH54" i="2"/>
  <c r="AH138" i="2"/>
  <c r="AH610" i="2"/>
  <c r="AH143" i="2"/>
  <c r="AH458" i="2"/>
  <c r="AH381" i="2"/>
  <c r="AH65" i="2"/>
  <c r="AH339" i="2"/>
  <c r="AH121" i="2"/>
  <c r="AH209" i="2"/>
  <c r="AH576" i="2"/>
  <c r="AH272" i="2"/>
  <c r="AH532" i="2"/>
  <c r="AH401" i="2"/>
  <c r="AH472" i="2"/>
  <c r="AH191" i="2"/>
  <c r="AH446" i="2"/>
  <c r="AH442" i="2"/>
  <c r="AH97" i="2"/>
  <c r="AH273" i="2"/>
  <c r="AH335" i="2"/>
  <c r="AH355" i="2"/>
  <c r="AH426" i="2"/>
  <c r="AH205" i="2"/>
  <c r="AH81" i="2"/>
  <c r="AH283" i="2"/>
  <c r="AH80" i="2"/>
  <c r="AH427" i="2"/>
  <c r="AH3" i="2"/>
  <c r="AH320" i="2"/>
  <c r="AH270" i="2"/>
  <c r="AH469" i="2"/>
  <c r="AH321" i="2"/>
  <c r="AH79" i="2"/>
  <c r="AH565" i="2"/>
  <c r="AH210" i="2"/>
  <c r="AH231" i="2"/>
  <c r="AH267" i="2"/>
  <c r="AH217" i="2"/>
  <c r="AH37" i="2"/>
  <c r="AH55" i="2"/>
  <c r="AH279" i="2"/>
  <c r="AH423" i="2"/>
  <c r="AH654" i="2"/>
  <c r="AH369" i="2"/>
  <c r="AH34" i="2"/>
  <c r="AH353" i="2"/>
  <c r="AH180" i="2"/>
  <c r="AH219" i="2"/>
  <c r="AH114" i="2"/>
  <c r="AH13" i="2"/>
  <c r="AH281" i="2"/>
  <c r="AH5" i="2"/>
  <c r="AH412" i="2"/>
  <c r="AH572" i="2"/>
  <c r="AH259" i="2"/>
  <c r="AH142" i="2"/>
  <c r="AH425" i="2"/>
  <c r="AH21" i="2"/>
  <c r="AH159" i="2"/>
  <c r="AH391" i="2"/>
  <c r="AH29" i="2"/>
  <c r="AH329" i="2"/>
  <c r="AH183" i="2"/>
  <c r="AH697" i="2"/>
  <c r="AH154" i="2"/>
  <c r="AH96" i="2"/>
  <c r="AH376" i="2"/>
  <c r="AH181" i="2"/>
  <c r="AH30" i="2"/>
  <c r="AH182" i="2"/>
  <c r="AH502" i="2"/>
  <c r="AH327" i="2"/>
  <c r="AH174" i="2"/>
  <c r="AH603" i="2"/>
  <c r="AH278" i="2"/>
  <c r="AH494" i="2"/>
  <c r="AH232" i="2"/>
  <c r="AH490" i="2"/>
  <c r="AH388" i="2"/>
  <c r="AH445" i="2"/>
  <c r="AH253" i="2"/>
  <c r="AH241" i="2"/>
  <c r="AH192" i="2"/>
  <c r="AH45" i="2"/>
  <c r="AH193" i="2"/>
  <c r="AH312" i="2"/>
  <c r="AH705" i="2"/>
  <c r="AH402" i="2"/>
  <c r="AH341" i="2"/>
  <c r="AH128" i="2"/>
  <c r="AH228" i="2"/>
  <c r="AH248" i="2"/>
  <c r="AH36" i="2"/>
  <c r="AH451" i="2"/>
  <c r="AH399" i="2"/>
  <c r="AH164" i="2"/>
  <c r="AH107" i="2"/>
  <c r="AH702" i="2"/>
  <c r="AH346" i="2"/>
  <c r="AH336" i="2"/>
  <c r="AH2" i="2"/>
  <c r="AH249" i="2"/>
  <c r="AH397" i="2"/>
  <c r="AH568" i="2"/>
  <c r="AH15" i="2"/>
  <c r="AH534" i="2"/>
  <c r="AH116" i="2"/>
  <c r="AH528" i="2"/>
  <c r="AH527" i="2"/>
  <c r="AH132" i="2"/>
  <c r="AH595" i="2"/>
  <c r="AH211" i="2"/>
  <c r="AH9" i="2"/>
  <c r="AH179" i="2"/>
  <c r="AH429" i="2"/>
  <c r="AH495" i="2"/>
  <c r="AH255" i="2"/>
  <c r="AH633" i="2"/>
  <c r="AH491" i="2"/>
  <c r="AH544" i="2"/>
  <c r="AH612" i="2"/>
  <c r="AH484" i="2"/>
  <c r="AH337" i="2"/>
  <c r="AH592" i="2"/>
  <c r="AH24" i="2"/>
  <c r="AH566" i="2"/>
  <c r="AH125" i="2"/>
  <c r="AH226" i="2"/>
  <c r="AH172" i="2"/>
  <c r="AH240" i="2"/>
  <c r="AH222" i="2"/>
  <c r="AH247" i="2"/>
  <c r="AH662" i="2"/>
  <c r="AH23" i="2"/>
  <c r="AH561" i="2"/>
  <c r="AH420" i="2"/>
  <c r="AH630" i="2"/>
  <c r="AH293" i="2"/>
  <c r="AH559" i="2"/>
  <c r="AH338" i="2"/>
  <c r="AH419" i="2"/>
  <c r="AH622" i="2"/>
  <c r="AH394" i="2"/>
  <c r="AH269" i="2"/>
  <c r="AH436" i="2"/>
  <c r="AH74" i="2"/>
  <c r="AH364" i="2"/>
  <c r="AH480" i="2"/>
  <c r="AH88" i="2"/>
  <c r="AH629" i="2"/>
  <c r="AH186" i="2"/>
  <c r="AH194" i="2"/>
  <c r="AH596" i="2"/>
  <c r="AH519" i="2"/>
  <c r="AH556" i="2"/>
  <c r="AH454" i="2"/>
  <c r="AH551" i="2"/>
  <c r="AH507" i="2"/>
  <c r="AH256" i="2"/>
  <c r="AH497" i="2"/>
  <c r="AH157" i="2"/>
  <c r="AH496" i="2"/>
  <c r="AH98" i="2"/>
  <c r="AH224" i="2"/>
  <c r="AH332" i="2"/>
  <c r="AH59" i="2"/>
  <c r="AH68" i="2"/>
  <c r="AH546" i="2"/>
  <c r="AH198" i="2"/>
  <c r="AH303" i="2"/>
  <c r="AH284" i="2"/>
  <c r="AH437" i="2"/>
  <c r="AH229" i="2"/>
  <c r="AH239" i="2"/>
  <c r="AH545" i="2"/>
  <c r="AH483" i="2"/>
  <c r="AH674" i="2"/>
  <c r="AH573" i="2"/>
  <c r="AH48" i="2"/>
  <c r="AH47" i="2"/>
  <c r="AH523" i="2"/>
  <c r="AH455" i="2"/>
  <c r="AH721" i="2"/>
  <c r="AH245" i="2"/>
  <c r="AH703" i="2"/>
  <c r="AH295" i="2"/>
  <c r="AH175" i="2"/>
  <c r="AH696" i="2"/>
  <c r="AH246" i="2"/>
  <c r="AH478" i="2"/>
  <c r="AH503" i="2"/>
  <c r="AH406" i="2"/>
  <c r="AH558" i="2"/>
  <c r="AH136" i="2"/>
  <c r="AH151" i="2"/>
  <c r="AH260" i="2"/>
  <c r="AH230" i="2"/>
  <c r="AH709" i="2"/>
  <c r="AH72" i="2"/>
  <c r="AH431" i="2"/>
  <c r="AH334" i="2"/>
  <c r="AH17" i="2"/>
  <c r="AH362" i="2"/>
  <c r="AH443" i="2"/>
  <c r="AH289" i="2"/>
  <c r="AH324" i="2"/>
  <c r="AH64" i="2"/>
  <c r="AH358" i="2"/>
  <c r="AH201" i="2"/>
  <c r="AH200" i="2"/>
  <c r="AH453" i="2"/>
  <c r="AH409" i="2"/>
  <c r="AH571" i="2"/>
  <c r="AH153" i="2"/>
  <c r="AH634" i="2"/>
  <c r="AH476" i="2"/>
  <c r="AH577" i="2"/>
  <c r="AH435" i="2"/>
  <c r="AH366" i="2"/>
  <c r="AH66" i="2"/>
  <c r="AH75" i="2"/>
  <c r="AH447" i="2"/>
  <c r="AH124" i="2"/>
  <c r="AH236" i="2"/>
  <c r="AH237" i="2"/>
  <c r="AH449" i="2"/>
  <c r="AH345" i="2"/>
  <c r="AH4" i="2"/>
  <c r="AH470" i="2"/>
  <c r="AH213" i="2"/>
  <c r="AH638" i="2"/>
  <c r="AH710" i="2"/>
  <c r="AH308" i="2"/>
  <c r="AH25" i="2"/>
  <c r="AH69" i="2"/>
  <c r="AH300" i="2"/>
  <c r="AH306" i="2"/>
  <c r="AH541" i="2"/>
  <c r="AH39" i="2"/>
  <c r="AH624" i="2"/>
  <c r="AH535" i="2"/>
  <c r="AH137" i="2"/>
  <c r="AH195" i="2"/>
  <c r="AH50" i="2"/>
  <c r="AH504" i="2"/>
  <c r="AH168" i="2"/>
  <c r="AH322" i="2"/>
  <c r="AH639" i="2"/>
  <c r="AH287" i="2"/>
  <c r="AH147" i="2"/>
  <c r="AH44" i="2"/>
  <c r="AH173" i="2"/>
  <c r="AH372" i="2"/>
  <c r="AH162" i="2"/>
  <c r="AH514" i="2"/>
  <c r="AH650" i="2"/>
  <c r="AH515" i="2"/>
  <c r="AH314" i="2"/>
  <c r="AH202" i="2"/>
  <c r="AH160" i="2"/>
  <c r="AH619" i="2"/>
  <c r="AH317" i="2"/>
  <c r="AH254" i="2"/>
  <c r="AH105" i="2"/>
  <c r="AH113" i="2"/>
  <c r="AH94" i="2"/>
  <c r="AH417" i="2"/>
  <c r="AH223" i="2"/>
  <c r="AH274" i="2"/>
  <c r="AH51" i="2"/>
  <c r="AH71" i="2"/>
  <c r="AH206" i="2"/>
  <c r="AH177" i="2"/>
  <c r="AH441" i="2"/>
  <c r="AH302" i="2"/>
  <c r="AH574" i="2"/>
  <c r="AH111" i="2"/>
  <c r="AH725" i="2"/>
  <c r="AH540" i="2"/>
  <c r="AH370" i="2"/>
  <c r="AH416" i="2"/>
  <c r="AH7" i="2"/>
  <c r="AH92" i="2"/>
  <c r="AH26" i="2"/>
  <c r="AH681" i="2"/>
  <c r="AH666" i="2"/>
  <c r="AH40" i="2"/>
  <c r="AH616" i="2"/>
  <c r="AH668" i="2"/>
  <c r="AH506" i="2"/>
  <c r="AH261" i="2"/>
  <c r="AH285" i="2"/>
  <c r="AH608" i="2"/>
  <c r="AH356" i="2"/>
  <c r="AH548" i="2"/>
  <c r="AH266" i="2"/>
  <c r="AH318" i="2"/>
  <c r="AH265" i="2"/>
  <c r="AH243" i="2"/>
  <c r="AH16" i="2"/>
  <c r="AH150" i="2"/>
  <c r="AH554" i="2"/>
  <c r="AH543" i="2"/>
  <c r="AH152" i="2"/>
  <c r="AH594" i="2"/>
  <c r="AH85" i="2"/>
  <c r="AH456" i="2"/>
  <c r="AH165" i="2"/>
  <c r="AH31" i="2"/>
  <c r="AH271" i="2"/>
  <c r="AH557" i="2"/>
  <c r="AH531" i="2"/>
  <c r="AH133" i="2"/>
  <c r="AH396" i="2"/>
  <c r="AH109" i="2"/>
  <c r="AH418" i="2"/>
  <c r="AH640" i="2"/>
  <c r="AH670" i="2"/>
  <c r="AH405" i="2"/>
  <c r="AH184" i="2"/>
  <c r="AH27" i="2"/>
  <c r="AH148" i="2"/>
  <c r="AH130" i="2"/>
  <c r="AH606" i="2"/>
  <c r="AH262" i="2"/>
  <c r="AH525" i="2"/>
  <c r="AH508" i="2"/>
  <c r="AH393" i="2"/>
  <c r="AH134" i="2"/>
  <c r="AH144" i="2"/>
  <c r="AH307" i="2"/>
  <c r="AH685" i="2"/>
  <c r="AH76" i="2"/>
  <c r="AH363" i="2"/>
  <c r="AH221" i="2"/>
  <c r="AH385" i="2"/>
  <c r="AH328" i="2"/>
  <c r="AH586" i="2"/>
  <c r="AH319" i="2"/>
  <c r="AH207" i="2"/>
  <c r="AH155" i="2"/>
  <c r="AH110" i="2"/>
  <c r="AH359" i="2"/>
  <c r="AH126" i="2"/>
  <c r="AH428" i="2"/>
  <c r="AH252" i="2"/>
  <c r="AH635" i="2"/>
  <c r="AH19" i="2"/>
  <c r="AH161" i="2"/>
  <c r="AH10" i="2"/>
  <c r="AH465" i="2"/>
  <c r="AH127" i="2"/>
  <c r="AH63" i="2"/>
  <c r="AH11" i="2"/>
  <c r="AH251" i="2"/>
  <c r="AH196" i="2"/>
  <c r="AH199" i="2"/>
  <c r="AH22" i="2"/>
  <c r="AH731" i="2"/>
  <c r="AH323" i="2"/>
  <c r="AH499" i="2"/>
  <c r="AH539" i="2"/>
  <c r="AH652" i="2"/>
  <c r="AH389" i="2"/>
  <c r="AH333" i="2"/>
  <c r="AH258" i="2"/>
  <c r="AH609" i="2"/>
  <c r="AH171" i="2"/>
  <c r="AH52" i="2"/>
  <c r="AH234" i="2"/>
  <c r="AH108" i="2"/>
  <c r="AH218" i="2"/>
  <c r="AH365" i="2"/>
  <c r="AH122" i="2"/>
  <c r="AH655" i="2"/>
  <c r="AH562" i="2"/>
  <c r="AH601" i="2"/>
  <c r="AH315" i="2"/>
  <c r="AH227" i="2"/>
  <c r="AH185" i="2"/>
  <c r="AH645" i="2"/>
  <c r="AH131" i="2"/>
  <c r="AH466" i="2"/>
  <c r="AH288" i="2"/>
  <c r="AH8" i="2"/>
  <c r="AH440" i="2"/>
  <c r="AH479" i="2"/>
  <c r="AH361" i="2"/>
  <c r="AH711" i="2"/>
  <c r="AH282" i="2"/>
  <c r="AH83" i="2"/>
  <c r="AH467" i="2"/>
  <c r="AH33" i="2"/>
  <c r="AH727" i="2"/>
  <c r="AH658" i="2"/>
  <c r="AH20" i="2"/>
  <c r="AH156" i="2"/>
  <c r="AH511" i="2"/>
  <c r="AH614" i="2"/>
  <c r="AH212" i="2"/>
  <c r="AH6" i="2"/>
  <c r="AH277" i="2"/>
  <c r="AH292" i="2"/>
  <c r="AH203" i="2"/>
  <c r="AH520" i="2"/>
  <c r="AH414" i="2"/>
  <c r="AH438" i="2"/>
  <c r="AH715" i="2"/>
  <c r="AH380" i="2"/>
  <c r="AH187" i="2"/>
  <c r="AH325" i="2"/>
  <c r="AH82" i="2"/>
  <c r="AH591" i="2"/>
  <c r="AH439" i="2"/>
  <c r="AH316" i="2"/>
  <c r="AH729" i="2"/>
  <c r="AH421" i="2"/>
  <c r="AH516" i="2"/>
  <c r="AH115" i="2"/>
  <c r="AH49" i="2"/>
  <c r="AH631" i="2"/>
  <c r="AH691" i="2"/>
  <c r="AH617" i="2"/>
  <c r="AH104" i="2"/>
  <c r="AH301" i="2"/>
  <c r="AH367" i="2"/>
  <c r="AH410" i="2"/>
  <c r="AH602" i="2"/>
  <c r="AH529" i="2"/>
  <c r="AH225" i="2"/>
  <c r="AH582" i="2"/>
  <c r="AH257" i="2"/>
  <c r="AH481" i="2"/>
  <c r="AH119" i="2"/>
  <c r="AH683" i="2"/>
  <c r="AH351" i="2"/>
  <c r="AH695" i="2"/>
  <c r="AH611" i="2"/>
  <c r="AH342" i="2"/>
  <c r="AH374" i="2"/>
  <c r="AH584" i="2"/>
  <c r="AH123" i="2"/>
  <c r="AH73" i="2"/>
  <c r="AH463" i="2"/>
  <c r="AH501" i="2"/>
  <c r="AH678" i="2"/>
  <c r="AH169" i="2"/>
  <c r="AH379" i="2"/>
  <c r="AH373" i="2"/>
  <c r="AH264" i="2"/>
  <c r="AH357" i="2"/>
  <c r="AH488" i="2"/>
  <c r="AH492" i="2"/>
  <c r="AH530" i="2"/>
  <c r="AH84" i="2"/>
  <c r="AH176" i="2"/>
  <c r="AH733" i="2"/>
  <c r="AH570" i="2"/>
  <c r="AH100" i="2"/>
  <c r="AH663" i="2"/>
  <c r="AH482" i="2"/>
  <c r="AH704" i="2"/>
  <c r="AH486" i="2"/>
  <c r="AH432" i="2"/>
  <c r="AH457" i="2"/>
  <c r="AH163" i="2"/>
  <c r="AH493" i="2"/>
  <c r="AH464" i="2"/>
  <c r="AH93" i="2"/>
  <c r="AH408" i="2"/>
  <c r="AH444" i="2"/>
  <c r="AH311" i="2"/>
  <c r="AH28" i="2"/>
  <c r="AH521" i="2"/>
  <c r="AH43" i="2"/>
  <c r="AH77" i="2"/>
  <c r="AH649" i="2"/>
  <c r="AH344" i="2"/>
  <c r="AH330" i="2"/>
  <c r="AH70" i="2"/>
  <c r="AH600" i="2"/>
  <c r="AH648" i="2"/>
  <c r="AH475" i="2"/>
  <c r="AH61" i="2"/>
  <c r="AH474" i="2"/>
  <c r="AH386" i="2"/>
  <c r="AH129" i="2"/>
  <c r="AH304" i="2"/>
  <c r="AH510" i="2"/>
  <c r="AH641" i="2"/>
  <c r="AH276" i="2"/>
  <c r="AH32" i="2"/>
  <c r="AH590" i="2"/>
  <c r="AH233" i="2"/>
  <c r="AH542" i="2"/>
  <c r="AH701" i="2"/>
  <c r="AH197" i="2"/>
  <c r="AH623" i="2"/>
  <c r="AH35" i="2"/>
  <c r="AH214" i="2"/>
  <c r="AH41" i="2"/>
  <c r="AH354" i="2"/>
  <c r="AH699" i="2"/>
  <c r="AH140" i="2"/>
  <c r="AH91" i="2"/>
  <c r="AH430" i="2"/>
  <c r="AH57" i="2"/>
  <c r="AH509" i="2"/>
  <c r="AH368" i="2"/>
  <c r="AH42" i="2"/>
  <c r="AH145" i="2"/>
  <c r="AH166" i="2"/>
  <c r="AH656" i="2"/>
  <c r="AH675" i="2"/>
  <c r="AH286" i="2"/>
  <c r="AH101" i="2"/>
  <c r="AH671" i="2"/>
  <c r="AH296" i="2"/>
  <c r="AH56" i="2"/>
  <c r="AH669" i="2"/>
  <c r="AH718" i="2"/>
  <c r="AH343" i="2"/>
  <c r="AH522" i="2"/>
  <c r="AH434" i="2"/>
  <c r="AH378" i="2"/>
  <c r="AH190" i="2"/>
  <c r="AH659" i="2"/>
  <c r="AH604" i="2"/>
  <c r="AH340" i="2"/>
  <c r="AH167" i="2"/>
  <c r="AH404" i="2"/>
  <c r="AH149" i="2"/>
  <c r="AH112" i="2"/>
  <c r="AH468" i="2"/>
  <c r="AH38" i="2"/>
  <c r="AH189" i="2"/>
  <c r="AH625" i="2"/>
  <c r="AH403" i="2"/>
  <c r="AH560" i="2"/>
  <c r="AH713" i="2"/>
  <c r="AH726" i="2"/>
  <c r="AH722" i="2"/>
  <c r="AH117" i="2"/>
  <c r="AH46" i="2"/>
  <c r="AH422" i="2"/>
  <c r="AH676" i="2"/>
  <c r="AH95" i="2"/>
  <c r="AH517" i="2"/>
  <c r="AH383" i="2"/>
  <c r="AH460" i="2"/>
  <c r="AH326" i="2"/>
  <c r="AH103" i="2"/>
  <c r="AH120" i="2"/>
  <c r="AH537" i="2"/>
  <c r="AH536" i="2"/>
  <c r="AH360" i="2"/>
  <c r="AH684" i="2"/>
  <c r="AH667" i="2"/>
  <c r="AH636" i="2"/>
  <c r="AH407" i="2"/>
  <c r="AH310" i="2"/>
  <c r="AH305" i="2"/>
  <c r="AH462" i="2"/>
  <c r="AH188" i="2"/>
  <c r="AH53" i="2"/>
  <c r="AH569" i="2"/>
  <c r="AH688" i="2"/>
  <c r="AH657" i="2"/>
  <c r="AH578" i="2"/>
  <c r="AH398" i="2"/>
  <c r="AH712" i="2"/>
  <c r="AH693" i="2"/>
  <c r="AH716" i="2"/>
  <c r="AH178" i="2"/>
  <c r="AH547" i="2"/>
  <c r="AH518" i="2"/>
  <c r="AH587" i="2"/>
  <c r="AH242" i="2"/>
  <c r="AH533" i="2"/>
  <c r="AH735" i="2"/>
  <c r="AH220" i="2"/>
  <c r="AH90" i="2"/>
  <c r="AH524" i="2"/>
  <c r="AH643" i="2"/>
  <c r="AH673" i="2"/>
  <c r="AH593" i="2"/>
  <c r="AH392" i="2"/>
  <c r="AH216" i="2"/>
  <c r="AH512" i="2"/>
  <c r="AH106" i="2"/>
  <c r="AH526" i="2"/>
  <c r="AH86" i="2"/>
  <c r="AH299" i="2"/>
  <c r="AH371" i="2"/>
  <c r="AH694" i="2"/>
  <c r="AH660" i="2"/>
  <c r="AH348" i="2"/>
  <c r="AH450" i="2"/>
  <c r="AH415" i="2"/>
  <c r="AH215" i="2"/>
  <c r="AH583" i="2"/>
  <c r="AH552" i="2"/>
  <c r="AH291" i="2"/>
  <c r="AH294" i="2"/>
  <c r="AH477" i="2"/>
  <c r="AH728" i="2"/>
  <c r="AH375" i="2"/>
  <c r="AH89" i="2"/>
  <c r="AH564" i="2"/>
  <c r="AH238" i="2"/>
  <c r="AH433" i="2"/>
  <c r="AH689" i="2"/>
  <c r="AH384" i="2"/>
  <c r="AH489" i="2"/>
  <c r="AH452" i="2"/>
  <c r="AH605" i="2"/>
  <c r="AH620" i="2"/>
  <c r="AH513" i="2"/>
  <c r="AH644" i="2"/>
  <c r="AH387" i="2"/>
  <c r="AH487" i="2"/>
  <c r="AH471" i="2"/>
  <c r="AH637" i="2"/>
  <c r="AH298" i="2"/>
  <c r="AH146" i="2"/>
  <c r="AH588" i="2"/>
  <c r="AH208" i="2"/>
  <c r="AH400" i="2"/>
  <c r="AH599" i="2"/>
  <c r="AH461" i="2"/>
  <c r="AH485" i="2"/>
  <c r="AH290" i="2"/>
  <c r="AH297" i="2"/>
  <c r="AH720" i="2"/>
  <c r="AH349" i="2"/>
  <c r="AH714" i="2"/>
  <c r="AH723" i="2"/>
  <c r="AH664" i="2"/>
  <c r="AH575" i="2"/>
  <c r="AH263" i="2"/>
  <c r="AH347" i="2"/>
  <c r="AH597" i="2"/>
  <c r="AH244" i="2"/>
  <c r="AH621" i="2"/>
  <c r="AH607" i="2"/>
  <c r="AH413" i="2"/>
  <c r="AH459" i="2"/>
  <c r="AH653" i="2"/>
  <c r="AH698" i="2"/>
  <c r="AH618" i="2"/>
  <c r="AH692" i="2"/>
  <c r="AH505" i="2"/>
  <c r="AH680" i="2"/>
  <c r="AH473" i="2"/>
  <c r="AH563" i="2"/>
  <c r="AH627" i="2"/>
  <c r="AH687" i="2"/>
  <c r="AH706" i="2"/>
  <c r="AH589" i="2"/>
  <c r="AH581" i="2"/>
  <c r="AH665" i="2"/>
  <c r="AH734" i="2"/>
  <c r="AH679" i="2"/>
  <c r="AH553" i="2"/>
  <c r="AH719" i="2"/>
  <c r="AH642" i="2"/>
  <c r="AH555" i="2"/>
  <c r="AH686" i="2"/>
  <c r="AH707" i="2"/>
  <c r="AH632" i="2"/>
  <c r="AH708" i="2"/>
  <c r="AH700" i="2"/>
  <c r="AH651" i="2"/>
  <c r="AH724" i="2"/>
  <c r="AH682" i="2"/>
  <c r="AH626" i="2"/>
  <c r="AH677" i="2"/>
  <c r="AH717" i="2"/>
  <c r="AH690" i="2"/>
  <c r="AH730" i="2"/>
  <c r="AH615" i="2"/>
  <c r="AH732" i="2"/>
  <c r="AG549" i="2"/>
  <c r="AG585" i="2"/>
  <c r="AG613" i="2"/>
  <c r="AG158" i="2"/>
  <c r="AG395" i="2"/>
  <c r="AG567" i="2"/>
  <c r="AG280" i="2"/>
  <c r="AG390" i="2"/>
  <c r="AG580" i="2"/>
  <c r="AG350" i="2"/>
  <c r="AG313" i="2"/>
  <c r="AG498" i="2"/>
  <c r="AG250" i="2"/>
  <c r="AG139" i="2"/>
  <c r="AG661" i="2"/>
  <c r="AG78" i="2"/>
  <c r="AG377" i="2"/>
  <c r="AG204" i="2"/>
  <c r="AG448" i="2"/>
  <c r="AG672" i="2"/>
  <c r="AG500" i="2"/>
  <c r="AG170" i="2"/>
  <c r="AG382" i="2"/>
  <c r="AG99" i="2"/>
  <c r="AG118" i="2"/>
  <c r="AG331" i="2"/>
  <c r="AG58" i="2"/>
  <c r="AG14" i="2"/>
  <c r="AG646" i="2"/>
  <c r="AG538" i="2"/>
  <c r="AG352" i="2"/>
  <c r="AG102" i="2"/>
  <c r="AG60" i="2"/>
  <c r="AG628" i="2"/>
  <c r="AG135" i="2"/>
  <c r="AG647" i="2"/>
  <c r="AG598" i="2"/>
  <c r="AG309" i="2"/>
  <c r="AG62" i="2"/>
  <c r="AG87" i="2"/>
  <c r="AG67" i="2"/>
  <c r="AG579" i="2"/>
  <c r="AG18" i="2"/>
  <c r="AG411" i="2"/>
  <c r="AG275" i="2"/>
  <c r="AG141" i="2"/>
  <c r="AG12" i="2"/>
  <c r="AG550" i="2"/>
  <c r="AG268" i="2"/>
  <c r="AG424" i="2"/>
  <c r="AG235" i="2"/>
  <c r="AG54" i="2"/>
  <c r="AG138" i="2"/>
  <c r="AG610" i="2"/>
  <c r="AG143" i="2"/>
  <c r="AG458" i="2"/>
  <c r="AG381" i="2"/>
  <c r="AG65" i="2"/>
  <c r="AG339" i="2"/>
  <c r="AG121" i="2"/>
  <c r="AG209" i="2"/>
  <c r="AG576" i="2"/>
  <c r="AG272" i="2"/>
  <c r="AG532" i="2"/>
  <c r="AG401" i="2"/>
  <c r="AG472" i="2"/>
  <c r="AG191" i="2"/>
  <c r="AG446" i="2"/>
  <c r="AG442" i="2"/>
  <c r="AG97" i="2"/>
  <c r="AG273" i="2"/>
  <c r="AG335" i="2"/>
  <c r="AG355" i="2"/>
  <c r="AG426" i="2"/>
  <c r="AG205" i="2"/>
  <c r="AG81" i="2"/>
  <c r="AG283" i="2"/>
  <c r="AG80" i="2"/>
  <c r="AG427" i="2"/>
  <c r="AG3" i="2"/>
  <c r="AG320" i="2"/>
  <c r="AG270" i="2"/>
  <c r="AG469" i="2"/>
  <c r="AG321" i="2"/>
  <c r="AG79" i="2"/>
  <c r="AG565" i="2"/>
  <c r="AG210" i="2"/>
  <c r="AG231" i="2"/>
  <c r="AG267" i="2"/>
  <c r="AG217" i="2"/>
  <c r="AG37" i="2"/>
  <c r="AG55" i="2"/>
  <c r="AG279" i="2"/>
  <c r="AG423" i="2"/>
  <c r="AG654" i="2"/>
  <c r="AG369" i="2"/>
  <c r="AG34" i="2"/>
  <c r="AG353" i="2"/>
  <c r="AG180" i="2"/>
  <c r="AG219" i="2"/>
  <c r="AG114" i="2"/>
  <c r="AG13" i="2"/>
  <c r="AG281" i="2"/>
  <c r="AG5" i="2"/>
  <c r="AG412" i="2"/>
  <c r="AG572" i="2"/>
  <c r="AG259" i="2"/>
  <c r="AG142" i="2"/>
  <c r="AG425" i="2"/>
  <c r="AG21" i="2"/>
  <c r="AG159" i="2"/>
  <c r="AG391" i="2"/>
  <c r="AG29" i="2"/>
  <c r="AG329" i="2"/>
  <c r="AG183" i="2"/>
  <c r="AG697" i="2"/>
  <c r="AG154" i="2"/>
  <c r="AG96" i="2"/>
  <c r="AG376" i="2"/>
  <c r="AG181" i="2"/>
  <c r="AG30" i="2"/>
  <c r="AG182" i="2"/>
  <c r="AG502" i="2"/>
  <c r="AG327" i="2"/>
  <c r="AG174" i="2"/>
  <c r="AG603" i="2"/>
  <c r="AG278" i="2"/>
  <c r="AG494" i="2"/>
  <c r="AG232" i="2"/>
  <c r="AG490" i="2"/>
  <c r="AG388" i="2"/>
  <c r="AG445" i="2"/>
  <c r="AG253" i="2"/>
  <c r="AG241" i="2"/>
  <c r="AG192" i="2"/>
  <c r="AG45" i="2"/>
  <c r="AG193" i="2"/>
  <c r="AG312" i="2"/>
  <c r="AG705" i="2"/>
  <c r="AG402" i="2"/>
  <c r="AG341" i="2"/>
  <c r="AG128" i="2"/>
  <c r="AG228" i="2"/>
  <c r="AG248" i="2"/>
  <c r="AG36" i="2"/>
  <c r="AG451" i="2"/>
  <c r="AG399" i="2"/>
  <c r="AG164" i="2"/>
  <c r="AG107" i="2"/>
  <c r="AG702" i="2"/>
  <c r="AG346" i="2"/>
  <c r="AG336" i="2"/>
  <c r="AG2" i="2"/>
  <c r="AG249" i="2"/>
  <c r="AG397" i="2"/>
  <c r="AG568" i="2"/>
  <c r="AG15" i="2"/>
  <c r="AG534" i="2"/>
  <c r="AG116" i="2"/>
  <c r="AG528" i="2"/>
  <c r="AG527" i="2"/>
  <c r="AG132" i="2"/>
  <c r="AG595" i="2"/>
  <c r="AG211" i="2"/>
  <c r="AG9" i="2"/>
  <c r="AG179" i="2"/>
  <c r="AG429" i="2"/>
  <c r="AG495" i="2"/>
  <c r="AG255" i="2"/>
  <c r="AG633" i="2"/>
  <c r="AG491" i="2"/>
  <c r="AG544" i="2"/>
  <c r="AG612" i="2"/>
  <c r="AG484" i="2"/>
  <c r="AG337" i="2"/>
  <c r="AG592" i="2"/>
  <c r="AG24" i="2"/>
  <c r="AG566" i="2"/>
  <c r="AG125" i="2"/>
  <c r="AG226" i="2"/>
  <c r="AG172" i="2"/>
  <c r="AG240" i="2"/>
  <c r="AG222" i="2"/>
  <c r="AG247" i="2"/>
  <c r="AG662" i="2"/>
  <c r="AG23" i="2"/>
  <c r="AG561" i="2"/>
  <c r="AG420" i="2"/>
  <c r="AG630" i="2"/>
  <c r="AG293" i="2"/>
  <c r="AG559" i="2"/>
  <c r="AG338" i="2"/>
  <c r="AG419" i="2"/>
  <c r="AG622" i="2"/>
  <c r="AG394" i="2"/>
  <c r="AG269" i="2"/>
  <c r="AG436" i="2"/>
  <c r="AG74" i="2"/>
  <c r="AG364" i="2"/>
  <c r="AG480" i="2"/>
  <c r="AG88" i="2"/>
  <c r="AG629" i="2"/>
  <c r="AG186" i="2"/>
  <c r="AG194" i="2"/>
  <c r="AG596" i="2"/>
  <c r="AG519" i="2"/>
  <c r="AG556" i="2"/>
  <c r="AG454" i="2"/>
  <c r="AG551" i="2"/>
  <c r="AG507" i="2"/>
  <c r="AG256" i="2"/>
  <c r="AG497" i="2"/>
  <c r="AG157" i="2"/>
  <c r="AG496" i="2"/>
  <c r="AG98" i="2"/>
  <c r="AG224" i="2"/>
  <c r="AG332" i="2"/>
  <c r="AG59" i="2"/>
  <c r="AG68" i="2"/>
  <c r="AG546" i="2"/>
  <c r="AG198" i="2"/>
  <c r="AG303" i="2"/>
  <c r="AG284" i="2"/>
  <c r="AG437" i="2"/>
  <c r="AG229" i="2"/>
  <c r="AG239" i="2"/>
  <c r="AG545" i="2"/>
  <c r="AG483" i="2"/>
  <c r="AG674" i="2"/>
  <c r="AG573" i="2"/>
  <c r="AG48" i="2"/>
  <c r="AG47" i="2"/>
  <c r="AG523" i="2"/>
  <c r="AG455" i="2"/>
  <c r="AG721" i="2"/>
  <c r="AG245" i="2"/>
  <c r="AG703" i="2"/>
  <c r="AG295" i="2"/>
  <c r="AG175" i="2"/>
  <c r="AG696" i="2"/>
  <c r="AG246" i="2"/>
  <c r="AG478" i="2"/>
  <c r="AG503" i="2"/>
  <c r="AG406" i="2"/>
  <c r="AG558" i="2"/>
  <c r="AG136" i="2"/>
  <c r="AG151" i="2"/>
  <c r="AG260" i="2"/>
  <c r="AG230" i="2"/>
  <c r="AG709" i="2"/>
  <c r="AG72" i="2"/>
  <c r="AG431" i="2"/>
  <c r="AG334" i="2"/>
  <c r="AG17" i="2"/>
  <c r="AG362" i="2"/>
  <c r="AG443" i="2"/>
  <c r="AG289" i="2"/>
  <c r="AG324" i="2"/>
  <c r="AG64" i="2"/>
  <c r="AG358" i="2"/>
  <c r="AG201" i="2"/>
  <c r="AG200" i="2"/>
  <c r="AG453" i="2"/>
  <c r="AG409" i="2"/>
  <c r="AG571" i="2"/>
  <c r="AG153" i="2"/>
  <c r="AG634" i="2"/>
  <c r="AG476" i="2"/>
  <c r="AG577" i="2"/>
  <c r="AG435" i="2"/>
  <c r="AG366" i="2"/>
  <c r="AG66" i="2"/>
  <c r="AG75" i="2"/>
  <c r="AG447" i="2"/>
  <c r="AG124" i="2"/>
  <c r="AG236" i="2"/>
  <c r="AG237" i="2"/>
  <c r="AG449" i="2"/>
  <c r="AG345" i="2"/>
  <c r="AG4" i="2"/>
  <c r="AG470" i="2"/>
  <c r="AG213" i="2"/>
  <c r="AG638" i="2"/>
  <c r="AG710" i="2"/>
  <c r="AG308" i="2"/>
  <c r="AG25" i="2"/>
  <c r="AG69" i="2"/>
  <c r="AG300" i="2"/>
  <c r="AG306" i="2"/>
  <c r="AG541" i="2"/>
  <c r="AG39" i="2"/>
  <c r="AG624" i="2"/>
  <c r="AG535" i="2"/>
  <c r="AG137" i="2"/>
  <c r="AG195" i="2"/>
  <c r="AG50" i="2"/>
  <c r="AG504" i="2"/>
  <c r="AG168" i="2"/>
  <c r="AG322" i="2"/>
  <c r="AG639" i="2"/>
  <c r="AG287" i="2"/>
  <c r="AG147" i="2"/>
  <c r="AG44" i="2"/>
  <c r="AG173" i="2"/>
  <c r="AG372" i="2"/>
  <c r="AG162" i="2"/>
  <c r="AG514" i="2"/>
  <c r="AG650" i="2"/>
  <c r="AG515" i="2"/>
  <c r="AG314" i="2"/>
  <c r="AG202" i="2"/>
  <c r="AG160" i="2"/>
  <c r="AG619" i="2"/>
  <c r="AG317" i="2"/>
  <c r="AG254" i="2"/>
  <c r="AG105" i="2"/>
  <c r="AG113" i="2"/>
  <c r="AG94" i="2"/>
  <c r="AG417" i="2"/>
  <c r="AG223" i="2"/>
  <c r="AG274" i="2"/>
  <c r="AG51" i="2"/>
  <c r="AG71" i="2"/>
  <c r="AG206" i="2"/>
  <c r="AG177" i="2"/>
  <c r="AG441" i="2"/>
  <c r="AG302" i="2"/>
  <c r="AG574" i="2"/>
  <c r="AG111" i="2"/>
  <c r="AG725" i="2"/>
  <c r="AG540" i="2"/>
  <c r="AG370" i="2"/>
  <c r="AG416" i="2"/>
  <c r="AG7" i="2"/>
  <c r="AG92" i="2"/>
  <c r="AG26" i="2"/>
  <c r="AG681" i="2"/>
  <c r="AG666" i="2"/>
  <c r="AG40" i="2"/>
  <c r="AG616" i="2"/>
  <c r="AG668" i="2"/>
  <c r="AG506" i="2"/>
  <c r="AG261" i="2"/>
  <c r="AG285" i="2"/>
  <c r="AG608" i="2"/>
  <c r="AG356" i="2"/>
  <c r="AG548" i="2"/>
  <c r="AG266" i="2"/>
  <c r="AG318" i="2"/>
  <c r="AG265" i="2"/>
  <c r="AG243" i="2"/>
  <c r="AG16" i="2"/>
  <c r="AG150" i="2"/>
  <c r="AG554" i="2"/>
  <c r="AG543" i="2"/>
  <c r="AG152" i="2"/>
  <c r="AG594" i="2"/>
  <c r="AG85" i="2"/>
  <c r="AG456" i="2"/>
  <c r="AG165" i="2"/>
  <c r="AG31" i="2"/>
  <c r="AG271" i="2"/>
  <c r="AG557" i="2"/>
  <c r="AG531" i="2"/>
  <c r="AG133" i="2"/>
  <c r="AG396" i="2"/>
  <c r="AG109" i="2"/>
  <c r="AG418" i="2"/>
  <c r="AG640" i="2"/>
  <c r="AG670" i="2"/>
  <c r="AG405" i="2"/>
  <c r="AG184" i="2"/>
  <c r="AG27" i="2"/>
  <c r="AG148" i="2"/>
  <c r="AG130" i="2"/>
  <c r="AG606" i="2"/>
  <c r="AG262" i="2"/>
  <c r="AG525" i="2"/>
  <c r="AG508" i="2"/>
  <c r="AG393" i="2"/>
  <c r="AG134" i="2"/>
  <c r="AG144" i="2"/>
  <c r="AG307" i="2"/>
  <c r="AG685" i="2"/>
  <c r="AG76" i="2"/>
  <c r="AG363" i="2"/>
  <c r="AG221" i="2"/>
  <c r="AG385" i="2"/>
  <c r="AG328" i="2"/>
  <c r="AG586" i="2"/>
  <c r="AG319" i="2"/>
  <c r="AG207" i="2"/>
  <c r="AG155" i="2"/>
  <c r="AG110" i="2"/>
  <c r="AG359" i="2"/>
  <c r="AG126" i="2"/>
  <c r="AG428" i="2"/>
  <c r="AG252" i="2"/>
  <c r="AG635" i="2"/>
  <c r="AG19" i="2"/>
  <c r="AG161" i="2"/>
  <c r="AG10" i="2"/>
  <c r="AG465" i="2"/>
  <c r="AG127" i="2"/>
  <c r="AG63" i="2"/>
  <c r="AG11" i="2"/>
  <c r="AG251" i="2"/>
  <c r="AG196" i="2"/>
  <c r="AG199" i="2"/>
  <c r="AG22" i="2"/>
  <c r="AG731" i="2"/>
  <c r="AG323" i="2"/>
  <c r="AG499" i="2"/>
  <c r="AG539" i="2"/>
  <c r="AG652" i="2"/>
  <c r="AG389" i="2"/>
  <c r="AG333" i="2"/>
  <c r="AG258" i="2"/>
  <c r="AG609" i="2"/>
  <c r="AG171" i="2"/>
  <c r="AG52" i="2"/>
  <c r="AG234" i="2"/>
  <c r="AG108" i="2"/>
  <c r="AG218" i="2"/>
  <c r="AG365" i="2"/>
  <c r="AG122" i="2"/>
  <c r="AG655" i="2"/>
  <c r="AG562" i="2"/>
  <c r="AG601" i="2"/>
  <c r="AG315" i="2"/>
  <c r="AG227" i="2"/>
  <c r="AG185" i="2"/>
  <c r="AG645" i="2"/>
  <c r="AG131" i="2"/>
  <c r="AG466" i="2"/>
  <c r="AG288" i="2"/>
  <c r="AG8" i="2"/>
  <c r="AG440" i="2"/>
  <c r="AG479" i="2"/>
  <c r="AG361" i="2"/>
  <c r="AG711" i="2"/>
  <c r="AG282" i="2"/>
  <c r="AG83" i="2"/>
  <c r="AG467" i="2"/>
  <c r="AG33" i="2"/>
  <c r="AG727" i="2"/>
  <c r="AG658" i="2"/>
  <c r="AG20" i="2"/>
  <c r="AG156" i="2"/>
  <c r="AG511" i="2"/>
  <c r="AG614" i="2"/>
  <c r="AG212" i="2"/>
  <c r="AG6" i="2"/>
  <c r="AG277" i="2"/>
  <c r="AG292" i="2"/>
  <c r="AG203" i="2"/>
  <c r="AG520" i="2"/>
  <c r="AG414" i="2"/>
  <c r="AG438" i="2"/>
  <c r="AG715" i="2"/>
  <c r="AG380" i="2"/>
  <c r="AG187" i="2"/>
  <c r="AG325" i="2"/>
  <c r="AG82" i="2"/>
  <c r="AG591" i="2"/>
  <c r="AG439" i="2"/>
  <c r="AG316" i="2"/>
  <c r="AG729" i="2"/>
  <c r="AG421" i="2"/>
  <c r="AG516" i="2"/>
  <c r="AG115" i="2"/>
  <c r="AG49" i="2"/>
  <c r="AG631" i="2"/>
  <c r="AG691" i="2"/>
  <c r="AG617" i="2"/>
  <c r="AG104" i="2"/>
  <c r="AG301" i="2"/>
  <c r="AG367" i="2"/>
  <c r="AG410" i="2"/>
  <c r="AG602" i="2"/>
  <c r="AG529" i="2"/>
  <c r="AG225" i="2"/>
  <c r="AG582" i="2"/>
  <c r="AG257" i="2"/>
  <c r="AG481" i="2"/>
  <c r="AG119" i="2"/>
  <c r="AG683" i="2"/>
  <c r="AG351" i="2"/>
  <c r="AG695" i="2"/>
  <c r="AG611" i="2"/>
  <c r="AG342" i="2"/>
  <c r="AG374" i="2"/>
  <c r="AG584" i="2"/>
  <c r="AG123" i="2"/>
  <c r="AG73" i="2"/>
  <c r="AG463" i="2"/>
  <c r="AG501" i="2"/>
  <c r="AG678" i="2"/>
  <c r="AG169" i="2"/>
  <c r="AG379" i="2"/>
  <c r="AG373" i="2"/>
  <c r="AG264" i="2"/>
  <c r="AG357" i="2"/>
  <c r="AG488" i="2"/>
  <c r="AG492" i="2"/>
  <c r="AG530" i="2"/>
  <c r="AG84" i="2"/>
  <c r="AG176" i="2"/>
  <c r="AG733" i="2"/>
  <c r="AG570" i="2"/>
  <c r="AG100" i="2"/>
  <c r="AG663" i="2"/>
  <c r="AG482" i="2"/>
  <c r="AG704" i="2"/>
  <c r="AG486" i="2"/>
  <c r="AG432" i="2"/>
  <c r="AG457" i="2"/>
  <c r="AG163" i="2"/>
  <c r="AG493" i="2"/>
  <c r="AG464" i="2"/>
  <c r="AG93" i="2"/>
  <c r="AG408" i="2"/>
  <c r="AG444" i="2"/>
  <c r="AG311" i="2"/>
  <c r="AG28" i="2"/>
  <c r="AG521" i="2"/>
  <c r="AG43" i="2"/>
  <c r="AG77" i="2"/>
  <c r="AG649" i="2"/>
  <c r="AG344" i="2"/>
  <c r="AG330" i="2"/>
  <c r="AG70" i="2"/>
  <c r="AG600" i="2"/>
  <c r="AG648" i="2"/>
  <c r="AG475" i="2"/>
  <c r="AG61" i="2"/>
  <c r="AG474" i="2"/>
  <c r="AG386" i="2"/>
  <c r="AG129" i="2"/>
  <c r="AG304" i="2"/>
  <c r="AG510" i="2"/>
  <c r="AG641" i="2"/>
  <c r="AG276" i="2"/>
  <c r="AG32" i="2"/>
  <c r="AG590" i="2"/>
  <c r="AG233" i="2"/>
  <c r="AG542" i="2"/>
  <c r="AG701" i="2"/>
  <c r="AG197" i="2"/>
  <c r="AG623" i="2"/>
  <c r="AG35" i="2"/>
  <c r="AG214" i="2"/>
  <c r="AG41" i="2"/>
  <c r="AG354" i="2"/>
  <c r="AG699" i="2"/>
  <c r="AG140" i="2"/>
  <c r="AG91" i="2"/>
  <c r="AG430" i="2"/>
  <c r="AG57" i="2"/>
  <c r="AG509" i="2"/>
  <c r="AG368" i="2"/>
  <c r="AG42" i="2"/>
  <c r="AG145" i="2"/>
  <c r="AG166" i="2"/>
  <c r="AG656" i="2"/>
  <c r="AG675" i="2"/>
  <c r="AG286" i="2"/>
  <c r="AG101" i="2"/>
  <c r="AG671" i="2"/>
  <c r="AG296" i="2"/>
  <c r="AG56" i="2"/>
  <c r="AG669" i="2"/>
  <c r="AG718" i="2"/>
  <c r="AG343" i="2"/>
  <c r="AG522" i="2"/>
  <c r="AG434" i="2"/>
  <c r="AG378" i="2"/>
  <c r="AG190" i="2"/>
  <c r="AG659" i="2"/>
  <c r="AG604" i="2"/>
  <c r="AG340" i="2"/>
  <c r="AG167" i="2"/>
  <c r="AG404" i="2"/>
  <c r="AG149" i="2"/>
  <c r="AG112" i="2"/>
  <c r="AG468" i="2"/>
  <c r="AG38" i="2"/>
  <c r="AG189" i="2"/>
  <c r="AG625" i="2"/>
  <c r="AG403" i="2"/>
  <c r="AG560" i="2"/>
  <c r="AG713" i="2"/>
  <c r="AG726" i="2"/>
  <c r="AG722" i="2"/>
  <c r="AG117" i="2"/>
  <c r="AG46" i="2"/>
  <c r="AG422" i="2"/>
  <c r="AG676" i="2"/>
  <c r="AG95" i="2"/>
  <c r="AG517" i="2"/>
  <c r="AG383" i="2"/>
  <c r="AG460" i="2"/>
  <c r="AG326" i="2"/>
  <c r="AG103" i="2"/>
  <c r="AG120" i="2"/>
  <c r="AG537" i="2"/>
  <c r="AG536" i="2"/>
  <c r="AG360" i="2"/>
  <c r="AG684" i="2"/>
  <c r="AG667" i="2"/>
  <c r="AG636" i="2"/>
  <c r="AG407" i="2"/>
  <c r="AG310" i="2"/>
  <c r="AG305" i="2"/>
  <c r="AG462" i="2"/>
  <c r="AG188" i="2"/>
  <c r="AG53" i="2"/>
  <c r="AG569" i="2"/>
  <c r="AG688" i="2"/>
  <c r="AG657" i="2"/>
  <c r="AG578" i="2"/>
  <c r="AG398" i="2"/>
  <c r="AG712" i="2"/>
  <c r="AG693" i="2"/>
  <c r="AG716" i="2"/>
  <c r="AG178" i="2"/>
  <c r="AG547" i="2"/>
  <c r="AG518" i="2"/>
  <c r="AG587" i="2"/>
  <c r="AG242" i="2"/>
  <c r="AG533" i="2"/>
  <c r="AG735" i="2"/>
  <c r="AG220" i="2"/>
  <c r="AG90" i="2"/>
  <c r="AG524" i="2"/>
  <c r="AG643" i="2"/>
  <c r="AG673" i="2"/>
  <c r="AG593" i="2"/>
  <c r="AG392" i="2"/>
  <c r="AG216" i="2"/>
  <c r="AG512" i="2"/>
  <c r="AG106" i="2"/>
  <c r="AG526" i="2"/>
  <c r="AG86" i="2"/>
  <c r="AG299" i="2"/>
  <c r="AG371" i="2"/>
  <c r="AG694" i="2"/>
  <c r="AG660" i="2"/>
  <c r="AG348" i="2"/>
  <c r="AG450" i="2"/>
  <c r="AG415" i="2"/>
  <c r="AG215" i="2"/>
  <c r="AG583" i="2"/>
  <c r="AG552" i="2"/>
  <c r="AG291" i="2"/>
  <c r="AG294" i="2"/>
  <c r="AG477" i="2"/>
  <c r="AG728" i="2"/>
  <c r="AG375" i="2"/>
  <c r="AG89" i="2"/>
  <c r="AG564" i="2"/>
  <c r="AG238" i="2"/>
  <c r="AG433" i="2"/>
  <c r="AG689" i="2"/>
  <c r="AG384" i="2"/>
  <c r="AG489" i="2"/>
  <c r="AG452" i="2"/>
  <c r="AG605" i="2"/>
  <c r="AG620" i="2"/>
  <c r="AG513" i="2"/>
  <c r="AG644" i="2"/>
  <c r="AG387" i="2"/>
  <c r="AG487" i="2"/>
  <c r="AG471" i="2"/>
  <c r="AG637" i="2"/>
  <c r="AG298" i="2"/>
  <c r="AG146" i="2"/>
  <c r="AG588" i="2"/>
  <c r="AG208" i="2"/>
  <c r="AG400" i="2"/>
  <c r="AG599" i="2"/>
  <c r="AG461" i="2"/>
  <c r="AG485" i="2"/>
  <c r="AG290" i="2"/>
  <c r="AG297" i="2"/>
  <c r="AG720" i="2"/>
  <c r="AG349" i="2"/>
  <c r="AG714" i="2"/>
  <c r="AG723" i="2"/>
  <c r="AG664" i="2"/>
  <c r="AG575" i="2"/>
  <c r="AG263" i="2"/>
  <c r="AG347" i="2"/>
  <c r="AG597" i="2"/>
  <c r="AG244" i="2"/>
  <c r="AG621" i="2"/>
  <c r="AG607" i="2"/>
  <c r="AG413" i="2"/>
  <c r="AG459" i="2"/>
  <c r="AG653" i="2"/>
  <c r="AG698" i="2"/>
  <c r="AG618" i="2"/>
  <c r="AG692" i="2"/>
  <c r="AG505" i="2"/>
  <c r="AG680" i="2"/>
  <c r="AG473" i="2"/>
  <c r="AG563" i="2"/>
  <c r="AG627" i="2"/>
  <c r="AG687" i="2"/>
  <c r="AG706" i="2"/>
  <c r="AG589" i="2"/>
  <c r="AG581" i="2"/>
  <c r="AG665" i="2"/>
  <c r="AG734" i="2"/>
  <c r="AG679" i="2"/>
  <c r="AG553" i="2"/>
  <c r="AG719" i="2"/>
  <c r="AG642" i="2"/>
  <c r="AG555" i="2"/>
  <c r="AG686" i="2"/>
  <c r="AG707" i="2"/>
  <c r="AG632" i="2"/>
  <c r="AG708" i="2"/>
  <c r="AG700" i="2"/>
  <c r="AG651" i="2"/>
  <c r="AG724" i="2"/>
  <c r="AG682" i="2"/>
  <c r="AG626" i="2"/>
  <c r="AG677" i="2"/>
  <c r="AG717" i="2"/>
  <c r="AG690" i="2"/>
  <c r="AG730" i="2"/>
  <c r="AG615" i="2"/>
  <c r="AG732" i="2"/>
  <c r="AF549" i="2"/>
  <c r="AF585" i="2"/>
  <c r="AF613" i="2"/>
  <c r="AF158" i="2"/>
  <c r="AF395" i="2"/>
  <c r="AF567" i="2"/>
  <c r="AF280" i="2"/>
  <c r="AF390" i="2"/>
  <c r="AF580" i="2"/>
  <c r="AF350" i="2"/>
  <c r="AF313" i="2"/>
  <c r="AF498" i="2"/>
  <c r="AF250" i="2"/>
  <c r="AF139" i="2"/>
  <c r="AF661" i="2"/>
  <c r="AF78" i="2"/>
  <c r="AF377" i="2"/>
  <c r="AF204" i="2"/>
  <c r="AF448" i="2"/>
  <c r="AF672" i="2"/>
  <c r="AF500" i="2"/>
  <c r="AF170" i="2"/>
  <c r="AF382" i="2"/>
  <c r="AF99" i="2"/>
  <c r="AF118" i="2"/>
  <c r="AF331" i="2"/>
  <c r="AF58" i="2"/>
  <c r="AF14" i="2"/>
  <c r="AF646" i="2"/>
  <c r="AF538" i="2"/>
  <c r="AF352" i="2"/>
  <c r="AF102" i="2"/>
  <c r="AF60" i="2"/>
  <c r="AF628" i="2"/>
  <c r="AF135" i="2"/>
  <c r="AF647" i="2"/>
  <c r="AF598" i="2"/>
  <c r="AF309" i="2"/>
  <c r="AF62" i="2"/>
  <c r="AF87" i="2"/>
  <c r="AF67" i="2"/>
  <c r="AF579" i="2"/>
  <c r="AF18" i="2"/>
  <c r="AF411" i="2"/>
  <c r="AF275" i="2"/>
  <c r="AF141" i="2"/>
  <c r="AF12" i="2"/>
  <c r="AF550" i="2"/>
  <c r="AF268" i="2"/>
  <c r="AF424" i="2"/>
  <c r="AF235" i="2"/>
  <c r="AF54" i="2"/>
  <c r="AF138" i="2"/>
  <c r="AF610" i="2"/>
  <c r="AF143" i="2"/>
  <c r="AF458" i="2"/>
  <c r="AF381" i="2"/>
  <c r="AF65" i="2"/>
  <c r="AF339" i="2"/>
  <c r="AF121" i="2"/>
  <c r="AF209" i="2"/>
  <c r="AF576" i="2"/>
  <c r="AF272" i="2"/>
  <c r="AF532" i="2"/>
  <c r="AF401" i="2"/>
  <c r="AF472" i="2"/>
  <c r="AF191" i="2"/>
  <c r="AF446" i="2"/>
  <c r="AF442" i="2"/>
  <c r="AF97" i="2"/>
  <c r="AF273" i="2"/>
  <c r="AF335" i="2"/>
  <c r="AF355" i="2"/>
  <c r="AF426" i="2"/>
  <c r="AF205" i="2"/>
  <c r="AF81" i="2"/>
  <c r="AF283" i="2"/>
  <c r="AF80" i="2"/>
  <c r="AF427" i="2"/>
  <c r="AF3" i="2"/>
  <c r="AF320" i="2"/>
  <c r="AF270" i="2"/>
  <c r="AF469" i="2"/>
  <c r="AF321" i="2"/>
  <c r="AF79" i="2"/>
  <c r="AF565" i="2"/>
  <c r="AF210" i="2"/>
  <c r="AF231" i="2"/>
  <c r="AF267" i="2"/>
  <c r="AF217" i="2"/>
  <c r="AF37" i="2"/>
  <c r="AF55" i="2"/>
  <c r="AF279" i="2"/>
  <c r="AF423" i="2"/>
  <c r="AF654" i="2"/>
  <c r="AF369" i="2"/>
  <c r="AF34" i="2"/>
  <c r="AF353" i="2"/>
  <c r="AF180" i="2"/>
  <c r="AF219" i="2"/>
  <c r="AF114" i="2"/>
  <c r="AF13" i="2"/>
  <c r="AF281" i="2"/>
  <c r="AF5" i="2"/>
  <c r="AF412" i="2"/>
  <c r="AF572" i="2"/>
  <c r="AF259" i="2"/>
  <c r="AF142" i="2"/>
  <c r="AF425" i="2"/>
  <c r="AF21" i="2"/>
  <c r="AF159" i="2"/>
  <c r="AF391" i="2"/>
  <c r="AF29" i="2"/>
  <c r="AF329" i="2"/>
  <c r="AF183" i="2"/>
  <c r="AF697" i="2"/>
  <c r="AF154" i="2"/>
  <c r="AF96" i="2"/>
  <c r="AF376" i="2"/>
  <c r="AF181" i="2"/>
  <c r="AF30" i="2"/>
  <c r="AF182" i="2"/>
  <c r="AF502" i="2"/>
  <c r="AF327" i="2"/>
  <c r="AF174" i="2"/>
  <c r="AF603" i="2"/>
  <c r="AF278" i="2"/>
  <c r="AF494" i="2"/>
  <c r="AF232" i="2"/>
  <c r="AF490" i="2"/>
  <c r="AF388" i="2"/>
  <c r="AF445" i="2"/>
  <c r="AF253" i="2"/>
  <c r="AF241" i="2"/>
  <c r="AF192" i="2"/>
  <c r="AF45" i="2"/>
  <c r="AF193" i="2"/>
  <c r="AF312" i="2"/>
  <c r="AF705" i="2"/>
  <c r="AF402" i="2"/>
  <c r="AF341" i="2"/>
  <c r="AF128" i="2"/>
  <c r="AF228" i="2"/>
  <c r="AF248" i="2"/>
  <c r="AF36" i="2"/>
  <c r="AF451" i="2"/>
  <c r="AF399" i="2"/>
  <c r="AF164" i="2"/>
  <c r="AF107" i="2"/>
  <c r="AF702" i="2"/>
  <c r="AF346" i="2"/>
  <c r="AF336" i="2"/>
  <c r="AF2" i="2"/>
  <c r="AF249" i="2"/>
  <c r="AF397" i="2"/>
  <c r="AF568" i="2"/>
  <c r="AF15" i="2"/>
  <c r="AF534" i="2"/>
  <c r="AF116" i="2"/>
  <c r="AF528" i="2"/>
  <c r="AF527" i="2"/>
  <c r="AF132" i="2"/>
  <c r="AF595" i="2"/>
  <c r="AF211" i="2"/>
  <c r="AF9" i="2"/>
  <c r="AF179" i="2"/>
  <c r="AF429" i="2"/>
  <c r="AF495" i="2"/>
  <c r="AF255" i="2"/>
  <c r="AF633" i="2"/>
  <c r="AF491" i="2"/>
  <c r="AF544" i="2"/>
  <c r="AF612" i="2"/>
  <c r="AF484" i="2"/>
  <c r="AF337" i="2"/>
  <c r="AF592" i="2"/>
  <c r="AF24" i="2"/>
  <c r="AF566" i="2"/>
  <c r="AF125" i="2"/>
  <c r="AF226" i="2"/>
  <c r="AF172" i="2"/>
  <c r="AF240" i="2"/>
  <c r="AF222" i="2"/>
  <c r="AF247" i="2"/>
  <c r="AF662" i="2"/>
  <c r="AF23" i="2"/>
  <c r="AF561" i="2"/>
  <c r="AF420" i="2"/>
  <c r="AF630" i="2"/>
  <c r="AF293" i="2"/>
  <c r="AF559" i="2"/>
  <c r="AF338" i="2"/>
  <c r="AF419" i="2"/>
  <c r="AF622" i="2"/>
  <c r="AF394" i="2"/>
  <c r="AF269" i="2"/>
  <c r="AF436" i="2"/>
  <c r="AF74" i="2"/>
  <c r="AF364" i="2"/>
  <c r="AF480" i="2"/>
  <c r="AF88" i="2"/>
  <c r="AF629" i="2"/>
  <c r="AF186" i="2"/>
  <c r="AF194" i="2"/>
  <c r="AF596" i="2"/>
  <c r="AF519" i="2"/>
  <c r="AF556" i="2"/>
  <c r="AF454" i="2"/>
  <c r="AF551" i="2"/>
  <c r="AF507" i="2"/>
  <c r="AF256" i="2"/>
  <c r="AF497" i="2"/>
  <c r="AF157" i="2"/>
  <c r="AF496" i="2"/>
  <c r="AF98" i="2"/>
  <c r="AF224" i="2"/>
  <c r="AF332" i="2"/>
  <c r="AF59" i="2"/>
  <c r="AF68" i="2"/>
  <c r="AF546" i="2"/>
  <c r="AF198" i="2"/>
  <c r="AF303" i="2"/>
  <c r="AF284" i="2"/>
  <c r="AF437" i="2"/>
  <c r="AF229" i="2"/>
  <c r="AF239" i="2"/>
  <c r="AF545" i="2"/>
  <c r="AF483" i="2"/>
  <c r="AF674" i="2"/>
  <c r="AF573" i="2"/>
  <c r="AF48" i="2"/>
  <c r="AF47" i="2"/>
  <c r="AF523" i="2"/>
  <c r="AF455" i="2"/>
  <c r="AF721" i="2"/>
  <c r="AF245" i="2"/>
  <c r="AF703" i="2"/>
  <c r="AF295" i="2"/>
  <c r="AF175" i="2"/>
  <c r="AF696" i="2"/>
  <c r="AF246" i="2"/>
  <c r="AF478" i="2"/>
  <c r="AF503" i="2"/>
  <c r="AF406" i="2"/>
  <c r="AF558" i="2"/>
  <c r="AF136" i="2"/>
  <c r="AF151" i="2"/>
  <c r="AF260" i="2"/>
  <c r="AF230" i="2"/>
  <c r="AF709" i="2"/>
  <c r="AF72" i="2"/>
  <c r="AF431" i="2"/>
  <c r="AF334" i="2"/>
  <c r="AF17" i="2"/>
  <c r="AF362" i="2"/>
  <c r="AF443" i="2"/>
  <c r="AF289" i="2"/>
  <c r="AF324" i="2"/>
  <c r="AF64" i="2"/>
  <c r="AF358" i="2"/>
  <c r="AF201" i="2"/>
  <c r="AF200" i="2"/>
  <c r="AF453" i="2"/>
  <c r="AF409" i="2"/>
  <c r="AF571" i="2"/>
  <c r="AF153" i="2"/>
  <c r="AF634" i="2"/>
  <c r="AF476" i="2"/>
  <c r="AF577" i="2"/>
  <c r="AF435" i="2"/>
  <c r="AF366" i="2"/>
  <c r="AF66" i="2"/>
  <c r="AF75" i="2"/>
  <c r="AF447" i="2"/>
  <c r="AF124" i="2"/>
  <c r="AF236" i="2"/>
  <c r="AF237" i="2"/>
  <c r="AF449" i="2"/>
  <c r="AF345" i="2"/>
  <c r="AF4" i="2"/>
  <c r="AF470" i="2"/>
  <c r="AF213" i="2"/>
  <c r="AF638" i="2"/>
  <c r="AF710" i="2"/>
  <c r="AF308" i="2"/>
  <c r="AF25" i="2"/>
  <c r="AF69" i="2"/>
  <c r="AF300" i="2"/>
  <c r="AF306" i="2"/>
  <c r="AF541" i="2"/>
  <c r="AF39" i="2"/>
  <c r="AF624" i="2"/>
  <c r="AF535" i="2"/>
  <c r="AF137" i="2"/>
  <c r="AF195" i="2"/>
  <c r="AF50" i="2"/>
  <c r="AF504" i="2"/>
  <c r="AF168" i="2"/>
  <c r="AF322" i="2"/>
  <c r="AF639" i="2"/>
  <c r="AF287" i="2"/>
  <c r="AF147" i="2"/>
  <c r="AF44" i="2"/>
  <c r="AF173" i="2"/>
  <c r="AF372" i="2"/>
  <c r="AF162" i="2"/>
  <c r="AF514" i="2"/>
  <c r="AF650" i="2"/>
  <c r="AF515" i="2"/>
  <c r="AF314" i="2"/>
  <c r="AF202" i="2"/>
  <c r="AF160" i="2"/>
  <c r="AF619" i="2"/>
  <c r="AF317" i="2"/>
  <c r="AF254" i="2"/>
  <c r="AF105" i="2"/>
  <c r="AF113" i="2"/>
  <c r="AF94" i="2"/>
  <c r="AF417" i="2"/>
  <c r="AF223" i="2"/>
  <c r="AF274" i="2"/>
  <c r="AF51" i="2"/>
  <c r="AF71" i="2"/>
  <c r="AF206" i="2"/>
  <c r="AF177" i="2"/>
  <c r="AF441" i="2"/>
  <c r="AF302" i="2"/>
  <c r="AF574" i="2"/>
  <c r="AF111" i="2"/>
  <c r="AF725" i="2"/>
  <c r="AF540" i="2"/>
  <c r="AF370" i="2"/>
  <c r="AF416" i="2"/>
  <c r="AF7" i="2"/>
  <c r="AF92" i="2"/>
  <c r="AF26" i="2"/>
  <c r="AF681" i="2"/>
  <c r="AF666" i="2"/>
  <c r="AF40" i="2"/>
  <c r="AF616" i="2"/>
  <c r="AF668" i="2"/>
  <c r="AF506" i="2"/>
  <c r="AF261" i="2"/>
  <c r="AF285" i="2"/>
  <c r="AF608" i="2"/>
  <c r="AF356" i="2"/>
  <c r="AF548" i="2"/>
  <c r="AF266" i="2"/>
  <c r="AF318" i="2"/>
  <c r="AF265" i="2"/>
  <c r="AF243" i="2"/>
  <c r="AF16" i="2"/>
  <c r="AF150" i="2"/>
  <c r="AF554" i="2"/>
  <c r="AF543" i="2"/>
  <c r="AF152" i="2"/>
  <c r="AF594" i="2"/>
  <c r="AF85" i="2"/>
  <c r="AF456" i="2"/>
  <c r="AF165" i="2"/>
  <c r="AF31" i="2"/>
  <c r="AF271" i="2"/>
  <c r="AF557" i="2"/>
  <c r="AF531" i="2"/>
  <c r="AF133" i="2"/>
  <c r="AF396" i="2"/>
  <c r="AF109" i="2"/>
  <c r="AF418" i="2"/>
  <c r="AF640" i="2"/>
  <c r="AF670" i="2"/>
  <c r="AF405" i="2"/>
  <c r="AF184" i="2"/>
  <c r="AF27" i="2"/>
  <c r="AF148" i="2"/>
  <c r="AF130" i="2"/>
  <c r="AF606" i="2"/>
  <c r="AF262" i="2"/>
  <c r="AF525" i="2"/>
  <c r="AF508" i="2"/>
  <c r="AF393" i="2"/>
  <c r="AF134" i="2"/>
  <c r="AF144" i="2"/>
  <c r="AF307" i="2"/>
  <c r="AF685" i="2"/>
  <c r="AF76" i="2"/>
  <c r="AF363" i="2"/>
  <c r="AF221" i="2"/>
  <c r="AF385" i="2"/>
  <c r="AF328" i="2"/>
  <c r="AF586" i="2"/>
  <c r="AF319" i="2"/>
  <c r="AF207" i="2"/>
  <c r="AF155" i="2"/>
  <c r="AF110" i="2"/>
  <c r="AF359" i="2"/>
  <c r="AF126" i="2"/>
  <c r="AF428" i="2"/>
  <c r="AF252" i="2"/>
  <c r="AF635" i="2"/>
  <c r="AF19" i="2"/>
  <c r="AF161" i="2"/>
  <c r="AF10" i="2"/>
  <c r="AF465" i="2"/>
  <c r="AF127" i="2"/>
  <c r="AF63" i="2"/>
  <c r="AF11" i="2"/>
  <c r="AF251" i="2"/>
  <c r="AF196" i="2"/>
  <c r="AF199" i="2"/>
  <c r="AF22" i="2"/>
  <c r="AF731" i="2"/>
  <c r="AF323" i="2"/>
  <c r="AF499" i="2"/>
  <c r="AF539" i="2"/>
  <c r="AF652" i="2"/>
  <c r="AF389" i="2"/>
  <c r="AF333" i="2"/>
  <c r="AF258" i="2"/>
  <c r="AF609" i="2"/>
  <c r="AF171" i="2"/>
  <c r="AF52" i="2"/>
  <c r="AF234" i="2"/>
  <c r="AF108" i="2"/>
  <c r="AF218" i="2"/>
  <c r="AF365" i="2"/>
  <c r="AF122" i="2"/>
  <c r="AF655" i="2"/>
  <c r="AF562" i="2"/>
  <c r="AF601" i="2"/>
  <c r="AF315" i="2"/>
  <c r="AF227" i="2"/>
  <c r="AF185" i="2"/>
  <c r="AF645" i="2"/>
  <c r="AF131" i="2"/>
  <c r="AF466" i="2"/>
  <c r="AF288" i="2"/>
  <c r="AF8" i="2"/>
  <c r="AF440" i="2"/>
  <c r="AF479" i="2"/>
  <c r="AF361" i="2"/>
  <c r="AF711" i="2"/>
  <c r="AF282" i="2"/>
  <c r="AF83" i="2"/>
  <c r="AF467" i="2"/>
  <c r="AF33" i="2"/>
  <c r="AF727" i="2"/>
  <c r="AF658" i="2"/>
  <c r="AF20" i="2"/>
  <c r="AF156" i="2"/>
  <c r="AF511" i="2"/>
  <c r="AF614" i="2"/>
  <c r="AF212" i="2"/>
  <c r="AF6" i="2"/>
  <c r="AF277" i="2"/>
  <c r="AF292" i="2"/>
  <c r="AF203" i="2"/>
  <c r="AF520" i="2"/>
  <c r="AF414" i="2"/>
  <c r="AF438" i="2"/>
  <c r="AF715" i="2"/>
  <c r="AF380" i="2"/>
  <c r="AF187" i="2"/>
  <c r="AF325" i="2"/>
  <c r="AF82" i="2"/>
  <c r="AF591" i="2"/>
  <c r="AF439" i="2"/>
  <c r="AF316" i="2"/>
  <c r="AF729" i="2"/>
  <c r="AF421" i="2"/>
  <c r="AF516" i="2"/>
  <c r="AF115" i="2"/>
  <c r="AF49" i="2"/>
  <c r="AF631" i="2"/>
  <c r="AF691" i="2"/>
  <c r="AF617" i="2"/>
  <c r="AF104" i="2"/>
  <c r="AF301" i="2"/>
  <c r="AF367" i="2"/>
  <c r="AF410" i="2"/>
  <c r="AF602" i="2"/>
  <c r="AF529" i="2"/>
  <c r="AF225" i="2"/>
  <c r="AF582" i="2"/>
  <c r="AF257" i="2"/>
  <c r="AF481" i="2"/>
  <c r="AF119" i="2"/>
  <c r="AF683" i="2"/>
  <c r="AF351" i="2"/>
  <c r="AF695" i="2"/>
  <c r="AF611" i="2"/>
  <c r="AF342" i="2"/>
  <c r="AF374" i="2"/>
  <c r="AF584" i="2"/>
  <c r="AF123" i="2"/>
  <c r="AF73" i="2"/>
  <c r="AF463" i="2"/>
  <c r="AF501" i="2"/>
  <c r="AF678" i="2"/>
  <c r="AF169" i="2"/>
  <c r="AF379" i="2"/>
  <c r="AF373" i="2"/>
  <c r="AF264" i="2"/>
  <c r="AF357" i="2"/>
  <c r="AF488" i="2"/>
  <c r="AF492" i="2"/>
  <c r="AF530" i="2"/>
  <c r="AF84" i="2"/>
  <c r="AF176" i="2"/>
  <c r="AF733" i="2"/>
  <c r="AF570" i="2"/>
  <c r="AF100" i="2"/>
  <c r="AF663" i="2"/>
  <c r="AF482" i="2"/>
  <c r="AF704" i="2"/>
  <c r="AF486" i="2"/>
  <c r="AF432" i="2"/>
  <c r="AF457" i="2"/>
  <c r="AF163" i="2"/>
  <c r="AF493" i="2"/>
  <c r="AF464" i="2"/>
  <c r="AF93" i="2"/>
  <c r="AF408" i="2"/>
  <c r="AF444" i="2"/>
  <c r="AF311" i="2"/>
  <c r="AF28" i="2"/>
  <c r="AF521" i="2"/>
  <c r="AF43" i="2"/>
  <c r="AF77" i="2"/>
  <c r="AF649" i="2"/>
  <c r="AF344" i="2"/>
  <c r="AF330" i="2"/>
  <c r="AF70" i="2"/>
  <c r="AF600" i="2"/>
  <c r="AF648" i="2"/>
  <c r="AF475" i="2"/>
  <c r="AF61" i="2"/>
  <c r="AF474" i="2"/>
  <c r="AF386" i="2"/>
  <c r="AF129" i="2"/>
  <c r="AF304" i="2"/>
  <c r="AF510" i="2"/>
  <c r="AF641" i="2"/>
  <c r="AF276" i="2"/>
  <c r="AF32" i="2"/>
  <c r="AF590" i="2"/>
  <c r="AF233" i="2"/>
  <c r="AF542" i="2"/>
  <c r="AF701" i="2"/>
  <c r="AF197" i="2"/>
  <c r="AF623" i="2"/>
  <c r="AF35" i="2"/>
  <c r="AF214" i="2"/>
  <c r="AF41" i="2"/>
  <c r="AF354" i="2"/>
  <c r="AF699" i="2"/>
  <c r="AF140" i="2"/>
  <c r="AF91" i="2"/>
  <c r="AF430" i="2"/>
  <c r="AF57" i="2"/>
  <c r="AF509" i="2"/>
  <c r="AF368" i="2"/>
  <c r="AF42" i="2"/>
  <c r="AF145" i="2"/>
  <c r="AF166" i="2"/>
  <c r="AF656" i="2"/>
  <c r="AF675" i="2"/>
  <c r="AF286" i="2"/>
  <c r="AF101" i="2"/>
  <c r="AF671" i="2"/>
  <c r="AF296" i="2"/>
  <c r="AF56" i="2"/>
  <c r="AF669" i="2"/>
  <c r="AF718" i="2"/>
  <c r="AF343" i="2"/>
  <c r="AF522" i="2"/>
  <c r="AF434" i="2"/>
  <c r="AF378" i="2"/>
  <c r="AF190" i="2"/>
  <c r="AF659" i="2"/>
  <c r="AF604" i="2"/>
  <c r="AF340" i="2"/>
  <c r="AF167" i="2"/>
  <c r="AF404" i="2"/>
  <c r="AF149" i="2"/>
  <c r="AF112" i="2"/>
  <c r="AF468" i="2"/>
  <c r="AF38" i="2"/>
  <c r="AF189" i="2"/>
  <c r="AF625" i="2"/>
  <c r="AF403" i="2"/>
  <c r="AF560" i="2"/>
  <c r="AF713" i="2"/>
  <c r="AF726" i="2"/>
  <c r="AF722" i="2"/>
  <c r="AF117" i="2"/>
  <c r="AF46" i="2"/>
  <c r="AF422" i="2"/>
  <c r="AF676" i="2"/>
  <c r="AF95" i="2"/>
  <c r="AF517" i="2"/>
  <c r="AF383" i="2"/>
  <c r="AF460" i="2"/>
  <c r="AF326" i="2"/>
  <c r="AF103" i="2"/>
  <c r="AF120" i="2"/>
  <c r="AF537" i="2"/>
  <c r="AF536" i="2"/>
  <c r="AF360" i="2"/>
  <c r="AF684" i="2"/>
  <c r="AF667" i="2"/>
  <c r="AF636" i="2"/>
  <c r="AF407" i="2"/>
  <c r="AF310" i="2"/>
  <c r="AF305" i="2"/>
  <c r="AF462" i="2"/>
  <c r="AF188" i="2"/>
  <c r="AF53" i="2"/>
  <c r="AF569" i="2"/>
  <c r="AF688" i="2"/>
  <c r="AF657" i="2"/>
  <c r="AF578" i="2"/>
  <c r="AF398" i="2"/>
  <c r="AF712" i="2"/>
  <c r="AF693" i="2"/>
  <c r="AF716" i="2"/>
  <c r="AF178" i="2"/>
  <c r="AF547" i="2"/>
  <c r="AF518" i="2"/>
  <c r="AF587" i="2"/>
  <c r="AF242" i="2"/>
  <c r="AF533" i="2"/>
  <c r="AF735" i="2"/>
  <c r="AF220" i="2"/>
  <c r="AF90" i="2"/>
  <c r="AF524" i="2"/>
  <c r="AF643" i="2"/>
  <c r="AF673" i="2"/>
  <c r="AF593" i="2"/>
  <c r="AF392" i="2"/>
  <c r="AF216" i="2"/>
  <c r="AF512" i="2"/>
  <c r="AF106" i="2"/>
  <c r="AF526" i="2"/>
  <c r="AF86" i="2"/>
  <c r="AF299" i="2"/>
  <c r="AF371" i="2"/>
  <c r="AF694" i="2"/>
  <c r="AF660" i="2"/>
  <c r="AF348" i="2"/>
  <c r="AF450" i="2"/>
  <c r="AF415" i="2"/>
  <c r="AF215" i="2"/>
  <c r="AF583" i="2"/>
  <c r="AF552" i="2"/>
  <c r="AF291" i="2"/>
  <c r="AF294" i="2"/>
  <c r="AF477" i="2"/>
  <c r="AF728" i="2"/>
  <c r="AF375" i="2"/>
  <c r="AF89" i="2"/>
  <c r="AF564" i="2"/>
  <c r="AF238" i="2"/>
  <c r="AF433" i="2"/>
  <c r="AF689" i="2"/>
  <c r="AF384" i="2"/>
  <c r="AF489" i="2"/>
  <c r="AF452" i="2"/>
  <c r="AF605" i="2"/>
  <c r="AF620" i="2"/>
  <c r="AF513" i="2"/>
  <c r="AF644" i="2"/>
  <c r="AF387" i="2"/>
  <c r="AF487" i="2"/>
  <c r="AF471" i="2"/>
  <c r="AF637" i="2"/>
  <c r="AF298" i="2"/>
  <c r="AF146" i="2"/>
  <c r="AF588" i="2"/>
  <c r="AF208" i="2"/>
  <c r="AF400" i="2"/>
  <c r="AF599" i="2"/>
  <c r="AF461" i="2"/>
  <c r="AF485" i="2"/>
  <c r="AF290" i="2"/>
  <c r="AF297" i="2"/>
  <c r="AF720" i="2"/>
  <c r="AF349" i="2"/>
  <c r="AF714" i="2"/>
  <c r="AF723" i="2"/>
  <c r="AF664" i="2"/>
  <c r="AF575" i="2"/>
  <c r="AF263" i="2"/>
  <c r="AF347" i="2"/>
  <c r="AF597" i="2"/>
  <c r="AF244" i="2"/>
  <c r="AF621" i="2"/>
  <c r="AF607" i="2"/>
  <c r="AF413" i="2"/>
  <c r="AF459" i="2"/>
  <c r="AF653" i="2"/>
  <c r="AF698" i="2"/>
  <c r="AF618" i="2"/>
  <c r="AF692" i="2"/>
  <c r="AF505" i="2"/>
  <c r="AF680" i="2"/>
  <c r="AF473" i="2"/>
  <c r="AF563" i="2"/>
  <c r="AF627" i="2"/>
  <c r="AF687" i="2"/>
  <c r="AF706" i="2"/>
  <c r="AF589" i="2"/>
  <c r="AF581" i="2"/>
  <c r="AF665" i="2"/>
  <c r="AF734" i="2"/>
  <c r="AF679" i="2"/>
  <c r="AF553" i="2"/>
  <c r="AF719" i="2"/>
  <c r="AF642" i="2"/>
  <c r="AF555" i="2"/>
  <c r="AF686" i="2"/>
  <c r="AF707" i="2"/>
  <c r="AF632" i="2"/>
  <c r="AF708" i="2"/>
  <c r="AF700" i="2"/>
  <c r="AF651" i="2"/>
  <c r="AF724" i="2"/>
  <c r="AF682" i="2"/>
  <c r="AF626" i="2"/>
  <c r="AF677" i="2"/>
  <c r="AF717" i="2"/>
  <c r="AF690" i="2"/>
  <c r="AF730" i="2"/>
  <c r="AF615" i="2"/>
  <c r="AF732" i="2"/>
  <c r="AE549" i="2"/>
  <c r="AE585" i="2"/>
  <c r="AE613" i="2"/>
  <c r="AE158" i="2"/>
  <c r="AE395" i="2"/>
  <c r="AE567" i="2"/>
  <c r="AE280" i="2"/>
  <c r="AE390" i="2"/>
  <c r="AE580" i="2"/>
  <c r="AE350" i="2"/>
  <c r="AE313" i="2"/>
  <c r="AE498" i="2"/>
  <c r="AE250" i="2"/>
  <c r="AE139" i="2"/>
  <c r="AE661" i="2"/>
  <c r="AE78" i="2"/>
  <c r="AE377" i="2"/>
  <c r="AE204" i="2"/>
  <c r="AE448" i="2"/>
  <c r="AE672" i="2"/>
  <c r="AE500" i="2"/>
  <c r="AE170" i="2"/>
  <c r="AE382" i="2"/>
  <c r="AE99" i="2"/>
  <c r="AE118" i="2"/>
  <c r="AE331" i="2"/>
  <c r="AE58" i="2"/>
  <c r="AE14" i="2"/>
  <c r="AE646" i="2"/>
  <c r="AE538" i="2"/>
  <c r="AE352" i="2"/>
  <c r="AE102" i="2"/>
  <c r="AE60" i="2"/>
  <c r="AE628" i="2"/>
  <c r="AE135" i="2"/>
  <c r="AE647" i="2"/>
  <c r="AE598" i="2"/>
  <c r="AE309" i="2"/>
  <c r="AE62" i="2"/>
  <c r="AE87" i="2"/>
  <c r="AE67" i="2"/>
  <c r="AE579" i="2"/>
  <c r="AE18" i="2"/>
  <c r="AE411" i="2"/>
  <c r="AE275" i="2"/>
  <c r="AE141" i="2"/>
  <c r="AE12" i="2"/>
  <c r="AE550" i="2"/>
  <c r="AE268" i="2"/>
  <c r="AE424" i="2"/>
  <c r="AE235" i="2"/>
  <c r="AE54" i="2"/>
  <c r="AE138" i="2"/>
  <c r="AE610" i="2"/>
  <c r="AE143" i="2"/>
  <c r="AE458" i="2"/>
  <c r="AE381" i="2"/>
  <c r="AE65" i="2"/>
  <c r="AE339" i="2"/>
  <c r="AE121" i="2"/>
  <c r="AE209" i="2"/>
  <c r="AE576" i="2"/>
  <c r="AE272" i="2"/>
  <c r="AE532" i="2"/>
  <c r="AE401" i="2"/>
  <c r="AE472" i="2"/>
  <c r="AE191" i="2"/>
  <c r="AE446" i="2"/>
  <c r="AE442" i="2"/>
  <c r="AE97" i="2"/>
  <c r="AE273" i="2"/>
  <c r="AE335" i="2"/>
  <c r="AE355" i="2"/>
  <c r="AE426" i="2"/>
  <c r="AE205" i="2"/>
  <c r="AE81" i="2"/>
  <c r="AE283" i="2"/>
  <c r="AE80" i="2"/>
  <c r="AE427" i="2"/>
  <c r="AE3" i="2"/>
  <c r="AE320" i="2"/>
  <c r="AE270" i="2"/>
  <c r="AE469" i="2"/>
  <c r="AE321" i="2"/>
  <c r="AE79" i="2"/>
  <c r="AE565" i="2"/>
  <c r="AE210" i="2"/>
  <c r="AE231" i="2"/>
  <c r="AE267" i="2"/>
  <c r="AE217" i="2"/>
  <c r="AE37" i="2"/>
  <c r="AE55" i="2"/>
  <c r="AE279" i="2"/>
  <c r="AE423" i="2"/>
  <c r="AE654" i="2"/>
  <c r="AE369" i="2"/>
  <c r="AE34" i="2"/>
  <c r="AE353" i="2"/>
  <c r="AE180" i="2"/>
  <c r="AE219" i="2"/>
  <c r="AE114" i="2"/>
  <c r="AE13" i="2"/>
  <c r="AE281" i="2"/>
  <c r="AE5" i="2"/>
  <c r="AE412" i="2"/>
  <c r="AE572" i="2"/>
  <c r="AE259" i="2"/>
  <c r="AE142" i="2"/>
  <c r="AE425" i="2"/>
  <c r="AE21" i="2"/>
  <c r="AE159" i="2"/>
  <c r="AE391" i="2"/>
  <c r="AE29" i="2"/>
  <c r="AE329" i="2"/>
  <c r="AE183" i="2"/>
  <c r="AE697" i="2"/>
  <c r="AE154" i="2"/>
  <c r="AE96" i="2"/>
  <c r="AE376" i="2"/>
  <c r="AE181" i="2"/>
  <c r="AE30" i="2"/>
  <c r="AE182" i="2"/>
  <c r="AE502" i="2"/>
  <c r="AE327" i="2"/>
  <c r="AE174" i="2"/>
  <c r="AE603" i="2"/>
  <c r="AE278" i="2"/>
  <c r="AE494" i="2"/>
  <c r="AE232" i="2"/>
  <c r="AE490" i="2"/>
  <c r="AE388" i="2"/>
  <c r="AE445" i="2"/>
  <c r="AE253" i="2"/>
  <c r="AE241" i="2"/>
  <c r="AE192" i="2"/>
  <c r="AE45" i="2"/>
  <c r="AE193" i="2"/>
  <c r="AE312" i="2"/>
  <c r="AE705" i="2"/>
  <c r="AE402" i="2"/>
  <c r="AE341" i="2"/>
  <c r="AE128" i="2"/>
  <c r="AE228" i="2"/>
  <c r="AE248" i="2"/>
  <c r="AE36" i="2"/>
  <c r="AE451" i="2"/>
  <c r="AE399" i="2"/>
  <c r="AE164" i="2"/>
  <c r="AE107" i="2"/>
  <c r="AE702" i="2"/>
  <c r="AE346" i="2"/>
  <c r="AE336" i="2"/>
  <c r="AE2" i="2"/>
  <c r="AE249" i="2"/>
  <c r="AE397" i="2"/>
  <c r="AE568" i="2"/>
  <c r="AE15" i="2"/>
  <c r="AE534" i="2"/>
  <c r="AE116" i="2"/>
  <c r="AE528" i="2"/>
  <c r="AE527" i="2"/>
  <c r="AE132" i="2"/>
  <c r="AE595" i="2"/>
  <c r="AE211" i="2"/>
  <c r="AE9" i="2"/>
  <c r="AE179" i="2"/>
  <c r="AE429" i="2"/>
  <c r="AE495" i="2"/>
  <c r="AE255" i="2"/>
  <c r="AE633" i="2"/>
  <c r="AE491" i="2"/>
  <c r="AE544" i="2"/>
  <c r="AE612" i="2"/>
  <c r="AE484" i="2"/>
  <c r="AE337" i="2"/>
  <c r="AE592" i="2"/>
  <c r="AE24" i="2"/>
  <c r="AE566" i="2"/>
  <c r="AE125" i="2"/>
  <c r="AE226" i="2"/>
  <c r="AE172" i="2"/>
  <c r="AE240" i="2"/>
  <c r="AE222" i="2"/>
  <c r="AE247" i="2"/>
  <c r="AE662" i="2"/>
  <c r="AE23" i="2"/>
  <c r="AE561" i="2"/>
  <c r="AE420" i="2"/>
  <c r="AE630" i="2"/>
  <c r="AE293" i="2"/>
  <c r="AE559" i="2"/>
  <c r="AE338" i="2"/>
  <c r="AE419" i="2"/>
  <c r="AE622" i="2"/>
  <c r="AE394" i="2"/>
  <c r="AE269" i="2"/>
  <c r="AE436" i="2"/>
  <c r="AE74" i="2"/>
  <c r="AE364" i="2"/>
  <c r="AE480" i="2"/>
  <c r="AE88" i="2"/>
  <c r="AE629" i="2"/>
  <c r="AE186" i="2"/>
  <c r="AE194" i="2"/>
  <c r="AE596" i="2"/>
  <c r="AE519" i="2"/>
  <c r="AE556" i="2"/>
  <c r="AE454" i="2"/>
  <c r="AE551" i="2"/>
  <c r="AE507" i="2"/>
  <c r="AE256" i="2"/>
  <c r="AE497" i="2"/>
  <c r="AE157" i="2"/>
  <c r="AE496" i="2"/>
  <c r="AE98" i="2"/>
  <c r="AE224" i="2"/>
  <c r="AE332" i="2"/>
  <c r="AE59" i="2"/>
  <c r="AE68" i="2"/>
  <c r="AE546" i="2"/>
  <c r="AE198" i="2"/>
  <c r="AE303" i="2"/>
  <c r="AE284" i="2"/>
  <c r="AE437" i="2"/>
  <c r="AE229" i="2"/>
  <c r="AE239" i="2"/>
  <c r="AE545" i="2"/>
  <c r="AE483" i="2"/>
  <c r="AE674" i="2"/>
  <c r="AE573" i="2"/>
  <c r="AE48" i="2"/>
  <c r="AE47" i="2"/>
  <c r="AE523" i="2"/>
  <c r="AE455" i="2"/>
  <c r="AE721" i="2"/>
  <c r="AE245" i="2"/>
  <c r="AE703" i="2"/>
  <c r="AE295" i="2"/>
  <c r="AE175" i="2"/>
  <c r="AE696" i="2"/>
  <c r="AE246" i="2"/>
  <c r="AE478" i="2"/>
  <c r="AE503" i="2"/>
  <c r="AE406" i="2"/>
  <c r="AE558" i="2"/>
  <c r="AE136" i="2"/>
  <c r="AE151" i="2"/>
  <c r="AE260" i="2"/>
  <c r="AE230" i="2"/>
  <c r="AE709" i="2"/>
  <c r="AE72" i="2"/>
  <c r="AE431" i="2"/>
  <c r="AE334" i="2"/>
  <c r="AE17" i="2"/>
  <c r="AE362" i="2"/>
  <c r="AE443" i="2"/>
  <c r="AE289" i="2"/>
  <c r="AE324" i="2"/>
  <c r="AE64" i="2"/>
  <c r="AE358" i="2"/>
  <c r="AE201" i="2"/>
  <c r="AE200" i="2"/>
  <c r="AE453" i="2"/>
  <c r="AE409" i="2"/>
  <c r="AE571" i="2"/>
  <c r="AE153" i="2"/>
  <c r="AE634" i="2"/>
  <c r="AE476" i="2"/>
  <c r="AE577" i="2"/>
  <c r="AE435" i="2"/>
  <c r="AE366" i="2"/>
  <c r="AE66" i="2"/>
  <c r="AE75" i="2"/>
  <c r="AE447" i="2"/>
  <c r="AE124" i="2"/>
  <c r="AE236" i="2"/>
  <c r="AE237" i="2"/>
  <c r="AE449" i="2"/>
  <c r="AE345" i="2"/>
  <c r="AE4" i="2"/>
  <c r="AE470" i="2"/>
  <c r="AE213" i="2"/>
  <c r="AE638" i="2"/>
  <c r="AE710" i="2"/>
  <c r="AE308" i="2"/>
  <c r="AE25" i="2"/>
  <c r="AE69" i="2"/>
  <c r="AE300" i="2"/>
  <c r="AE306" i="2"/>
  <c r="AE541" i="2"/>
  <c r="AE39" i="2"/>
  <c r="AE624" i="2"/>
  <c r="AE535" i="2"/>
  <c r="AE137" i="2"/>
  <c r="AE195" i="2"/>
  <c r="AE50" i="2"/>
  <c r="AE504" i="2"/>
  <c r="AE168" i="2"/>
  <c r="AE322" i="2"/>
  <c r="AE639" i="2"/>
  <c r="AE287" i="2"/>
  <c r="AE147" i="2"/>
  <c r="AE44" i="2"/>
  <c r="AE173" i="2"/>
  <c r="AE372" i="2"/>
  <c r="AE162" i="2"/>
  <c r="AE514" i="2"/>
  <c r="AE650" i="2"/>
  <c r="AE515" i="2"/>
  <c r="AE314" i="2"/>
  <c r="AE202" i="2"/>
  <c r="AE160" i="2"/>
  <c r="AE619" i="2"/>
  <c r="AE317" i="2"/>
  <c r="AE254" i="2"/>
  <c r="AE105" i="2"/>
  <c r="AE113" i="2"/>
  <c r="AE94" i="2"/>
  <c r="AE417" i="2"/>
  <c r="AE223" i="2"/>
  <c r="AE274" i="2"/>
  <c r="AE51" i="2"/>
  <c r="AE71" i="2"/>
  <c r="AE206" i="2"/>
  <c r="AE177" i="2"/>
  <c r="AE441" i="2"/>
  <c r="AE302" i="2"/>
  <c r="AE574" i="2"/>
  <c r="AE111" i="2"/>
  <c r="AE725" i="2"/>
  <c r="AE540" i="2"/>
  <c r="AE370" i="2"/>
  <c r="AE416" i="2"/>
  <c r="AE7" i="2"/>
  <c r="AE92" i="2"/>
  <c r="AE26" i="2"/>
  <c r="AE681" i="2"/>
  <c r="AE666" i="2"/>
  <c r="AE40" i="2"/>
  <c r="AE616" i="2"/>
  <c r="AE668" i="2"/>
  <c r="AE506" i="2"/>
  <c r="AE261" i="2"/>
  <c r="AE285" i="2"/>
  <c r="AE608" i="2"/>
  <c r="AE356" i="2"/>
  <c r="AE548" i="2"/>
  <c r="AE266" i="2"/>
  <c r="AE318" i="2"/>
  <c r="AE265" i="2"/>
  <c r="AE243" i="2"/>
  <c r="AE16" i="2"/>
  <c r="AE150" i="2"/>
  <c r="AE554" i="2"/>
  <c r="AE543" i="2"/>
  <c r="AE152" i="2"/>
  <c r="AE594" i="2"/>
  <c r="AE85" i="2"/>
  <c r="AE456" i="2"/>
  <c r="AE165" i="2"/>
  <c r="AE31" i="2"/>
  <c r="AE271" i="2"/>
  <c r="AE557" i="2"/>
  <c r="AE531" i="2"/>
  <c r="AE133" i="2"/>
  <c r="AE396" i="2"/>
  <c r="AE109" i="2"/>
  <c r="AE418" i="2"/>
  <c r="AE640" i="2"/>
  <c r="AE670" i="2"/>
  <c r="AE405" i="2"/>
  <c r="AE184" i="2"/>
  <c r="AE27" i="2"/>
  <c r="AE148" i="2"/>
  <c r="AE130" i="2"/>
  <c r="AE606" i="2"/>
  <c r="AE262" i="2"/>
  <c r="AE525" i="2"/>
  <c r="AE508" i="2"/>
  <c r="AE393" i="2"/>
  <c r="AE134" i="2"/>
  <c r="AE144" i="2"/>
  <c r="AE307" i="2"/>
  <c r="AE685" i="2"/>
  <c r="AE76" i="2"/>
  <c r="AE363" i="2"/>
  <c r="AE221" i="2"/>
  <c r="AE385" i="2"/>
  <c r="AE328" i="2"/>
  <c r="AE586" i="2"/>
  <c r="AE319" i="2"/>
  <c r="AE207" i="2"/>
  <c r="AE155" i="2"/>
  <c r="AE110" i="2"/>
  <c r="AE359" i="2"/>
  <c r="AE126" i="2"/>
  <c r="AE428" i="2"/>
  <c r="AE252" i="2"/>
  <c r="AE635" i="2"/>
  <c r="AE19" i="2"/>
  <c r="AE161" i="2"/>
  <c r="AE10" i="2"/>
  <c r="AE465" i="2"/>
  <c r="AE127" i="2"/>
  <c r="AE63" i="2"/>
  <c r="AE11" i="2"/>
  <c r="AE251" i="2"/>
  <c r="AE196" i="2"/>
  <c r="AE199" i="2"/>
  <c r="AE22" i="2"/>
  <c r="AE731" i="2"/>
  <c r="AE323" i="2"/>
  <c r="AE499" i="2"/>
  <c r="AE539" i="2"/>
  <c r="AE652" i="2"/>
  <c r="AE389" i="2"/>
  <c r="AE333" i="2"/>
  <c r="AE258" i="2"/>
  <c r="AE609" i="2"/>
  <c r="AE171" i="2"/>
  <c r="AE52" i="2"/>
  <c r="AE234" i="2"/>
  <c r="AE108" i="2"/>
  <c r="AE218" i="2"/>
  <c r="AE365" i="2"/>
  <c r="AE122" i="2"/>
  <c r="AE655" i="2"/>
  <c r="AE562" i="2"/>
  <c r="AE601" i="2"/>
  <c r="AE315" i="2"/>
  <c r="AE227" i="2"/>
  <c r="AE185" i="2"/>
  <c r="AE645" i="2"/>
  <c r="AE131" i="2"/>
  <c r="AE466" i="2"/>
  <c r="AE288" i="2"/>
  <c r="AE8" i="2"/>
  <c r="AE440" i="2"/>
  <c r="AE479" i="2"/>
  <c r="AE361" i="2"/>
  <c r="AE711" i="2"/>
  <c r="AE282" i="2"/>
  <c r="AE83" i="2"/>
  <c r="AE467" i="2"/>
  <c r="AE33" i="2"/>
  <c r="AE727" i="2"/>
  <c r="AE658" i="2"/>
  <c r="AE20" i="2"/>
  <c r="AE156" i="2"/>
  <c r="AE511" i="2"/>
  <c r="AE614" i="2"/>
  <c r="AE212" i="2"/>
  <c r="AE6" i="2"/>
  <c r="AE277" i="2"/>
  <c r="AE292" i="2"/>
  <c r="AE203" i="2"/>
  <c r="AE520" i="2"/>
  <c r="AE414" i="2"/>
  <c r="AE438" i="2"/>
  <c r="AE715" i="2"/>
  <c r="AE380" i="2"/>
  <c r="AE187" i="2"/>
  <c r="AE325" i="2"/>
  <c r="AE82" i="2"/>
  <c r="AE591" i="2"/>
  <c r="AE439" i="2"/>
  <c r="AE316" i="2"/>
  <c r="AE729" i="2"/>
  <c r="AE421" i="2"/>
  <c r="AE516" i="2"/>
  <c r="AE115" i="2"/>
  <c r="AE49" i="2"/>
  <c r="AE631" i="2"/>
  <c r="AE691" i="2"/>
  <c r="AE617" i="2"/>
  <c r="AE104" i="2"/>
  <c r="AE301" i="2"/>
  <c r="AE367" i="2"/>
  <c r="AE410" i="2"/>
  <c r="AE602" i="2"/>
  <c r="AE529" i="2"/>
  <c r="AE225" i="2"/>
  <c r="AE582" i="2"/>
  <c r="AE257" i="2"/>
  <c r="AE481" i="2"/>
  <c r="AE119" i="2"/>
  <c r="AE683" i="2"/>
  <c r="AE351" i="2"/>
  <c r="AE695" i="2"/>
  <c r="AE611" i="2"/>
  <c r="AE342" i="2"/>
  <c r="AE374" i="2"/>
  <c r="AE584" i="2"/>
  <c r="AE123" i="2"/>
  <c r="AE73" i="2"/>
  <c r="AE463" i="2"/>
  <c r="AE501" i="2"/>
  <c r="AE678" i="2"/>
  <c r="AE169" i="2"/>
  <c r="AE379" i="2"/>
  <c r="AE373" i="2"/>
  <c r="AE264" i="2"/>
  <c r="AE357" i="2"/>
  <c r="AE488" i="2"/>
  <c r="AE492" i="2"/>
  <c r="AE530" i="2"/>
  <c r="AE84" i="2"/>
  <c r="AE176" i="2"/>
  <c r="AE733" i="2"/>
  <c r="AE570" i="2"/>
  <c r="AE100" i="2"/>
  <c r="AE663" i="2"/>
  <c r="AE482" i="2"/>
  <c r="AE704" i="2"/>
  <c r="AE486" i="2"/>
  <c r="AE432" i="2"/>
  <c r="AE457" i="2"/>
  <c r="AE163" i="2"/>
  <c r="AE493" i="2"/>
  <c r="AE464" i="2"/>
  <c r="AE93" i="2"/>
  <c r="AE408" i="2"/>
  <c r="AE444" i="2"/>
  <c r="AE311" i="2"/>
  <c r="AE28" i="2"/>
  <c r="AE521" i="2"/>
  <c r="AE43" i="2"/>
  <c r="AE77" i="2"/>
  <c r="AE649" i="2"/>
  <c r="AE344" i="2"/>
  <c r="AE330" i="2"/>
  <c r="AE70" i="2"/>
  <c r="AE600" i="2"/>
  <c r="AE648" i="2"/>
  <c r="AE475" i="2"/>
  <c r="AE61" i="2"/>
  <c r="AE474" i="2"/>
  <c r="AE386" i="2"/>
  <c r="AE129" i="2"/>
  <c r="AE304" i="2"/>
  <c r="AE510" i="2"/>
  <c r="AE641" i="2"/>
  <c r="AE276" i="2"/>
  <c r="AE32" i="2"/>
  <c r="AE590" i="2"/>
  <c r="AE233" i="2"/>
  <c r="AE542" i="2"/>
  <c r="AE701" i="2"/>
  <c r="AE197" i="2"/>
  <c r="AE623" i="2"/>
  <c r="AE35" i="2"/>
  <c r="AE214" i="2"/>
  <c r="AE41" i="2"/>
  <c r="AE354" i="2"/>
  <c r="AE699" i="2"/>
  <c r="AE140" i="2"/>
  <c r="AE91" i="2"/>
  <c r="AE430" i="2"/>
  <c r="AE57" i="2"/>
  <c r="AE509" i="2"/>
  <c r="AE368" i="2"/>
  <c r="AE42" i="2"/>
  <c r="AE145" i="2"/>
  <c r="AE166" i="2"/>
  <c r="AE656" i="2"/>
  <c r="AE675" i="2"/>
  <c r="AE286" i="2"/>
  <c r="AE101" i="2"/>
  <c r="AE671" i="2"/>
  <c r="AE296" i="2"/>
  <c r="AE56" i="2"/>
  <c r="AE669" i="2"/>
  <c r="AE718" i="2"/>
  <c r="AE343" i="2"/>
  <c r="AE522" i="2"/>
  <c r="AE434" i="2"/>
  <c r="AE378" i="2"/>
  <c r="AE190" i="2"/>
  <c r="AE659" i="2"/>
  <c r="AE604" i="2"/>
  <c r="AE340" i="2"/>
  <c r="AE167" i="2"/>
  <c r="AE404" i="2"/>
  <c r="AE149" i="2"/>
  <c r="AE112" i="2"/>
  <c r="AE468" i="2"/>
  <c r="AE38" i="2"/>
  <c r="AE189" i="2"/>
  <c r="AE625" i="2"/>
  <c r="AE403" i="2"/>
  <c r="AE560" i="2"/>
  <c r="AE713" i="2"/>
  <c r="AE726" i="2"/>
  <c r="AE722" i="2"/>
  <c r="AE117" i="2"/>
  <c r="AE46" i="2"/>
  <c r="AE422" i="2"/>
  <c r="AE676" i="2"/>
  <c r="AE95" i="2"/>
  <c r="AE517" i="2"/>
  <c r="AE383" i="2"/>
  <c r="AE460" i="2"/>
  <c r="AE326" i="2"/>
  <c r="AE103" i="2"/>
  <c r="AE120" i="2"/>
  <c r="AE537" i="2"/>
  <c r="AE536" i="2"/>
  <c r="AE360" i="2"/>
  <c r="AE684" i="2"/>
  <c r="AE667" i="2"/>
  <c r="AE636" i="2"/>
  <c r="AE407" i="2"/>
  <c r="AE310" i="2"/>
  <c r="AE305" i="2"/>
  <c r="AE462" i="2"/>
  <c r="AE188" i="2"/>
  <c r="AE53" i="2"/>
  <c r="AE569" i="2"/>
  <c r="AE688" i="2"/>
  <c r="AE657" i="2"/>
  <c r="AE578" i="2"/>
  <c r="AE398" i="2"/>
  <c r="AE712" i="2"/>
  <c r="AE693" i="2"/>
  <c r="AE716" i="2"/>
  <c r="AE178" i="2"/>
  <c r="AE547" i="2"/>
  <c r="AE518" i="2"/>
  <c r="AE587" i="2"/>
  <c r="AE242" i="2"/>
  <c r="AE533" i="2"/>
  <c r="AE735" i="2"/>
  <c r="AE220" i="2"/>
  <c r="AE90" i="2"/>
  <c r="AE524" i="2"/>
  <c r="AE643" i="2"/>
  <c r="AE673" i="2"/>
  <c r="AE593" i="2"/>
  <c r="AE392" i="2"/>
  <c r="AE216" i="2"/>
  <c r="AE512" i="2"/>
  <c r="AE106" i="2"/>
  <c r="AE526" i="2"/>
  <c r="AE86" i="2"/>
  <c r="AE299" i="2"/>
  <c r="AE371" i="2"/>
  <c r="AE694" i="2"/>
  <c r="AE660" i="2"/>
  <c r="AE348" i="2"/>
  <c r="AE450" i="2"/>
  <c r="AE415" i="2"/>
  <c r="AE215" i="2"/>
  <c r="AE583" i="2"/>
  <c r="AE552" i="2"/>
  <c r="AE291" i="2"/>
  <c r="AE294" i="2"/>
  <c r="AE477" i="2"/>
  <c r="AE728" i="2"/>
  <c r="AE375" i="2"/>
  <c r="AE89" i="2"/>
  <c r="AE564" i="2"/>
  <c r="AE238" i="2"/>
  <c r="AE433" i="2"/>
  <c r="AE689" i="2"/>
  <c r="AE384" i="2"/>
  <c r="AE489" i="2"/>
  <c r="AE452" i="2"/>
  <c r="AE605" i="2"/>
  <c r="AE620" i="2"/>
  <c r="AE513" i="2"/>
  <c r="AE644" i="2"/>
  <c r="AE387" i="2"/>
  <c r="AE487" i="2"/>
  <c r="AE471" i="2"/>
  <c r="AE637" i="2"/>
  <c r="AE298" i="2"/>
  <c r="AE146" i="2"/>
  <c r="AE588" i="2"/>
  <c r="AE208" i="2"/>
  <c r="AE400" i="2"/>
  <c r="AE599" i="2"/>
  <c r="AE461" i="2"/>
  <c r="AE485" i="2"/>
  <c r="AE290" i="2"/>
  <c r="AE297" i="2"/>
  <c r="AE720" i="2"/>
  <c r="AE349" i="2"/>
  <c r="AE714" i="2"/>
  <c r="AE723" i="2"/>
  <c r="AE664" i="2"/>
  <c r="AE575" i="2"/>
  <c r="AE263" i="2"/>
  <c r="AE347" i="2"/>
  <c r="AE597" i="2"/>
  <c r="AE244" i="2"/>
  <c r="AE621" i="2"/>
  <c r="AE607" i="2"/>
  <c r="AE413" i="2"/>
  <c r="AE459" i="2"/>
  <c r="AE653" i="2"/>
  <c r="AE698" i="2"/>
  <c r="AE618" i="2"/>
  <c r="AE692" i="2"/>
  <c r="AE505" i="2"/>
  <c r="AE680" i="2"/>
  <c r="AE473" i="2"/>
  <c r="AE563" i="2"/>
  <c r="AE627" i="2"/>
  <c r="AE687" i="2"/>
  <c r="AE706" i="2"/>
  <c r="AE589" i="2"/>
  <c r="AE581" i="2"/>
  <c r="AE665" i="2"/>
  <c r="AE734" i="2"/>
  <c r="AE679" i="2"/>
  <c r="AE553" i="2"/>
  <c r="AE719" i="2"/>
  <c r="AE642" i="2"/>
  <c r="AE555" i="2"/>
  <c r="AE686" i="2"/>
  <c r="AE707" i="2"/>
  <c r="AE632" i="2"/>
  <c r="AE708" i="2"/>
  <c r="AE700" i="2"/>
  <c r="AE651" i="2"/>
  <c r="AE724" i="2"/>
  <c r="AE682" i="2"/>
  <c r="AE626" i="2"/>
  <c r="AE677" i="2"/>
  <c r="AE717" i="2"/>
  <c r="AE690" i="2"/>
  <c r="AE730" i="2"/>
  <c r="AE615" i="2"/>
  <c r="AE732" i="2"/>
  <c r="AD549" i="2"/>
  <c r="AD585" i="2"/>
  <c r="AD613" i="2"/>
  <c r="AD158" i="2"/>
  <c r="AD395" i="2"/>
  <c r="AD567" i="2"/>
  <c r="AD280" i="2"/>
  <c r="AD390" i="2"/>
  <c r="AD580" i="2"/>
  <c r="AD350" i="2"/>
  <c r="AD313" i="2"/>
  <c r="AD498" i="2"/>
  <c r="AD250" i="2"/>
  <c r="AD139" i="2"/>
  <c r="AD661" i="2"/>
  <c r="AD78" i="2"/>
  <c r="AD377" i="2"/>
  <c r="AD204" i="2"/>
  <c r="AD448" i="2"/>
  <c r="AD672" i="2"/>
  <c r="AD500" i="2"/>
  <c r="AD170" i="2"/>
  <c r="AD382" i="2"/>
  <c r="AD99" i="2"/>
  <c r="AD118" i="2"/>
  <c r="AD331" i="2"/>
  <c r="AD58" i="2"/>
  <c r="AD14" i="2"/>
  <c r="AD646" i="2"/>
  <c r="AD538" i="2"/>
  <c r="AD352" i="2"/>
  <c r="AD102" i="2"/>
  <c r="AD60" i="2"/>
  <c r="AD628" i="2"/>
  <c r="AD135" i="2"/>
  <c r="AD647" i="2"/>
  <c r="AD598" i="2"/>
  <c r="AD309" i="2"/>
  <c r="AD62" i="2"/>
  <c r="AD87" i="2"/>
  <c r="AD67" i="2"/>
  <c r="AD579" i="2"/>
  <c r="AD18" i="2"/>
  <c r="AD411" i="2"/>
  <c r="AD275" i="2"/>
  <c r="AD141" i="2"/>
  <c r="AD12" i="2"/>
  <c r="AD550" i="2"/>
  <c r="AD268" i="2"/>
  <c r="AD424" i="2"/>
  <c r="AD235" i="2"/>
  <c r="AD54" i="2"/>
  <c r="AD138" i="2"/>
  <c r="AD610" i="2"/>
  <c r="AD143" i="2"/>
  <c r="AD458" i="2"/>
  <c r="AD381" i="2"/>
  <c r="AD65" i="2"/>
  <c r="AD339" i="2"/>
  <c r="AD121" i="2"/>
  <c r="AD209" i="2"/>
  <c r="AD576" i="2"/>
  <c r="AD272" i="2"/>
  <c r="AD532" i="2"/>
  <c r="AD401" i="2"/>
  <c r="AD472" i="2"/>
  <c r="AD191" i="2"/>
  <c r="AD446" i="2"/>
  <c r="AD442" i="2"/>
  <c r="AD97" i="2"/>
  <c r="AD273" i="2"/>
  <c r="AD335" i="2"/>
  <c r="AD355" i="2"/>
  <c r="AD426" i="2"/>
  <c r="AD205" i="2"/>
  <c r="AD81" i="2"/>
  <c r="AD283" i="2"/>
  <c r="AD80" i="2"/>
  <c r="AD427" i="2"/>
  <c r="AD3" i="2"/>
  <c r="AD320" i="2"/>
  <c r="AD270" i="2"/>
  <c r="AD469" i="2"/>
  <c r="AD321" i="2"/>
  <c r="AD79" i="2"/>
  <c r="AD565" i="2"/>
  <c r="AD210" i="2"/>
  <c r="AD231" i="2"/>
  <c r="AD267" i="2"/>
  <c r="AD217" i="2"/>
  <c r="AD37" i="2"/>
  <c r="AD55" i="2"/>
  <c r="AD279" i="2"/>
  <c r="AD423" i="2"/>
  <c r="AD654" i="2"/>
  <c r="AD369" i="2"/>
  <c r="AD34" i="2"/>
  <c r="AD353" i="2"/>
  <c r="AD180" i="2"/>
  <c r="AD219" i="2"/>
  <c r="AD114" i="2"/>
  <c r="AD13" i="2"/>
  <c r="AD281" i="2"/>
  <c r="AD5" i="2"/>
  <c r="AD412" i="2"/>
  <c r="AD572" i="2"/>
  <c r="AD259" i="2"/>
  <c r="AD142" i="2"/>
  <c r="AD425" i="2"/>
  <c r="AD21" i="2"/>
  <c r="AD159" i="2"/>
  <c r="AD391" i="2"/>
  <c r="AD29" i="2"/>
  <c r="AD329" i="2"/>
  <c r="AD183" i="2"/>
  <c r="AD697" i="2"/>
  <c r="AD154" i="2"/>
  <c r="AD96" i="2"/>
  <c r="AD376" i="2"/>
  <c r="AD181" i="2"/>
  <c r="AD30" i="2"/>
  <c r="AD182" i="2"/>
  <c r="AD502" i="2"/>
  <c r="AD327" i="2"/>
  <c r="AD174" i="2"/>
  <c r="AD603" i="2"/>
  <c r="AD278" i="2"/>
  <c r="AD494" i="2"/>
  <c r="AD232" i="2"/>
  <c r="AD490" i="2"/>
  <c r="AD388" i="2"/>
  <c r="AD445" i="2"/>
  <c r="AD253" i="2"/>
  <c r="AD241" i="2"/>
  <c r="AD192" i="2"/>
  <c r="AD45" i="2"/>
  <c r="AD193" i="2"/>
  <c r="AD312" i="2"/>
  <c r="AD705" i="2"/>
  <c r="AD402" i="2"/>
  <c r="AD341" i="2"/>
  <c r="AD128" i="2"/>
  <c r="AD228" i="2"/>
  <c r="AD248" i="2"/>
  <c r="AD36" i="2"/>
  <c r="AD451" i="2"/>
  <c r="AD399" i="2"/>
  <c r="AD164" i="2"/>
  <c r="AD107" i="2"/>
  <c r="AD702" i="2"/>
  <c r="AD346" i="2"/>
  <c r="AD336" i="2"/>
  <c r="AD2" i="2"/>
  <c r="AD249" i="2"/>
  <c r="AD397" i="2"/>
  <c r="AD568" i="2"/>
  <c r="AD15" i="2"/>
  <c r="AD534" i="2"/>
  <c r="AD116" i="2"/>
  <c r="AD528" i="2"/>
  <c r="AD527" i="2"/>
  <c r="AD132" i="2"/>
  <c r="AD595" i="2"/>
  <c r="AD211" i="2"/>
  <c r="AD9" i="2"/>
  <c r="AD179" i="2"/>
  <c r="AD429" i="2"/>
  <c r="AD495" i="2"/>
  <c r="AD255" i="2"/>
  <c r="AD633" i="2"/>
  <c r="AD491" i="2"/>
  <c r="AD544" i="2"/>
  <c r="AD612" i="2"/>
  <c r="AD484" i="2"/>
  <c r="AD337" i="2"/>
  <c r="AD592" i="2"/>
  <c r="AD24" i="2"/>
  <c r="AD566" i="2"/>
  <c r="AD125" i="2"/>
  <c r="AD226" i="2"/>
  <c r="AD172" i="2"/>
  <c r="AD240" i="2"/>
  <c r="AD222" i="2"/>
  <c r="AD247" i="2"/>
  <c r="AD662" i="2"/>
  <c r="AD23" i="2"/>
  <c r="AD561" i="2"/>
  <c r="AD420" i="2"/>
  <c r="AD630" i="2"/>
  <c r="AD293" i="2"/>
  <c r="AD559" i="2"/>
  <c r="AD338" i="2"/>
  <c r="AD419" i="2"/>
  <c r="AD622" i="2"/>
  <c r="AD394" i="2"/>
  <c r="AD269" i="2"/>
  <c r="AD436" i="2"/>
  <c r="AD74" i="2"/>
  <c r="AD364" i="2"/>
  <c r="AD480" i="2"/>
  <c r="AD88" i="2"/>
  <c r="AD629" i="2"/>
  <c r="AD186" i="2"/>
  <c r="AD194" i="2"/>
  <c r="AD596" i="2"/>
  <c r="AD519" i="2"/>
  <c r="AD556" i="2"/>
  <c r="AD454" i="2"/>
  <c r="AD551" i="2"/>
  <c r="AD507" i="2"/>
  <c r="AD256" i="2"/>
  <c r="AD497" i="2"/>
  <c r="AD157" i="2"/>
  <c r="AD496" i="2"/>
  <c r="AD98" i="2"/>
  <c r="AD224" i="2"/>
  <c r="AD332" i="2"/>
  <c r="AD59" i="2"/>
  <c r="AD68" i="2"/>
  <c r="AD546" i="2"/>
  <c r="AD198" i="2"/>
  <c r="AD303" i="2"/>
  <c r="AD284" i="2"/>
  <c r="AD437" i="2"/>
  <c r="AD229" i="2"/>
  <c r="AD239" i="2"/>
  <c r="AD545" i="2"/>
  <c r="AD483" i="2"/>
  <c r="AD674" i="2"/>
  <c r="AD573" i="2"/>
  <c r="AD48" i="2"/>
  <c r="AD47" i="2"/>
  <c r="AD523" i="2"/>
  <c r="AD455" i="2"/>
  <c r="AD721" i="2"/>
  <c r="AD245" i="2"/>
  <c r="AD703" i="2"/>
  <c r="AD295" i="2"/>
  <c r="AD175" i="2"/>
  <c r="AD696" i="2"/>
  <c r="AD246" i="2"/>
  <c r="AD478" i="2"/>
  <c r="AD503" i="2"/>
  <c r="AD406" i="2"/>
  <c r="AD558" i="2"/>
  <c r="AD136" i="2"/>
  <c r="AD151" i="2"/>
  <c r="AD260" i="2"/>
  <c r="AD230" i="2"/>
  <c r="AD709" i="2"/>
  <c r="AD72" i="2"/>
  <c r="AD431" i="2"/>
  <c r="AD334" i="2"/>
  <c r="AD17" i="2"/>
  <c r="AD362" i="2"/>
  <c r="AD443" i="2"/>
  <c r="AD289" i="2"/>
  <c r="AD324" i="2"/>
  <c r="AD64" i="2"/>
  <c r="AD358" i="2"/>
  <c r="AD201" i="2"/>
  <c r="AD200" i="2"/>
  <c r="AD453" i="2"/>
  <c r="AD409" i="2"/>
  <c r="AD571" i="2"/>
  <c r="AD153" i="2"/>
  <c r="AD634" i="2"/>
  <c r="AD476" i="2"/>
  <c r="AD577" i="2"/>
  <c r="AD435" i="2"/>
  <c r="AD366" i="2"/>
  <c r="AD66" i="2"/>
  <c r="AD75" i="2"/>
  <c r="AD447" i="2"/>
  <c r="AD124" i="2"/>
  <c r="AD236" i="2"/>
  <c r="AD237" i="2"/>
  <c r="AD449" i="2"/>
  <c r="AD345" i="2"/>
  <c r="AD4" i="2"/>
  <c r="AD470" i="2"/>
  <c r="AD213" i="2"/>
  <c r="AD638" i="2"/>
  <c r="AD710" i="2"/>
  <c r="AD308" i="2"/>
  <c r="AD25" i="2"/>
  <c r="AD69" i="2"/>
  <c r="AD300" i="2"/>
  <c r="AD306" i="2"/>
  <c r="AD541" i="2"/>
  <c r="AD39" i="2"/>
  <c r="AD624" i="2"/>
  <c r="AD535" i="2"/>
  <c r="AD137" i="2"/>
  <c r="AD195" i="2"/>
  <c r="AD50" i="2"/>
  <c r="AD504" i="2"/>
  <c r="AD168" i="2"/>
  <c r="AD322" i="2"/>
  <c r="AD639" i="2"/>
  <c r="AD287" i="2"/>
  <c r="AD147" i="2"/>
  <c r="AD44" i="2"/>
  <c r="AD173" i="2"/>
  <c r="AD372" i="2"/>
  <c r="AD162" i="2"/>
  <c r="AD514" i="2"/>
  <c r="AD650" i="2"/>
  <c r="AD515" i="2"/>
  <c r="AD314" i="2"/>
  <c r="AD202" i="2"/>
  <c r="AD160" i="2"/>
  <c r="AD619" i="2"/>
  <c r="AD317" i="2"/>
  <c r="AD254" i="2"/>
  <c r="AD105" i="2"/>
  <c r="AD113" i="2"/>
  <c r="AD94" i="2"/>
  <c r="AD417" i="2"/>
  <c r="AD223" i="2"/>
  <c r="AD274" i="2"/>
  <c r="AD51" i="2"/>
  <c r="AD71" i="2"/>
  <c r="AD206" i="2"/>
  <c r="AD177" i="2"/>
  <c r="AD441" i="2"/>
  <c r="AD302" i="2"/>
  <c r="AD574" i="2"/>
  <c r="AD111" i="2"/>
  <c r="AD725" i="2"/>
  <c r="AD540" i="2"/>
  <c r="AD370" i="2"/>
  <c r="AD416" i="2"/>
  <c r="AD7" i="2"/>
  <c r="AD92" i="2"/>
  <c r="AD26" i="2"/>
  <c r="AD681" i="2"/>
  <c r="AD666" i="2"/>
  <c r="AD40" i="2"/>
  <c r="AD616" i="2"/>
  <c r="AD668" i="2"/>
  <c r="AD506" i="2"/>
  <c r="AD261" i="2"/>
  <c r="AD285" i="2"/>
  <c r="AD608" i="2"/>
  <c r="AD356" i="2"/>
  <c r="AD548" i="2"/>
  <c r="AD266" i="2"/>
  <c r="AD318" i="2"/>
  <c r="AD265" i="2"/>
  <c r="AD243" i="2"/>
  <c r="AD16" i="2"/>
  <c r="AD150" i="2"/>
  <c r="AD554" i="2"/>
  <c r="AD543" i="2"/>
  <c r="AD152" i="2"/>
  <c r="AD594" i="2"/>
  <c r="AD85" i="2"/>
  <c r="AD456" i="2"/>
  <c r="AD165" i="2"/>
  <c r="AD31" i="2"/>
  <c r="AD271" i="2"/>
  <c r="AD557" i="2"/>
  <c r="AD531" i="2"/>
  <c r="AD133" i="2"/>
  <c r="AD396" i="2"/>
  <c r="AD109" i="2"/>
  <c r="AD418" i="2"/>
  <c r="AD640" i="2"/>
  <c r="AD670" i="2"/>
  <c r="AD405" i="2"/>
  <c r="AD184" i="2"/>
  <c r="AD27" i="2"/>
  <c r="AD148" i="2"/>
  <c r="AD130" i="2"/>
  <c r="AD606" i="2"/>
  <c r="AD262" i="2"/>
  <c r="AD525" i="2"/>
  <c r="AD508" i="2"/>
  <c r="AD393" i="2"/>
  <c r="AD134" i="2"/>
  <c r="AD144" i="2"/>
  <c r="AD307" i="2"/>
  <c r="AD685" i="2"/>
  <c r="AD76" i="2"/>
  <c r="AD363" i="2"/>
  <c r="AD221" i="2"/>
  <c r="AD385" i="2"/>
  <c r="AD328" i="2"/>
  <c r="AD586" i="2"/>
  <c r="AD319" i="2"/>
  <c r="AD207" i="2"/>
  <c r="AD155" i="2"/>
  <c r="AD110" i="2"/>
  <c r="AD359" i="2"/>
  <c r="AD126" i="2"/>
  <c r="AD428" i="2"/>
  <c r="AD252" i="2"/>
  <c r="AD635" i="2"/>
  <c r="AD19" i="2"/>
  <c r="AD161" i="2"/>
  <c r="AD10" i="2"/>
  <c r="AD465" i="2"/>
  <c r="AD127" i="2"/>
  <c r="AD63" i="2"/>
  <c r="AD11" i="2"/>
  <c r="AD251" i="2"/>
  <c r="AD196" i="2"/>
  <c r="AD199" i="2"/>
  <c r="AD22" i="2"/>
  <c r="AD731" i="2"/>
  <c r="AD323" i="2"/>
  <c r="AD499" i="2"/>
  <c r="AD539" i="2"/>
  <c r="AD652" i="2"/>
  <c r="AD389" i="2"/>
  <c r="AD333" i="2"/>
  <c r="AD258" i="2"/>
  <c r="AD609" i="2"/>
  <c r="AD171" i="2"/>
  <c r="AD52" i="2"/>
  <c r="AD234" i="2"/>
  <c r="AD108" i="2"/>
  <c r="AD218" i="2"/>
  <c r="AD365" i="2"/>
  <c r="AD122" i="2"/>
  <c r="AD655" i="2"/>
  <c r="AD562" i="2"/>
  <c r="AD601" i="2"/>
  <c r="AD315" i="2"/>
  <c r="AD227" i="2"/>
  <c r="AD185" i="2"/>
  <c r="AD645" i="2"/>
  <c r="AD131" i="2"/>
  <c r="AD466" i="2"/>
  <c r="AD288" i="2"/>
  <c r="AD8" i="2"/>
  <c r="AD440" i="2"/>
  <c r="AD479" i="2"/>
  <c r="AD361" i="2"/>
  <c r="AD711" i="2"/>
  <c r="AD282" i="2"/>
  <c r="AD83" i="2"/>
  <c r="AD467" i="2"/>
  <c r="AD33" i="2"/>
  <c r="AD727" i="2"/>
  <c r="AD658" i="2"/>
  <c r="AD20" i="2"/>
  <c r="AD156" i="2"/>
  <c r="AD511" i="2"/>
  <c r="AD614" i="2"/>
  <c r="AD212" i="2"/>
  <c r="AD6" i="2"/>
  <c r="AD277" i="2"/>
  <c r="AD292" i="2"/>
  <c r="AD203" i="2"/>
  <c r="AD520" i="2"/>
  <c r="AD414" i="2"/>
  <c r="AD438" i="2"/>
  <c r="AD715" i="2"/>
  <c r="AD380" i="2"/>
  <c r="AD187" i="2"/>
  <c r="AD325" i="2"/>
  <c r="AD82" i="2"/>
  <c r="AD591" i="2"/>
  <c r="AD439" i="2"/>
  <c r="AD316" i="2"/>
  <c r="AD729" i="2"/>
  <c r="AD421" i="2"/>
  <c r="AD516" i="2"/>
  <c r="AD115" i="2"/>
  <c r="AD49" i="2"/>
  <c r="AD631" i="2"/>
  <c r="AD691" i="2"/>
  <c r="AD617" i="2"/>
  <c r="AD104" i="2"/>
  <c r="AD301" i="2"/>
  <c r="AD367" i="2"/>
  <c r="AD410" i="2"/>
  <c r="AD602" i="2"/>
  <c r="AD529" i="2"/>
  <c r="AD225" i="2"/>
  <c r="AD582" i="2"/>
  <c r="AD257" i="2"/>
  <c r="AD481" i="2"/>
  <c r="AD119" i="2"/>
  <c r="AD683" i="2"/>
  <c r="AD351" i="2"/>
  <c r="AD695" i="2"/>
  <c r="AD611" i="2"/>
  <c r="AD342" i="2"/>
  <c r="AD374" i="2"/>
  <c r="AD584" i="2"/>
  <c r="AD123" i="2"/>
  <c r="AD73" i="2"/>
  <c r="AD463" i="2"/>
  <c r="AD501" i="2"/>
  <c r="AD678" i="2"/>
  <c r="AD169" i="2"/>
  <c r="AD379" i="2"/>
  <c r="AD373" i="2"/>
  <c r="AD264" i="2"/>
  <c r="AD357" i="2"/>
  <c r="AD488" i="2"/>
  <c r="AD492" i="2"/>
  <c r="AD530" i="2"/>
  <c r="AD84" i="2"/>
  <c r="AD176" i="2"/>
  <c r="AD733" i="2"/>
  <c r="AD570" i="2"/>
  <c r="AD100" i="2"/>
  <c r="AD663" i="2"/>
  <c r="AD482" i="2"/>
  <c r="AD704" i="2"/>
  <c r="AD486" i="2"/>
  <c r="AD432" i="2"/>
  <c r="AD457" i="2"/>
  <c r="AD163" i="2"/>
  <c r="AD493" i="2"/>
  <c r="AD464" i="2"/>
  <c r="AD93" i="2"/>
  <c r="AD408" i="2"/>
  <c r="AD444" i="2"/>
  <c r="AD311" i="2"/>
  <c r="AD28" i="2"/>
  <c r="AD521" i="2"/>
  <c r="AD43" i="2"/>
  <c r="AD77" i="2"/>
  <c r="AD649" i="2"/>
  <c r="AD344" i="2"/>
  <c r="AD330" i="2"/>
  <c r="AD70" i="2"/>
  <c r="AD600" i="2"/>
  <c r="AD648" i="2"/>
  <c r="AD475" i="2"/>
  <c r="AD61" i="2"/>
  <c r="AD474" i="2"/>
  <c r="AD386" i="2"/>
  <c r="AD129" i="2"/>
  <c r="AD304" i="2"/>
  <c r="AD510" i="2"/>
  <c r="AD641" i="2"/>
  <c r="AD276" i="2"/>
  <c r="AD32" i="2"/>
  <c r="AD590" i="2"/>
  <c r="AD233" i="2"/>
  <c r="AD542" i="2"/>
  <c r="AD701" i="2"/>
  <c r="AD197" i="2"/>
  <c r="AD623" i="2"/>
  <c r="AD35" i="2"/>
  <c r="AD214" i="2"/>
  <c r="AD41" i="2"/>
  <c r="AD354" i="2"/>
  <c r="AD699" i="2"/>
  <c r="AD140" i="2"/>
  <c r="AD91" i="2"/>
  <c r="AD430" i="2"/>
  <c r="AD57" i="2"/>
  <c r="AD509" i="2"/>
  <c r="AD368" i="2"/>
  <c r="AD42" i="2"/>
  <c r="AD145" i="2"/>
  <c r="AD166" i="2"/>
  <c r="AD656" i="2"/>
  <c r="AD675" i="2"/>
  <c r="AD286" i="2"/>
  <c r="AD101" i="2"/>
  <c r="AD671" i="2"/>
  <c r="AD296" i="2"/>
  <c r="AD56" i="2"/>
  <c r="AD669" i="2"/>
  <c r="AD718" i="2"/>
  <c r="AD343" i="2"/>
  <c r="AD522" i="2"/>
  <c r="AD434" i="2"/>
  <c r="AD378" i="2"/>
  <c r="AD190" i="2"/>
  <c r="AD659" i="2"/>
  <c r="AD604" i="2"/>
  <c r="AD340" i="2"/>
  <c r="AD167" i="2"/>
  <c r="AD404" i="2"/>
  <c r="AD149" i="2"/>
  <c r="AD112" i="2"/>
  <c r="AD468" i="2"/>
  <c r="AD38" i="2"/>
  <c r="AD189" i="2"/>
  <c r="AD625" i="2"/>
  <c r="AD403" i="2"/>
  <c r="AD560" i="2"/>
  <c r="AD713" i="2"/>
  <c r="AD726" i="2"/>
  <c r="AD722" i="2"/>
  <c r="AD117" i="2"/>
  <c r="AD46" i="2"/>
  <c r="AD422" i="2"/>
  <c r="AD676" i="2"/>
  <c r="AD95" i="2"/>
  <c r="AD517" i="2"/>
  <c r="AD383" i="2"/>
  <c r="AD460" i="2"/>
  <c r="AD326" i="2"/>
  <c r="AD103" i="2"/>
  <c r="AD120" i="2"/>
  <c r="AD537" i="2"/>
  <c r="AD536" i="2"/>
  <c r="AD360" i="2"/>
  <c r="AD684" i="2"/>
  <c r="AD667" i="2"/>
  <c r="AD636" i="2"/>
  <c r="AD407" i="2"/>
  <c r="AD310" i="2"/>
  <c r="AD305" i="2"/>
  <c r="AD462" i="2"/>
  <c r="AD188" i="2"/>
  <c r="AD53" i="2"/>
  <c r="AD569" i="2"/>
  <c r="AD688" i="2"/>
  <c r="AD657" i="2"/>
  <c r="AD578" i="2"/>
  <c r="AD398" i="2"/>
  <c r="AD712" i="2"/>
  <c r="AD693" i="2"/>
  <c r="AD716" i="2"/>
  <c r="AD178" i="2"/>
  <c r="AD547" i="2"/>
  <c r="AD518" i="2"/>
  <c r="AD587" i="2"/>
  <c r="AD242" i="2"/>
  <c r="AD533" i="2"/>
  <c r="AD735" i="2"/>
  <c r="AD220" i="2"/>
  <c r="AD90" i="2"/>
  <c r="AD524" i="2"/>
  <c r="AD643" i="2"/>
  <c r="AD673" i="2"/>
  <c r="AD593" i="2"/>
  <c r="AD392" i="2"/>
  <c r="AD216" i="2"/>
  <c r="AD512" i="2"/>
  <c r="AD106" i="2"/>
  <c r="AD526" i="2"/>
  <c r="AD86" i="2"/>
  <c r="AD299" i="2"/>
  <c r="AD371" i="2"/>
  <c r="AD694" i="2"/>
  <c r="AD660" i="2"/>
  <c r="AD348" i="2"/>
  <c r="AD450" i="2"/>
  <c r="AD415" i="2"/>
  <c r="AD215" i="2"/>
  <c r="AD583" i="2"/>
  <c r="AD552" i="2"/>
  <c r="AD291" i="2"/>
  <c r="AD294" i="2"/>
  <c r="AD477" i="2"/>
  <c r="AD728" i="2"/>
  <c r="AD375" i="2"/>
  <c r="AD89" i="2"/>
  <c r="AD564" i="2"/>
  <c r="AD238" i="2"/>
  <c r="AD433" i="2"/>
  <c r="AD689" i="2"/>
  <c r="AD384" i="2"/>
  <c r="AD489" i="2"/>
  <c r="AD452" i="2"/>
  <c r="AD605" i="2"/>
  <c r="AD620" i="2"/>
  <c r="AD513" i="2"/>
  <c r="AD644" i="2"/>
  <c r="AD387" i="2"/>
  <c r="AD487" i="2"/>
  <c r="AD471" i="2"/>
  <c r="AD637" i="2"/>
  <c r="AD298" i="2"/>
  <c r="AD146" i="2"/>
  <c r="AD588" i="2"/>
  <c r="AD208" i="2"/>
  <c r="AD400" i="2"/>
  <c r="AD599" i="2"/>
  <c r="AD461" i="2"/>
  <c r="AD485" i="2"/>
  <c r="AD290" i="2"/>
  <c r="AD297" i="2"/>
  <c r="AD720" i="2"/>
  <c r="AD349" i="2"/>
  <c r="AD714" i="2"/>
  <c r="AD723" i="2"/>
  <c r="AD664" i="2"/>
  <c r="AD575" i="2"/>
  <c r="AD263" i="2"/>
  <c r="AD347" i="2"/>
  <c r="AD597" i="2"/>
  <c r="AD244" i="2"/>
  <c r="AD621" i="2"/>
  <c r="AD607" i="2"/>
  <c r="AD413" i="2"/>
  <c r="AD459" i="2"/>
  <c r="AD653" i="2"/>
  <c r="AD698" i="2"/>
  <c r="AD618" i="2"/>
  <c r="AD692" i="2"/>
  <c r="AD505" i="2"/>
  <c r="AD680" i="2"/>
  <c r="AD473" i="2"/>
  <c r="AD563" i="2"/>
  <c r="AD627" i="2"/>
  <c r="AD687" i="2"/>
  <c r="AD706" i="2"/>
  <c r="AD589" i="2"/>
  <c r="AD581" i="2"/>
  <c r="AD665" i="2"/>
  <c r="AD734" i="2"/>
  <c r="AD679" i="2"/>
  <c r="AD553" i="2"/>
  <c r="AD719" i="2"/>
  <c r="AD642" i="2"/>
  <c r="AD555" i="2"/>
  <c r="AD686" i="2"/>
  <c r="AD707" i="2"/>
  <c r="AD632" i="2"/>
  <c r="AD708" i="2"/>
  <c r="AD700" i="2"/>
  <c r="AD651" i="2"/>
  <c r="AD724" i="2"/>
  <c r="AD682" i="2"/>
  <c r="AD626" i="2"/>
  <c r="AD677" i="2"/>
  <c r="AD717" i="2"/>
  <c r="AD690" i="2"/>
  <c r="AD730" i="2"/>
  <c r="AD615" i="2"/>
  <c r="AD732" i="2"/>
  <c r="AC549" i="2"/>
  <c r="AC585" i="2"/>
  <c r="AC613" i="2"/>
  <c r="AC158" i="2"/>
  <c r="AC395" i="2"/>
  <c r="AC567" i="2"/>
  <c r="AC280" i="2"/>
  <c r="AC390" i="2"/>
  <c r="AC580" i="2"/>
  <c r="AC350" i="2"/>
  <c r="AC313" i="2"/>
  <c r="AC498" i="2"/>
  <c r="AC250" i="2"/>
  <c r="AC139" i="2"/>
  <c r="AC661" i="2"/>
  <c r="AC78" i="2"/>
  <c r="AC377" i="2"/>
  <c r="AC204" i="2"/>
  <c r="AC448" i="2"/>
  <c r="AC672" i="2"/>
  <c r="AC500" i="2"/>
  <c r="AC170" i="2"/>
  <c r="AC382" i="2"/>
  <c r="AC99" i="2"/>
  <c r="AC118" i="2"/>
  <c r="AC331" i="2"/>
  <c r="AC58" i="2"/>
  <c r="AC14" i="2"/>
  <c r="AC646" i="2"/>
  <c r="AC538" i="2"/>
  <c r="AC352" i="2"/>
  <c r="AC102" i="2"/>
  <c r="AC60" i="2"/>
  <c r="AC628" i="2"/>
  <c r="AC135" i="2"/>
  <c r="AC647" i="2"/>
  <c r="AC598" i="2"/>
  <c r="AC309" i="2"/>
  <c r="AC62" i="2"/>
  <c r="AC87" i="2"/>
  <c r="AC67" i="2"/>
  <c r="AC579" i="2"/>
  <c r="AC18" i="2"/>
  <c r="AC411" i="2"/>
  <c r="AC275" i="2"/>
  <c r="AC141" i="2"/>
  <c r="AC12" i="2"/>
  <c r="AC550" i="2"/>
  <c r="AC268" i="2"/>
  <c r="AC424" i="2"/>
  <c r="AC235" i="2"/>
  <c r="AC54" i="2"/>
  <c r="AC138" i="2"/>
  <c r="AC610" i="2"/>
  <c r="AC143" i="2"/>
  <c r="AC458" i="2"/>
  <c r="AC381" i="2"/>
  <c r="AC65" i="2"/>
  <c r="AC339" i="2"/>
  <c r="AC121" i="2"/>
  <c r="AC209" i="2"/>
  <c r="AC576" i="2"/>
  <c r="AC272" i="2"/>
  <c r="AC532" i="2"/>
  <c r="AC401" i="2"/>
  <c r="AC472" i="2"/>
  <c r="AC191" i="2"/>
  <c r="AC446" i="2"/>
  <c r="AC442" i="2"/>
  <c r="AC97" i="2"/>
  <c r="AC273" i="2"/>
  <c r="AC335" i="2"/>
  <c r="AC355" i="2"/>
  <c r="AC426" i="2"/>
  <c r="AC205" i="2"/>
  <c r="AC81" i="2"/>
  <c r="AC283" i="2"/>
  <c r="AC80" i="2"/>
  <c r="AC427" i="2"/>
  <c r="AC3" i="2"/>
  <c r="AC320" i="2"/>
  <c r="AC270" i="2"/>
  <c r="AC469" i="2"/>
  <c r="AC321" i="2"/>
  <c r="AC79" i="2"/>
  <c r="AC565" i="2"/>
  <c r="AC210" i="2"/>
  <c r="AC231" i="2"/>
  <c r="AC267" i="2"/>
  <c r="AC217" i="2"/>
  <c r="AC37" i="2"/>
  <c r="AC55" i="2"/>
  <c r="AC279" i="2"/>
  <c r="AC423" i="2"/>
  <c r="AC654" i="2"/>
  <c r="AC369" i="2"/>
  <c r="AC34" i="2"/>
  <c r="AC353" i="2"/>
  <c r="AC180" i="2"/>
  <c r="AC219" i="2"/>
  <c r="AC114" i="2"/>
  <c r="AC13" i="2"/>
  <c r="AC281" i="2"/>
  <c r="AC5" i="2"/>
  <c r="AC412" i="2"/>
  <c r="AC572" i="2"/>
  <c r="AC259" i="2"/>
  <c r="AC142" i="2"/>
  <c r="AC425" i="2"/>
  <c r="AC21" i="2"/>
  <c r="AC159" i="2"/>
  <c r="AC391" i="2"/>
  <c r="AC29" i="2"/>
  <c r="AC329" i="2"/>
  <c r="AC183" i="2"/>
  <c r="AC697" i="2"/>
  <c r="AC154" i="2"/>
  <c r="AC96" i="2"/>
  <c r="AC376" i="2"/>
  <c r="AC181" i="2"/>
  <c r="AC30" i="2"/>
  <c r="AC182" i="2"/>
  <c r="AC502" i="2"/>
  <c r="AC327" i="2"/>
  <c r="AC174" i="2"/>
  <c r="AC603" i="2"/>
  <c r="AC278" i="2"/>
  <c r="AC494" i="2"/>
  <c r="AC232" i="2"/>
  <c r="AC490" i="2"/>
  <c r="AC388" i="2"/>
  <c r="AC445" i="2"/>
  <c r="AC253" i="2"/>
  <c r="AC241" i="2"/>
  <c r="AC192" i="2"/>
  <c r="AC45" i="2"/>
  <c r="AC193" i="2"/>
  <c r="AC312" i="2"/>
  <c r="AC705" i="2"/>
  <c r="AC402" i="2"/>
  <c r="AC341" i="2"/>
  <c r="AC128" i="2"/>
  <c r="AC228" i="2"/>
  <c r="AC248" i="2"/>
  <c r="AC36" i="2"/>
  <c r="AC451" i="2"/>
  <c r="AC399" i="2"/>
  <c r="AC164" i="2"/>
  <c r="AC107" i="2"/>
  <c r="AC702" i="2"/>
  <c r="AC346" i="2"/>
  <c r="AC336" i="2"/>
  <c r="AC2" i="2"/>
  <c r="AC249" i="2"/>
  <c r="AC397" i="2"/>
  <c r="AC568" i="2"/>
  <c r="AC15" i="2"/>
  <c r="AC534" i="2"/>
  <c r="AC116" i="2"/>
  <c r="AC528" i="2"/>
  <c r="AC527" i="2"/>
  <c r="AC132" i="2"/>
  <c r="AC595" i="2"/>
  <c r="AC211" i="2"/>
  <c r="AC9" i="2"/>
  <c r="AC179" i="2"/>
  <c r="AC429" i="2"/>
  <c r="AC495" i="2"/>
  <c r="AC255" i="2"/>
  <c r="AC633" i="2"/>
  <c r="AC491" i="2"/>
  <c r="AC544" i="2"/>
  <c r="AC612" i="2"/>
  <c r="AC484" i="2"/>
  <c r="AC337" i="2"/>
  <c r="AC592" i="2"/>
  <c r="AC24" i="2"/>
  <c r="AC566" i="2"/>
  <c r="AC125" i="2"/>
  <c r="AC226" i="2"/>
  <c r="AC172" i="2"/>
  <c r="AC240" i="2"/>
  <c r="AC222" i="2"/>
  <c r="AC247" i="2"/>
  <c r="AC662" i="2"/>
  <c r="AC23" i="2"/>
  <c r="AC561" i="2"/>
  <c r="AC420" i="2"/>
  <c r="AC630" i="2"/>
  <c r="AC293" i="2"/>
  <c r="AC559" i="2"/>
  <c r="AC338" i="2"/>
  <c r="AC419" i="2"/>
  <c r="AC622" i="2"/>
  <c r="AC394" i="2"/>
  <c r="AC269" i="2"/>
  <c r="AC436" i="2"/>
  <c r="AC74" i="2"/>
  <c r="AC364" i="2"/>
  <c r="AC480" i="2"/>
  <c r="AC88" i="2"/>
  <c r="AC629" i="2"/>
  <c r="AC186" i="2"/>
  <c r="AC194" i="2"/>
  <c r="AC596" i="2"/>
  <c r="AC519" i="2"/>
  <c r="AC556" i="2"/>
  <c r="AC454" i="2"/>
  <c r="AC551" i="2"/>
  <c r="AC507" i="2"/>
  <c r="AC256" i="2"/>
  <c r="AC497" i="2"/>
  <c r="AC157" i="2"/>
  <c r="AC496" i="2"/>
  <c r="AC98" i="2"/>
  <c r="AC224" i="2"/>
  <c r="AC332" i="2"/>
  <c r="AC59" i="2"/>
  <c r="AC68" i="2"/>
  <c r="AC546" i="2"/>
  <c r="AC198" i="2"/>
  <c r="AC303" i="2"/>
  <c r="AC284" i="2"/>
  <c r="AC437" i="2"/>
  <c r="AC229" i="2"/>
  <c r="AC239" i="2"/>
  <c r="AC545" i="2"/>
  <c r="AC483" i="2"/>
  <c r="AC674" i="2"/>
  <c r="AC573" i="2"/>
  <c r="AC48" i="2"/>
  <c r="AC47" i="2"/>
  <c r="AC523" i="2"/>
  <c r="AC455" i="2"/>
  <c r="AC721" i="2"/>
  <c r="AC245" i="2"/>
  <c r="AC703" i="2"/>
  <c r="AC295" i="2"/>
  <c r="AC175" i="2"/>
  <c r="AC696" i="2"/>
  <c r="AC246" i="2"/>
  <c r="AC478" i="2"/>
  <c r="AC503" i="2"/>
  <c r="AC406" i="2"/>
  <c r="AC558" i="2"/>
  <c r="AC136" i="2"/>
  <c r="AC151" i="2"/>
  <c r="AC260" i="2"/>
  <c r="AC230" i="2"/>
  <c r="AC709" i="2"/>
  <c r="AC72" i="2"/>
  <c r="AC431" i="2"/>
  <c r="AC334" i="2"/>
  <c r="AC17" i="2"/>
  <c r="AC362" i="2"/>
  <c r="AC443" i="2"/>
  <c r="AC289" i="2"/>
  <c r="AC324" i="2"/>
  <c r="AC64" i="2"/>
  <c r="AC358" i="2"/>
  <c r="AC201" i="2"/>
  <c r="AC200" i="2"/>
  <c r="AC453" i="2"/>
  <c r="AC409" i="2"/>
  <c r="AC571" i="2"/>
  <c r="AC153" i="2"/>
  <c r="AC634" i="2"/>
  <c r="AC476" i="2"/>
  <c r="AC577" i="2"/>
  <c r="AC435" i="2"/>
  <c r="AC366" i="2"/>
  <c r="AC66" i="2"/>
  <c r="AC75" i="2"/>
  <c r="AC447" i="2"/>
  <c r="AC124" i="2"/>
  <c r="AC236" i="2"/>
  <c r="AC237" i="2"/>
  <c r="AC449" i="2"/>
  <c r="AC345" i="2"/>
  <c r="AC4" i="2"/>
  <c r="AC470" i="2"/>
  <c r="AC213" i="2"/>
  <c r="AC638" i="2"/>
  <c r="AC710" i="2"/>
  <c r="AC308" i="2"/>
  <c r="AC25" i="2"/>
  <c r="AC69" i="2"/>
  <c r="AC300" i="2"/>
  <c r="AC306" i="2"/>
  <c r="AC541" i="2"/>
  <c r="AC39" i="2"/>
  <c r="AC624" i="2"/>
  <c r="AC535" i="2"/>
  <c r="AC137" i="2"/>
  <c r="AC195" i="2"/>
  <c r="AC50" i="2"/>
  <c r="AC504" i="2"/>
  <c r="AC168" i="2"/>
  <c r="AC322" i="2"/>
  <c r="AC639" i="2"/>
  <c r="AC287" i="2"/>
  <c r="AC147" i="2"/>
  <c r="AC44" i="2"/>
  <c r="AC173" i="2"/>
  <c r="AC372" i="2"/>
  <c r="AC162" i="2"/>
  <c r="AC514" i="2"/>
  <c r="AC650" i="2"/>
  <c r="AC515" i="2"/>
  <c r="AC314" i="2"/>
  <c r="AC202" i="2"/>
  <c r="AC160" i="2"/>
  <c r="AC619" i="2"/>
  <c r="AC317" i="2"/>
  <c r="AC254" i="2"/>
  <c r="AC105" i="2"/>
  <c r="AC113" i="2"/>
  <c r="AC94" i="2"/>
  <c r="AC417" i="2"/>
  <c r="AC223" i="2"/>
  <c r="AC274" i="2"/>
  <c r="AC51" i="2"/>
  <c r="AC71" i="2"/>
  <c r="AC206" i="2"/>
  <c r="AC177" i="2"/>
  <c r="AC441" i="2"/>
  <c r="AC302" i="2"/>
  <c r="AC574" i="2"/>
  <c r="AC111" i="2"/>
  <c r="AC725" i="2"/>
  <c r="AC540" i="2"/>
  <c r="AC370" i="2"/>
  <c r="AC416" i="2"/>
  <c r="AC7" i="2"/>
  <c r="AC92" i="2"/>
  <c r="AC26" i="2"/>
  <c r="AC681" i="2"/>
  <c r="AC666" i="2"/>
  <c r="AC40" i="2"/>
  <c r="AC616" i="2"/>
  <c r="AC668" i="2"/>
  <c r="AC506" i="2"/>
  <c r="AC261" i="2"/>
  <c r="AC285" i="2"/>
  <c r="AC608" i="2"/>
  <c r="AC356" i="2"/>
  <c r="AC548" i="2"/>
  <c r="AC266" i="2"/>
  <c r="AC318" i="2"/>
  <c r="AC265" i="2"/>
  <c r="AC243" i="2"/>
  <c r="AC16" i="2"/>
  <c r="AC150" i="2"/>
  <c r="AC554" i="2"/>
  <c r="AC543" i="2"/>
  <c r="AC152" i="2"/>
  <c r="AC594" i="2"/>
  <c r="AC85" i="2"/>
  <c r="AC456" i="2"/>
  <c r="AC165" i="2"/>
  <c r="AC31" i="2"/>
  <c r="AC271" i="2"/>
  <c r="AC557" i="2"/>
  <c r="AC531" i="2"/>
  <c r="AC133" i="2"/>
  <c r="AC396" i="2"/>
  <c r="AC109" i="2"/>
  <c r="AC418" i="2"/>
  <c r="AC640" i="2"/>
  <c r="AC670" i="2"/>
  <c r="AC405" i="2"/>
  <c r="AC184" i="2"/>
  <c r="AC27" i="2"/>
  <c r="AC148" i="2"/>
  <c r="AC130" i="2"/>
  <c r="AC606" i="2"/>
  <c r="AC262" i="2"/>
  <c r="AC525" i="2"/>
  <c r="AC508" i="2"/>
  <c r="AC393" i="2"/>
  <c r="AC134" i="2"/>
  <c r="AC144" i="2"/>
  <c r="AC307" i="2"/>
  <c r="AC685" i="2"/>
  <c r="AC76" i="2"/>
  <c r="AC363" i="2"/>
  <c r="AC221" i="2"/>
  <c r="AC385" i="2"/>
  <c r="AC328" i="2"/>
  <c r="AC586" i="2"/>
  <c r="AC319" i="2"/>
  <c r="AC207" i="2"/>
  <c r="AC155" i="2"/>
  <c r="AC110" i="2"/>
  <c r="AC359" i="2"/>
  <c r="AC126" i="2"/>
  <c r="AC428" i="2"/>
  <c r="AC252" i="2"/>
  <c r="AC635" i="2"/>
  <c r="AC19" i="2"/>
  <c r="AC161" i="2"/>
  <c r="AC10" i="2"/>
  <c r="AC465" i="2"/>
  <c r="AC127" i="2"/>
  <c r="AC63" i="2"/>
  <c r="AC11" i="2"/>
  <c r="AC251" i="2"/>
  <c r="AC196" i="2"/>
  <c r="AC199" i="2"/>
  <c r="AC22" i="2"/>
  <c r="AC731" i="2"/>
  <c r="AC323" i="2"/>
  <c r="AC499" i="2"/>
  <c r="AC539" i="2"/>
  <c r="AC652" i="2"/>
  <c r="AC389" i="2"/>
  <c r="AC333" i="2"/>
  <c r="AC258" i="2"/>
  <c r="AC609" i="2"/>
  <c r="AC171" i="2"/>
  <c r="AC52" i="2"/>
  <c r="AC234" i="2"/>
  <c r="AC108" i="2"/>
  <c r="AC218" i="2"/>
  <c r="AC365" i="2"/>
  <c r="AC122" i="2"/>
  <c r="AC655" i="2"/>
  <c r="AC562" i="2"/>
  <c r="AC601" i="2"/>
  <c r="AC315" i="2"/>
  <c r="AC227" i="2"/>
  <c r="AC185" i="2"/>
  <c r="AC645" i="2"/>
  <c r="AC131" i="2"/>
  <c r="AC466" i="2"/>
  <c r="AC288" i="2"/>
  <c r="AC8" i="2"/>
  <c r="AC440" i="2"/>
  <c r="AC479" i="2"/>
  <c r="AC361" i="2"/>
  <c r="AC711" i="2"/>
  <c r="AC282" i="2"/>
  <c r="AC83" i="2"/>
  <c r="AC467" i="2"/>
  <c r="AC33" i="2"/>
  <c r="AC727" i="2"/>
  <c r="AC658" i="2"/>
  <c r="AC20" i="2"/>
  <c r="AC156" i="2"/>
  <c r="AC511" i="2"/>
  <c r="AC614" i="2"/>
  <c r="AC212" i="2"/>
  <c r="AC6" i="2"/>
  <c r="AC277" i="2"/>
  <c r="AC292" i="2"/>
  <c r="AC203" i="2"/>
  <c r="AC520" i="2"/>
  <c r="AC414" i="2"/>
  <c r="AC438" i="2"/>
  <c r="AC715" i="2"/>
  <c r="AC380" i="2"/>
  <c r="AC187" i="2"/>
  <c r="AC325" i="2"/>
  <c r="AC82" i="2"/>
  <c r="AC591" i="2"/>
  <c r="AC439" i="2"/>
  <c r="AC316" i="2"/>
  <c r="AC729" i="2"/>
  <c r="AC421" i="2"/>
  <c r="AC516" i="2"/>
  <c r="AC115" i="2"/>
  <c r="AC49" i="2"/>
  <c r="AC631" i="2"/>
  <c r="AC691" i="2"/>
  <c r="AC617" i="2"/>
  <c r="AC104" i="2"/>
  <c r="AC301" i="2"/>
  <c r="AC367" i="2"/>
  <c r="AC410" i="2"/>
  <c r="AC602" i="2"/>
  <c r="AC529" i="2"/>
  <c r="AC225" i="2"/>
  <c r="AC582" i="2"/>
  <c r="AC257" i="2"/>
  <c r="AC481" i="2"/>
  <c r="AC119" i="2"/>
  <c r="AC683" i="2"/>
  <c r="AC351" i="2"/>
  <c r="AC695" i="2"/>
  <c r="AC611" i="2"/>
  <c r="AC342" i="2"/>
  <c r="AC374" i="2"/>
  <c r="AC584" i="2"/>
  <c r="AC123" i="2"/>
  <c r="AC73" i="2"/>
  <c r="AC463" i="2"/>
  <c r="AC501" i="2"/>
  <c r="AC678" i="2"/>
  <c r="AC169" i="2"/>
  <c r="AC379" i="2"/>
  <c r="AC373" i="2"/>
  <c r="AC264" i="2"/>
  <c r="AC357" i="2"/>
  <c r="AC488" i="2"/>
  <c r="AC492" i="2"/>
  <c r="AC530" i="2"/>
  <c r="AC84" i="2"/>
  <c r="AC176" i="2"/>
  <c r="AC733" i="2"/>
  <c r="AC570" i="2"/>
  <c r="AC100" i="2"/>
  <c r="AC663" i="2"/>
  <c r="AC482" i="2"/>
  <c r="AC704" i="2"/>
  <c r="AC486" i="2"/>
  <c r="AC432" i="2"/>
  <c r="AC457" i="2"/>
  <c r="AC163" i="2"/>
  <c r="AC493" i="2"/>
  <c r="AC464" i="2"/>
  <c r="AC93" i="2"/>
  <c r="AC408" i="2"/>
  <c r="AC444" i="2"/>
  <c r="AC311" i="2"/>
  <c r="AC28" i="2"/>
  <c r="AC521" i="2"/>
  <c r="AC43" i="2"/>
  <c r="AC77" i="2"/>
  <c r="AC649" i="2"/>
  <c r="AC344" i="2"/>
  <c r="AC330" i="2"/>
  <c r="AC70" i="2"/>
  <c r="AC600" i="2"/>
  <c r="AC648" i="2"/>
  <c r="AC475" i="2"/>
  <c r="AC61" i="2"/>
  <c r="AC474" i="2"/>
  <c r="AC386" i="2"/>
  <c r="AC129" i="2"/>
  <c r="AC304" i="2"/>
  <c r="AC510" i="2"/>
  <c r="AC641" i="2"/>
  <c r="AC276" i="2"/>
  <c r="AC32" i="2"/>
  <c r="AC590" i="2"/>
  <c r="AC233" i="2"/>
  <c r="AC542" i="2"/>
  <c r="AC701" i="2"/>
  <c r="AC197" i="2"/>
  <c r="AC623" i="2"/>
  <c r="AC35" i="2"/>
  <c r="AC214" i="2"/>
  <c r="AC41" i="2"/>
  <c r="AC354" i="2"/>
  <c r="AC699" i="2"/>
  <c r="AC140" i="2"/>
  <c r="AC91" i="2"/>
  <c r="AC430" i="2"/>
  <c r="AC57" i="2"/>
  <c r="AC509" i="2"/>
  <c r="AC368" i="2"/>
  <c r="AC42" i="2"/>
  <c r="AC145" i="2"/>
  <c r="AC166" i="2"/>
  <c r="AC656" i="2"/>
  <c r="AC675" i="2"/>
  <c r="AC286" i="2"/>
  <c r="AC101" i="2"/>
  <c r="AC671" i="2"/>
  <c r="AC296" i="2"/>
  <c r="AC56" i="2"/>
  <c r="AC669" i="2"/>
  <c r="AC718" i="2"/>
  <c r="AC343" i="2"/>
  <c r="AC522" i="2"/>
  <c r="AC434" i="2"/>
  <c r="AC378" i="2"/>
  <c r="AC190" i="2"/>
  <c r="AC659" i="2"/>
  <c r="AC604" i="2"/>
  <c r="AC340" i="2"/>
  <c r="AC167" i="2"/>
  <c r="AC404" i="2"/>
  <c r="AC149" i="2"/>
  <c r="AC112" i="2"/>
  <c r="AC468" i="2"/>
  <c r="AC38" i="2"/>
  <c r="AC189" i="2"/>
  <c r="AC625" i="2"/>
  <c r="AC403" i="2"/>
  <c r="AC560" i="2"/>
  <c r="AC713" i="2"/>
  <c r="AC726" i="2"/>
  <c r="AC722" i="2"/>
  <c r="AC117" i="2"/>
  <c r="AC46" i="2"/>
  <c r="AC422" i="2"/>
  <c r="AC676" i="2"/>
  <c r="AC95" i="2"/>
  <c r="AC517" i="2"/>
  <c r="AC383" i="2"/>
  <c r="AC460" i="2"/>
  <c r="AC326" i="2"/>
  <c r="AC103" i="2"/>
  <c r="AC120" i="2"/>
  <c r="AC537" i="2"/>
  <c r="AC536" i="2"/>
  <c r="AC360" i="2"/>
  <c r="AC684" i="2"/>
  <c r="AC667" i="2"/>
  <c r="AC636" i="2"/>
  <c r="AC407" i="2"/>
  <c r="AC310" i="2"/>
  <c r="AC305" i="2"/>
  <c r="AC462" i="2"/>
  <c r="AC188" i="2"/>
  <c r="AC53" i="2"/>
  <c r="AC569" i="2"/>
  <c r="AC688" i="2"/>
  <c r="AC657" i="2"/>
  <c r="AC578" i="2"/>
  <c r="AC398" i="2"/>
  <c r="AC712" i="2"/>
  <c r="AC693" i="2"/>
  <c r="AC716" i="2"/>
  <c r="AC178" i="2"/>
  <c r="AC547" i="2"/>
  <c r="AC518" i="2"/>
  <c r="AC587" i="2"/>
  <c r="AC242" i="2"/>
  <c r="AC533" i="2"/>
  <c r="AC735" i="2"/>
  <c r="AC220" i="2"/>
  <c r="AC90" i="2"/>
  <c r="AC524" i="2"/>
  <c r="AC643" i="2"/>
  <c r="AC673" i="2"/>
  <c r="AC593" i="2"/>
  <c r="AC392" i="2"/>
  <c r="AC216" i="2"/>
  <c r="AC512" i="2"/>
  <c r="AC106" i="2"/>
  <c r="AC526" i="2"/>
  <c r="AC86" i="2"/>
  <c r="AC299" i="2"/>
  <c r="AC371" i="2"/>
  <c r="AC694" i="2"/>
  <c r="AC660" i="2"/>
  <c r="AC348" i="2"/>
  <c r="AC450" i="2"/>
  <c r="AC415" i="2"/>
  <c r="AC215" i="2"/>
  <c r="AC583" i="2"/>
  <c r="AC552" i="2"/>
  <c r="AC291" i="2"/>
  <c r="AC294" i="2"/>
  <c r="AC477" i="2"/>
  <c r="AC728" i="2"/>
  <c r="AC375" i="2"/>
  <c r="AC89" i="2"/>
  <c r="AC564" i="2"/>
  <c r="AC238" i="2"/>
  <c r="AC433" i="2"/>
  <c r="AC689" i="2"/>
  <c r="AC384" i="2"/>
  <c r="AC489" i="2"/>
  <c r="AC452" i="2"/>
  <c r="AC605" i="2"/>
  <c r="AC620" i="2"/>
  <c r="AC513" i="2"/>
  <c r="AC644" i="2"/>
  <c r="AC387" i="2"/>
  <c r="AC487" i="2"/>
  <c r="AC471" i="2"/>
  <c r="AC637" i="2"/>
  <c r="AC298" i="2"/>
  <c r="AC146" i="2"/>
  <c r="AC588" i="2"/>
  <c r="AC208" i="2"/>
  <c r="AC400" i="2"/>
  <c r="AC599" i="2"/>
  <c r="AC461" i="2"/>
  <c r="AC485" i="2"/>
  <c r="AC290" i="2"/>
  <c r="AC297" i="2"/>
  <c r="AC720" i="2"/>
  <c r="AC349" i="2"/>
  <c r="AC714" i="2"/>
  <c r="AC723" i="2"/>
  <c r="AC664" i="2"/>
  <c r="AC575" i="2"/>
  <c r="AC263" i="2"/>
  <c r="AC347" i="2"/>
  <c r="AC597" i="2"/>
  <c r="AC244" i="2"/>
  <c r="AC621" i="2"/>
  <c r="AC607" i="2"/>
  <c r="AC413" i="2"/>
  <c r="AC459" i="2"/>
  <c r="AC653" i="2"/>
  <c r="AC698" i="2"/>
  <c r="AC618" i="2"/>
  <c r="AC692" i="2"/>
  <c r="AC505" i="2"/>
  <c r="AC680" i="2"/>
  <c r="AC473" i="2"/>
  <c r="AC563" i="2"/>
  <c r="AC627" i="2"/>
  <c r="AC687" i="2"/>
  <c r="AC706" i="2"/>
  <c r="AC589" i="2"/>
  <c r="AC581" i="2"/>
  <c r="AC665" i="2"/>
  <c r="AC734" i="2"/>
  <c r="AC679" i="2"/>
  <c r="AC553" i="2"/>
  <c r="AC719" i="2"/>
  <c r="AC642" i="2"/>
  <c r="AC555" i="2"/>
  <c r="AC686" i="2"/>
  <c r="AC707" i="2"/>
  <c r="AC632" i="2"/>
  <c r="AC708" i="2"/>
  <c r="AC700" i="2"/>
  <c r="AC651" i="2"/>
  <c r="AC724" i="2"/>
  <c r="AC682" i="2"/>
  <c r="AC626" i="2"/>
  <c r="AC677" i="2"/>
  <c r="AC717" i="2"/>
  <c r="AC690" i="2"/>
  <c r="AC730" i="2"/>
  <c r="AC615" i="2"/>
  <c r="AC732" i="2"/>
  <c r="U549" i="2"/>
  <c r="U585" i="2"/>
  <c r="U613" i="2"/>
  <c r="U158" i="2"/>
  <c r="U395" i="2"/>
  <c r="U567" i="2"/>
  <c r="U280" i="2"/>
  <c r="U390" i="2"/>
  <c r="U580" i="2"/>
  <c r="U350" i="2"/>
  <c r="U313" i="2"/>
  <c r="U498" i="2"/>
  <c r="U250" i="2"/>
  <c r="U139" i="2"/>
  <c r="U661" i="2"/>
  <c r="U78" i="2"/>
  <c r="U377" i="2"/>
  <c r="U204" i="2"/>
  <c r="U448" i="2"/>
  <c r="U672" i="2"/>
  <c r="U500" i="2"/>
  <c r="U170" i="2"/>
  <c r="U382" i="2"/>
  <c r="U99" i="2"/>
  <c r="U118" i="2"/>
  <c r="U331" i="2"/>
  <c r="U58" i="2"/>
  <c r="U14" i="2"/>
  <c r="U646" i="2"/>
  <c r="U538" i="2"/>
  <c r="U352" i="2"/>
  <c r="U102" i="2"/>
  <c r="U60" i="2"/>
  <c r="U628" i="2"/>
  <c r="U135" i="2"/>
  <c r="U647" i="2"/>
  <c r="U598" i="2"/>
  <c r="U309" i="2"/>
  <c r="U62" i="2"/>
  <c r="U87" i="2"/>
  <c r="U67" i="2"/>
  <c r="U579" i="2"/>
  <c r="U18" i="2"/>
  <c r="U411" i="2"/>
  <c r="U275" i="2"/>
  <c r="U141" i="2"/>
  <c r="U12" i="2"/>
  <c r="U550" i="2"/>
  <c r="U268" i="2"/>
  <c r="U424" i="2"/>
  <c r="U235" i="2"/>
  <c r="U54" i="2"/>
  <c r="U138" i="2"/>
  <c r="U610" i="2"/>
  <c r="U143" i="2"/>
  <c r="U458" i="2"/>
  <c r="U381" i="2"/>
  <c r="U65" i="2"/>
  <c r="U339" i="2"/>
  <c r="U121" i="2"/>
  <c r="U209" i="2"/>
  <c r="U576" i="2"/>
  <c r="U272" i="2"/>
  <c r="U532" i="2"/>
  <c r="U401" i="2"/>
  <c r="U472" i="2"/>
  <c r="U191" i="2"/>
  <c r="U446" i="2"/>
  <c r="U442" i="2"/>
  <c r="U97" i="2"/>
  <c r="U273" i="2"/>
  <c r="U335" i="2"/>
  <c r="U355" i="2"/>
  <c r="U426" i="2"/>
  <c r="U205" i="2"/>
  <c r="U81" i="2"/>
  <c r="U283" i="2"/>
  <c r="U80" i="2"/>
  <c r="U427" i="2"/>
  <c r="U3" i="2"/>
  <c r="U320" i="2"/>
  <c r="U270" i="2"/>
  <c r="U469" i="2"/>
  <c r="U321" i="2"/>
  <c r="U79" i="2"/>
  <c r="U565" i="2"/>
  <c r="U210" i="2"/>
  <c r="U231" i="2"/>
  <c r="U267" i="2"/>
  <c r="U217" i="2"/>
  <c r="U37" i="2"/>
  <c r="U55" i="2"/>
  <c r="U279" i="2"/>
  <c r="U423" i="2"/>
  <c r="U654" i="2"/>
  <c r="U369" i="2"/>
  <c r="U34" i="2"/>
  <c r="U353" i="2"/>
  <c r="U180" i="2"/>
  <c r="U219" i="2"/>
  <c r="U114" i="2"/>
  <c r="U13" i="2"/>
  <c r="U281" i="2"/>
  <c r="U5" i="2"/>
  <c r="U412" i="2"/>
  <c r="U572" i="2"/>
  <c r="U259" i="2"/>
  <c r="U142" i="2"/>
  <c r="U425" i="2"/>
  <c r="U21" i="2"/>
  <c r="U159" i="2"/>
  <c r="U391" i="2"/>
  <c r="U29" i="2"/>
  <c r="U329" i="2"/>
  <c r="U183" i="2"/>
  <c r="U697" i="2"/>
  <c r="U154" i="2"/>
  <c r="U96" i="2"/>
  <c r="U376" i="2"/>
  <c r="U181" i="2"/>
  <c r="U30" i="2"/>
  <c r="U182" i="2"/>
  <c r="U502" i="2"/>
  <c r="U327" i="2"/>
  <c r="U174" i="2"/>
  <c r="U603" i="2"/>
  <c r="U278" i="2"/>
  <c r="U494" i="2"/>
  <c r="U232" i="2"/>
  <c r="U490" i="2"/>
  <c r="U388" i="2"/>
  <c r="U445" i="2"/>
  <c r="U253" i="2"/>
  <c r="U241" i="2"/>
  <c r="U192" i="2"/>
  <c r="U45" i="2"/>
  <c r="U193" i="2"/>
  <c r="U312" i="2"/>
  <c r="U705" i="2"/>
  <c r="U402" i="2"/>
  <c r="U341" i="2"/>
  <c r="U128" i="2"/>
  <c r="U228" i="2"/>
  <c r="U248" i="2"/>
  <c r="U36" i="2"/>
  <c r="U451" i="2"/>
  <c r="U399" i="2"/>
  <c r="U164" i="2"/>
  <c r="U107" i="2"/>
  <c r="U702" i="2"/>
  <c r="U346" i="2"/>
  <c r="U336" i="2"/>
  <c r="U2" i="2"/>
  <c r="U249" i="2"/>
  <c r="U397" i="2"/>
  <c r="U568" i="2"/>
  <c r="U15" i="2"/>
  <c r="U534" i="2"/>
  <c r="U116" i="2"/>
  <c r="U528" i="2"/>
  <c r="U527" i="2"/>
  <c r="U132" i="2"/>
  <c r="U595" i="2"/>
  <c r="U211" i="2"/>
  <c r="U9" i="2"/>
  <c r="U179" i="2"/>
  <c r="U429" i="2"/>
  <c r="U495" i="2"/>
  <c r="U255" i="2"/>
  <c r="U633" i="2"/>
  <c r="U491" i="2"/>
  <c r="U544" i="2"/>
  <c r="U612" i="2"/>
  <c r="U484" i="2"/>
  <c r="U337" i="2"/>
  <c r="U592" i="2"/>
  <c r="U24" i="2"/>
  <c r="U566" i="2"/>
  <c r="U125" i="2"/>
  <c r="U226" i="2"/>
  <c r="U172" i="2"/>
  <c r="U240" i="2"/>
  <c r="U222" i="2"/>
  <c r="U247" i="2"/>
  <c r="U662" i="2"/>
  <c r="U23" i="2"/>
  <c r="U561" i="2"/>
  <c r="U420" i="2"/>
  <c r="U630" i="2"/>
  <c r="U293" i="2"/>
  <c r="U559" i="2"/>
  <c r="U338" i="2"/>
  <c r="U419" i="2"/>
  <c r="U622" i="2"/>
  <c r="U394" i="2"/>
  <c r="U269" i="2"/>
  <c r="U436" i="2"/>
  <c r="U74" i="2"/>
  <c r="U364" i="2"/>
  <c r="U480" i="2"/>
  <c r="U88" i="2"/>
  <c r="U629" i="2"/>
  <c r="U186" i="2"/>
  <c r="U194" i="2"/>
  <c r="U596" i="2"/>
  <c r="U519" i="2"/>
  <c r="U556" i="2"/>
  <c r="U454" i="2"/>
  <c r="U551" i="2"/>
  <c r="U507" i="2"/>
  <c r="U256" i="2"/>
  <c r="U497" i="2"/>
  <c r="U157" i="2"/>
  <c r="U496" i="2"/>
  <c r="U98" i="2"/>
  <c r="U224" i="2"/>
  <c r="U332" i="2"/>
  <c r="U59" i="2"/>
  <c r="U68" i="2"/>
  <c r="U546" i="2"/>
  <c r="U198" i="2"/>
  <c r="U303" i="2"/>
  <c r="U284" i="2"/>
  <c r="U437" i="2"/>
  <c r="U229" i="2"/>
  <c r="U239" i="2"/>
  <c r="U545" i="2"/>
  <c r="U483" i="2"/>
  <c r="U674" i="2"/>
  <c r="U573" i="2"/>
  <c r="U48" i="2"/>
  <c r="U47" i="2"/>
  <c r="U523" i="2"/>
  <c r="U455" i="2"/>
  <c r="U721" i="2"/>
  <c r="U245" i="2"/>
  <c r="U703" i="2"/>
  <c r="U295" i="2"/>
  <c r="U175" i="2"/>
  <c r="U696" i="2"/>
  <c r="U246" i="2"/>
  <c r="U478" i="2"/>
  <c r="U503" i="2"/>
  <c r="U406" i="2"/>
  <c r="U558" i="2"/>
  <c r="U136" i="2"/>
  <c r="U151" i="2"/>
  <c r="U260" i="2"/>
  <c r="U230" i="2"/>
  <c r="U709" i="2"/>
  <c r="U72" i="2"/>
  <c r="U431" i="2"/>
  <c r="U334" i="2"/>
  <c r="U17" i="2"/>
  <c r="U362" i="2"/>
  <c r="U443" i="2"/>
  <c r="U289" i="2"/>
  <c r="U324" i="2"/>
  <c r="U64" i="2"/>
  <c r="U358" i="2"/>
  <c r="U201" i="2"/>
  <c r="U200" i="2"/>
  <c r="U453" i="2"/>
  <c r="U409" i="2"/>
  <c r="U571" i="2"/>
  <c r="U153" i="2"/>
  <c r="U634" i="2"/>
  <c r="U476" i="2"/>
  <c r="U577" i="2"/>
  <c r="U435" i="2"/>
  <c r="U366" i="2"/>
  <c r="U66" i="2"/>
  <c r="U75" i="2"/>
  <c r="U447" i="2"/>
  <c r="U124" i="2"/>
  <c r="U236" i="2"/>
  <c r="U237" i="2"/>
  <c r="U449" i="2"/>
  <c r="U345" i="2"/>
  <c r="U4" i="2"/>
  <c r="U470" i="2"/>
  <c r="U213" i="2"/>
  <c r="U638" i="2"/>
  <c r="U710" i="2"/>
  <c r="U308" i="2"/>
  <c r="U25" i="2"/>
  <c r="U69" i="2"/>
  <c r="U300" i="2"/>
  <c r="U306" i="2"/>
  <c r="U541" i="2"/>
  <c r="U39" i="2"/>
  <c r="U624" i="2"/>
  <c r="U535" i="2"/>
  <c r="U137" i="2"/>
  <c r="U195" i="2"/>
  <c r="U50" i="2"/>
  <c r="U504" i="2"/>
  <c r="U168" i="2"/>
  <c r="U322" i="2"/>
  <c r="U639" i="2"/>
  <c r="U287" i="2"/>
  <c r="U147" i="2"/>
  <c r="U44" i="2"/>
  <c r="U173" i="2"/>
  <c r="U372" i="2"/>
  <c r="U162" i="2"/>
  <c r="U514" i="2"/>
  <c r="U650" i="2"/>
  <c r="U515" i="2"/>
  <c r="U314" i="2"/>
  <c r="U202" i="2"/>
  <c r="U160" i="2"/>
  <c r="U619" i="2"/>
  <c r="U317" i="2"/>
  <c r="U254" i="2"/>
  <c r="U105" i="2"/>
  <c r="U113" i="2"/>
  <c r="U94" i="2"/>
  <c r="U417" i="2"/>
  <c r="U223" i="2"/>
  <c r="U274" i="2"/>
  <c r="U51" i="2"/>
  <c r="U71" i="2"/>
  <c r="U206" i="2"/>
  <c r="U177" i="2"/>
  <c r="U441" i="2"/>
  <c r="U302" i="2"/>
  <c r="U574" i="2"/>
  <c r="U111" i="2"/>
  <c r="U725" i="2"/>
  <c r="U540" i="2"/>
  <c r="U370" i="2"/>
  <c r="U416" i="2"/>
  <c r="U7" i="2"/>
  <c r="U92" i="2"/>
  <c r="U26" i="2"/>
  <c r="U681" i="2"/>
  <c r="U666" i="2"/>
  <c r="U40" i="2"/>
  <c r="U616" i="2"/>
  <c r="U668" i="2"/>
  <c r="U506" i="2"/>
  <c r="U261" i="2"/>
  <c r="U285" i="2"/>
  <c r="U608" i="2"/>
  <c r="U356" i="2"/>
  <c r="U548" i="2"/>
  <c r="U266" i="2"/>
  <c r="U318" i="2"/>
  <c r="U265" i="2"/>
  <c r="U243" i="2"/>
  <c r="U16" i="2"/>
  <c r="U150" i="2"/>
  <c r="U554" i="2"/>
  <c r="U543" i="2"/>
  <c r="U152" i="2"/>
  <c r="U594" i="2"/>
  <c r="U85" i="2"/>
  <c r="U456" i="2"/>
  <c r="U165" i="2"/>
  <c r="U31" i="2"/>
  <c r="U271" i="2"/>
  <c r="U557" i="2"/>
  <c r="U531" i="2"/>
  <c r="U133" i="2"/>
  <c r="U396" i="2"/>
  <c r="U109" i="2"/>
  <c r="U418" i="2"/>
  <c r="U640" i="2"/>
  <c r="U670" i="2"/>
  <c r="U405" i="2"/>
  <c r="U184" i="2"/>
  <c r="U27" i="2"/>
  <c r="U148" i="2"/>
  <c r="U130" i="2"/>
  <c r="U606" i="2"/>
  <c r="U262" i="2"/>
  <c r="U525" i="2"/>
  <c r="U508" i="2"/>
  <c r="U393" i="2"/>
  <c r="U134" i="2"/>
  <c r="U144" i="2"/>
  <c r="U307" i="2"/>
  <c r="U685" i="2"/>
  <c r="U76" i="2"/>
  <c r="U363" i="2"/>
  <c r="U221" i="2"/>
  <c r="U385" i="2"/>
  <c r="U328" i="2"/>
  <c r="U586" i="2"/>
  <c r="U319" i="2"/>
  <c r="U207" i="2"/>
  <c r="U155" i="2"/>
  <c r="U110" i="2"/>
  <c r="U359" i="2"/>
  <c r="U126" i="2"/>
  <c r="U428" i="2"/>
  <c r="U252" i="2"/>
  <c r="U635" i="2"/>
  <c r="U19" i="2"/>
  <c r="U161" i="2"/>
  <c r="U10" i="2"/>
  <c r="U465" i="2"/>
  <c r="U127" i="2"/>
  <c r="U63" i="2"/>
  <c r="U11" i="2"/>
  <c r="U251" i="2"/>
  <c r="U196" i="2"/>
  <c r="U199" i="2"/>
  <c r="U22" i="2"/>
  <c r="U731" i="2"/>
  <c r="U323" i="2"/>
  <c r="U499" i="2"/>
  <c r="U539" i="2"/>
  <c r="U652" i="2"/>
  <c r="U389" i="2"/>
  <c r="U333" i="2"/>
  <c r="U258" i="2"/>
  <c r="U609" i="2"/>
  <c r="U171" i="2"/>
  <c r="U52" i="2"/>
  <c r="U234" i="2"/>
  <c r="U108" i="2"/>
  <c r="U218" i="2"/>
  <c r="U365" i="2"/>
  <c r="U122" i="2"/>
  <c r="U655" i="2"/>
  <c r="U562" i="2"/>
  <c r="U601" i="2"/>
  <c r="U315" i="2"/>
  <c r="U227" i="2"/>
  <c r="U185" i="2"/>
  <c r="U645" i="2"/>
  <c r="U131" i="2"/>
  <c r="U466" i="2"/>
  <c r="U288" i="2"/>
  <c r="U8" i="2"/>
  <c r="U440" i="2"/>
  <c r="U479" i="2"/>
  <c r="U361" i="2"/>
  <c r="U711" i="2"/>
  <c r="U282" i="2"/>
  <c r="U83" i="2"/>
  <c r="U467" i="2"/>
  <c r="U33" i="2"/>
  <c r="U727" i="2"/>
  <c r="U658" i="2"/>
  <c r="U20" i="2"/>
  <c r="U156" i="2"/>
  <c r="U511" i="2"/>
  <c r="U614" i="2"/>
  <c r="U212" i="2"/>
  <c r="U6" i="2"/>
  <c r="U277" i="2"/>
  <c r="U292" i="2"/>
  <c r="U203" i="2"/>
  <c r="U520" i="2"/>
  <c r="U414" i="2"/>
  <c r="U438" i="2"/>
  <c r="U715" i="2"/>
  <c r="U380" i="2"/>
  <c r="U187" i="2"/>
  <c r="U325" i="2"/>
  <c r="U82" i="2"/>
  <c r="U591" i="2"/>
  <c r="U439" i="2"/>
  <c r="U316" i="2"/>
  <c r="U729" i="2"/>
  <c r="U421" i="2"/>
  <c r="U516" i="2"/>
  <c r="U115" i="2"/>
  <c r="U49" i="2"/>
  <c r="U631" i="2"/>
  <c r="U691" i="2"/>
  <c r="U617" i="2"/>
  <c r="U104" i="2"/>
  <c r="U301" i="2"/>
  <c r="U367" i="2"/>
  <c r="U410" i="2"/>
  <c r="U602" i="2"/>
  <c r="U529" i="2"/>
  <c r="U225" i="2"/>
  <c r="U582" i="2"/>
  <c r="U257" i="2"/>
  <c r="U481" i="2"/>
  <c r="U119" i="2"/>
  <c r="U683" i="2"/>
  <c r="U351" i="2"/>
  <c r="U695" i="2"/>
  <c r="U611" i="2"/>
  <c r="U342" i="2"/>
  <c r="U374" i="2"/>
  <c r="U584" i="2"/>
  <c r="U123" i="2"/>
  <c r="U73" i="2"/>
  <c r="U463" i="2"/>
  <c r="U501" i="2"/>
  <c r="U678" i="2"/>
  <c r="U169" i="2"/>
  <c r="U379" i="2"/>
  <c r="U373" i="2"/>
  <c r="U264" i="2"/>
  <c r="U357" i="2"/>
  <c r="U488" i="2"/>
  <c r="U492" i="2"/>
  <c r="U530" i="2"/>
  <c r="U84" i="2"/>
  <c r="U176" i="2"/>
  <c r="U733" i="2"/>
  <c r="U570" i="2"/>
  <c r="U100" i="2"/>
  <c r="U663" i="2"/>
  <c r="U482" i="2"/>
  <c r="U704" i="2"/>
  <c r="U486" i="2"/>
  <c r="U432" i="2"/>
  <c r="U457" i="2"/>
  <c r="U163" i="2"/>
  <c r="U493" i="2"/>
  <c r="U464" i="2"/>
  <c r="U93" i="2"/>
  <c r="U408" i="2"/>
  <c r="U444" i="2"/>
  <c r="U311" i="2"/>
  <c r="U28" i="2"/>
  <c r="U521" i="2"/>
  <c r="U43" i="2"/>
  <c r="U77" i="2"/>
  <c r="U649" i="2"/>
  <c r="U344" i="2"/>
  <c r="U330" i="2"/>
  <c r="U70" i="2"/>
  <c r="U600" i="2"/>
  <c r="U648" i="2"/>
  <c r="U475" i="2"/>
  <c r="U61" i="2"/>
  <c r="U474" i="2"/>
  <c r="U386" i="2"/>
  <c r="U129" i="2"/>
  <c r="U304" i="2"/>
  <c r="U510" i="2"/>
  <c r="U641" i="2"/>
  <c r="U276" i="2"/>
  <c r="U32" i="2"/>
  <c r="U590" i="2"/>
  <c r="U233" i="2"/>
  <c r="U542" i="2"/>
  <c r="U701" i="2"/>
  <c r="U197" i="2"/>
  <c r="U623" i="2"/>
  <c r="U35" i="2"/>
  <c r="U214" i="2"/>
  <c r="U41" i="2"/>
  <c r="U354" i="2"/>
  <c r="U699" i="2"/>
  <c r="U140" i="2"/>
  <c r="U91" i="2"/>
  <c r="U430" i="2"/>
  <c r="U57" i="2"/>
  <c r="U509" i="2"/>
  <c r="U368" i="2"/>
  <c r="U42" i="2"/>
  <c r="U145" i="2"/>
  <c r="U166" i="2"/>
  <c r="U656" i="2"/>
  <c r="U675" i="2"/>
  <c r="U286" i="2"/>
  <c r="U101" i="2"/>
  <c r="U671" i="2"/>
  <c r="U296" i="2"/>
  <c r="U56" i="2"/>
  <c r="U669" i="2"/>
  <c r="U718" i="2"/>
  <c r="U343" i="2"/>
  <c r="U522" i="2"/>
  <c r="U434" i="2"/>
  <c r="U378" i="2"/>
  <c r="U190" i="2"/>
  <c r="U659" i="2"/>
  <c r="U604" i="2"/>
  <c r="U340" i="2"/>
  <c r="U167" i="2"/>
  <c r="U404" i="2"/>
  <c r="U149" i="2"/>
  <c r="U112" i="2"/>
  <c r="U468" i="2"/>
  <c r="U38" i="2"/>
  <c r="U189" i="2"/>
  <c r="U625" i="2"/>
  <c r="U403" i="2"/>
  <c r="U560" i="2"/>
  <c r="U713" i="2"/>
  <c r="U726" i="2"/>
  <c r="U722" i="2"/>
  <c r="U117" i="2"/>
  <c r="U46" i="2"/>
  <c r="U422" i="2"/>
  <c r="U676" i="2"/>
  <c r="U95" i="2"/>
  <c r="U517" i="2"/>
  <c r="U383" i="2"/>
  <c r="U460" i="2"/>
  <c r="U326" i="2"/>
  <c r="U103" i="2"/>
  <c r="U120" i="2"/>
  <c r="U537" i="2"/>
  <c r="U536" i="2"/>
  <c r="U360" i="2"/>
  <c r="U684" i="2"/>
  <c r="U667" i="2"/>
  <c r="U636" i="2"/>
  <c r="U407" i="2"/>
  <c r="U310" i="2"/>
  <c r="U305" i="2"/>
  <c r="U462" i="2"/>
  <c r="U188" i="2"/>
  <c r="U53" i="2"/>
  <c r="U569" i="2"/>
  <c r="U688" i="2"/>
  <c r="U657" i="2"/>
  <c r="U578" i="2"/>
  <c r="U398" i="2"/>
  <c r="U712" i="2"/>
  <c r="U693" i="2"/>
  <c r="U716" i="2"/>
  <c r="U178" i="2"/>
  <c r="U547" i="2"/>
  <c r="U518" i="2"/>
  <c r="U587" i="2"/>
  <c r="U242" i="2"/>
  <c r="U533" i="2"/>
  <c r="U735" i="2"/>
  <c r="U220" i="2"/>
  <c r="U90" i="2"/>
  <c r="U524" i="2"/>
  <c r="U643" i="2"/>
  <c r="U673" i="2"/>
  <c r="U593" i="2"/>
  <c r="U392" i="2"/>
  <c r="U216" i="2"/>
  <c r="U512" i="2"/>
  <c r="U106" i="2"/>
  <c r="U526" i="2"/>
  <c r="U86" i="2"/>
  <c r="U299" i="2"/>
  <c r="U371" i="2"/>
  <c r="U694" i="2"/>
  <c r="U660" i="2"/>
  <c r="U348" i="2"/>
  <c r="U450" i="2"/>
  <c r="U415" i="2"/>
  <c r="U215" i="2"/>
  <c r="U583" i="2"/>
  <c r="U552" i="2"/>
  <c r="U291" i="2"/>
  <c r="U294" i="2"/>
  <c r="U477" i="2"/>
  <c r="U728" i="2"/>
  <c r="U375" i="2"/>
  <c r="U89" i="2"/>
  <c r="U564" i="2"/>
  <c r="U238" i="2"/>
  <c r="U433" i="2"/>
  <c r="U689" i="2"/>
  <c r="U384" i="2"/>
  <c r="U489" i="2"/>
  <c r="U452" i="2"/>
  <c r="U605" i="2"/>
  <c r="U620" i="2"/>
  <c r="U513" i="2"/>
  <c r="U644" i="2"/>
  <c r="U387" i="2"/>
  <c r="U487" i="2"/>
  <c r="U471" i="2"/>
  <c r="U637" i="2"/>
  <c r="U298" i="2"/>
  <c r="U146" i="2"/>
  <c r="U588" i="2"/>
  <c r="U208" i="2"/>
  <c r="U400" i="2"/>
  <c r="U599" i="2"/>
  <c r="U461" i="2"/>
  <c r="U485" i="2"/>
  <c r="U290" i="2"/>
  <c r="U297" i="2"/>
  <c r="U720" i="2"/>
  <c r="U349" i="2"/>
  <c r="U714" i="2"/>
  <c r="U723" i="2"/>
  <c r="U664" i="2"/>
  <c r="U575" i="2"/>
  <c r="U263" i="2"/>
  <c r="U347" i="2"/>
  <c r="U597" i="2"/>
  <c r="U244" i="2"/>
  <c r="U621" i="2"/>
  <c r="U607" i="2"/>
  <c r="U413" i="2"/>
  <c r="U459" i="2"/>
  <c r="U653" i="2"/>
  <c r="U698" i="2"/>
  <c r="U618" i="2"/>
  <c r="U692" i="2"/>
  <c r="U505" i="2"/>
  <c r="U680" i="2"/>
  <c r="U473" i="2"/>
  <c r="U563" i="2"/>
  <c r="U627" i="2"/>
  <c r="U687" i="2"/>
  <c r="U706" i="2"/>
  <c r="U589" i="2"/>
  <c r="U581" i="2"/>
  <c r="U665" i="2"/>
  <c r="U734" i="2"/>
  <c r="U679" i="2"/>
  <c r="U553" i="2"/>
  <c r="U719" i="2"/>
  <c r="U642" i="2"/>
  <c r="U555" i="2"/>
  <c r="U686" i="2"/>
  <c r="U707" i="2"/>
  <c r="U632" i="2"/>
  <c r="U708" i="2"/>
  <c r="U700" i="2"/>
  <c r="U651" i="2"/>
  <c r="U724" i="2"/>
  <c r="U682" i="2"/>
  <c r="U626" i="2"/>
  <c r="U677" i="2"/>
  <c r="U717" i="2"/>
  <c r="U690" i="2"/>
  <c r="U730" i="2"/>
  <c r="U615" i="2"/>
  <c r="U732" i="2"/>
  <c r="T549" i="2"/>
  <c r="T585" i="2"/>
  <c r="T613" i="2"/>
  <c r="T158" i="2"/>
  <c r="T395" i="2"/>
  <c r="T567" i="2"/>
  <c r="T280" i="2"/>
  <c r="T390" i="2"/>
  <c r="T580" i="2"/>
  <c r="T350" i="2"/>
  <c r="T313" i="2"/>
  <c r="T498" i="2"/>
  <c r="T250" i="2"/>
  <c r="T139" i="2"/>
  <c r="T661" i="2"/>
  <c r="T78" i="2"/>
  <c r="T377" i="2"/>
  <c r="T204" i="2"/>
  <c r="T448" i="2"/>
  <c r="T672" i="2"/>
  <c r="T500" i="2"/>
  <c r="T170" i="2"/>
  <c r="T382" i="2"/>
  <c r="T99" i="2"/>
  <c r="T118" i="2"/>
  <c r="T331" i="2"/>
  <c r="T58" i="2"/>
  <c r="T14" i="2"/>
  <c r="T646" i="2"/>
  <c r="T538" i="2"/>
  <c r="T352" i="2"/>
  <c r="T102" i="2"/>
  <c r="T60" i="2"/>
  <c r="T628" i="2"/>
  <c r="T135" i="2"/>
  <c r="T647" i="2"/>
  <c r="T598" i="2"/>
  <c r="T309" i="2"/>
  <c r="T62" i="2"/>
  <c r="T87" i="2"/>
  <c r="T67" i="2"/>
  <c r="T579" i="2"/>
  <c r="T18" i="2"/>
  <c r="T411" i="2"/>
  <c r="T275" i="2"/>
  <c r="T141" i="2"/>
  <c r="T12" i="2"/>
  <c r="T550" i="2"/>
  <c r="T268" i="2"/>
  <c r="T424" i="2"/>
  <c r="T235" i="2"/>
  <c r="T54" i="2"/>
  <c r="T138" i="2"/>
  <c r="T610" i="2"/>
  <c r="T143" i="2"/>
  <c r="T458" i="2"/>
  <c r="T381" i="2"/>
  <c r="T65" i="2"/>
  <c r="T339" i="2"/>
  <c r="T121" i="2"/>
  <c r="T209" i="2"/>
  <c r="T576" i="2"/>
  <c r="T272" i="2"/>
  <c r="T532" i="2"/>
  <c r="T401" i="2"/>
  <c r="T472" i="2"/>
  <c r="T191" i="2"/>
  <c r="T446" i="2"/>
  <c r="T442" i="2"/>
  <c r="T97" i="2"/>
  <c r="T273" i="2"/>
  <c r="T335" i="2"/>
  <c r="T355" i="2"/>
  <c r="T426" i="2"/>
  <c r="T205" i="2"/>
  <c r="T81" i="2"/>
  <c r="T283" i="2"/>
  <c r="T80" i="2"/>
  <c r="T427" i="2"/>
  <c r="T3" i="2"/>
  <c r="T320" i="2"/>
  <c r="T270" i="2"/>
  <c r="T469" i="2"/>
  <c r="T321" i="2"/>
  <c r="T79" i="2"/>
  <c r="T565" i="2"/>
  <c r="T210" i="2"/>
  <c r="T231" i="2"/>
  <c r="T267" i="2"/>
  <c r="T217" i="2"/>
  <c r="T37" i="2"/>
  <c r="T55" i="2"/>
  <c r="T279" i="2"/>
  <c r="T423" i="2"/>
  <c r="T654" i="2"/>
  <c r="T369" i="2"/>
  <c r="T34" i="2"/>
  <c r="T353" i="2"/>
  <c r="T180" i="2"/>
  <c r="T219" i="2"/>
  <c r="T114" i="2"/>
  <c r="T13" i="2"/>
  <c r="T281" i="2"/>
  <c r="T5" i="2"/>
  <c r="T412" i="2"/>
  <c r="T572" i="2"/>
  <c r="T259" i="2"/>
  <c r="T142" i="2"/>
  <c r="T425" i="2"/>
  <c r="T21" i="2"/>
  <c r="T159" i="2"/>
  <c r="T391" i="2"/>
  <c r="T29" i="2"/>
  <c r="T329" i="2"/>
  <c r="T183" i="2"/>
  <c r="T697" i="2"/>
  <c r="T154" i="2"/>
  <c r="T96" i="2"/>
  <c r="T376" i="2"/>
  <c r="T181" i="2"/>
  <c r="T30" i="2"/>
  <c r="T182" i="2"/>
  <c r="T502" i="2"/>
  <c r="T327" i="2"/>
  <c r="T174" i="2"/>
  <c r="T603" i="2"/>
  <c r="T278" i="2"/>
  <c r="T494" i="2"/>
  <c r="T232" i="2"/>
  <c r="T490" i="2"/>
  <c r="T388" i="2"/>
  <c r="T445" i="2"/>
  <c r="T253" i="2"/>
  <c r="T241" i="2"/>
  <c r="T192" i="2"/>
  <c r="T45" i="2"/>
  <c r="T193" i="2"/>
  <c r="T312" i="2"/>
  <c r="T705" i="2"/>
  <c r="T402" i="2"/>
  <c r="T341" i="2"/>
  <c r="T128" i="2"/>
  <c r="T228" i="2"/>
  <c r="T248" i="2"/>
  <c r="T36" i="2"/>
  <c r="T451" i="2"/>
  <c r="T399" i="2"/>
  <c r="T164" i="2"/>
  <c r="T107" i="2"/>
  <c r="T702" i="2"/>
  <c r="T346" i="2"/>
  <c r="T336" i="2"/>
  <c r="T2" i="2"/>
  <c r="T249" i="2"/>
  <c r="T397" i="2"/>
  <c r="T568" i="2"/>
  <c r="T15" i="2"/>
  <c r="T534" i="2"/>
  <c r="T116" i="2"/>
  <c r="T528" i="2"/>
  <c r="T527" i="2"/>
  <c r="T132" i="2"/>
  <c r="T595" i="2"/>
  <c r="T211" i="2"/>
  <c r="T9" i="2"/>
  <c r="T179" i="2"/>
  <c r="T429" i="2"/>
  <c r="T495" i="2"/>
  <c r="T255" i="2"/>
  <c r="T633" i="2"/>
  <c r="T491" i="2"/>
  <c r="T544" i="2"/>
  <c r="T612" i="2"/>
  <c r="T484" i="2"/>
  <c r="T337" i="2"/>
  <c r="T592" i="2"/>
  <c r="T24" i="2"/>
  <c r="T566" i="2"/>
  <c r="T125" i="2"/>
  <c r="T226" i="2"/>
  <c r="T172" i="2"/>
  <c r="T240" i="2"/>
  <c r="T222" i="2"/>
  <c r="T247" i="2"/>
  <c r="T662" i="2"/>
  <c r="T23" i="2"/>
  <c r="T561" i="2"/>
  <c r="T420" i="2"/>
  <c r="T630" i="2"/>
  <c r="T293" i="2"/>
  <c r="T559" i="2"/>
  <c r="T338" i="2"/>
  <c r="T419" i="2"/>
  <c r="T622" i="2"/>
  <c r="T394" i="2"/>
  <c r="T269" i="2"/>
  <c r="T436" i="2"/>
  <c r="T74" i="2"/>
  <c r="T364" i="2"/>
  <c r="T480" i="2"/>
  <c r="T88" i="2"/>
  <c r="T629" i="2"/>
  <c r="T186" i="2"/>
  <c r="T194" i="2"/>
  <c r="T596" i="2"/>
  <c r="T519" i="2"/>
  <c r="T556" i="2"/>
  <c r="T454" i="2"/>
  <c r="T551" i="2"/>
  <c r="T507" i="2"/>
  <c r="T256" i="2"/>
  <c r="T497" i="2"/>
  <c r="T157" i="2"/>
  <c r="T496" i="2"/>
  <c r="T98" i="2"/>
  <c r="T224" i="2"/>
  <c r="T332" i="2"/>
  <c r="T59" i="2"/>
  <c r="T68" i="2"/>
  <c r="T546" i="2"/>
  <c r="T198" i="2"/>
  <c r="T303" i="2"/>
  <c r="T284" i="2"/>
  <c r="T437" i="2"/>
  <c r="T229" i="2"/>
  <c r="T239" i="2"/>
  <c r="T545" i="2"/>
  <c r="T483" i="2"/>
  <c r="T674" i="2"/>
  <c r="T573" i="2"/>
  <c r="T48" i="2"/>
  <c r="T47" i="2"/>
  <c r="T523" i="2"/>
  <c r="T455" i="2"/>
  <c r="T721" i="2"/>
  <c r="T245" i="2"/>
  <c r="T703" i="2"/>
  <c r="T295" i="2"/>
  <c r="T175" i="2"/>
  <c r="T696" i="2"/>
  <c r="T246" i="2"/>
  <c r="T478" i="2"/>
  <c r="T503" i="2"/>
  <c r="T406" i="2"/>
  <c r="T558" i="2"/>
  <c r="T136" i="2"/>
  <c r="T151" i="2"/>
  <c r="T260" i="2"/>
  <c r="T230" i="2"/>
  <c r="T709" i="2"/>
  <c r="T72" i="2"/>
  <c r="T431" i="2"/>
  <c r="T334" i="2"/>
  <c r="T17" i="2"/>
  <c r="T362" i="2"/>
  <c r="T443" i="2"/>
  <c r="T289" i="2"/>
  <c r="T324" i="2"/>
  <c r="T64" i="2"/>
  <c r="T358" i="2"/>
  <c r="T201" i="2"/>
  <c r="T200" i="2"/>
  <c r="T453" i="2"/>
  <c r="T409" i="2"/>
  <c r="T571" i="2"/>
  <c r="T153" i="2"/>
  <c r="T634" i="2"/>
  <c r="T476" i="2"/>
  <c r="T577" i="2"/>
  <c r="T435" i="2"/>
  <c r="T366" i="2"/>
  <c r="T66" i="2"/>
  <c r="T75" i="2"/>
  <c r="T447" i="2"/>
  <c r="T124" i="2"/>
  <c r="T236" i="2"/>
  <c r="T237" i="2"/>
  <c r="T449" i="2"/>
  <c r="T345" i="2"/>
  <c r="T4" i="2"/>
  <c r="T470" i="2"/>
  <c r="T213" i="2"/>
  <c r="T638" i="2"/>
  <c r="T710" i="2"/>
  <c r="T308" i="2"/>
  <c r="T25" i="2"/>
  <c r="T69" i="2"/>
  <c r="T300" i="2"/>
  <c r="T306" i="2"/>
  <c r="T541" i="2"/>
  <c r="T39" i="2"/>
  <c r="T624" i="2"/>
  <c r="T535" i="2"/>
  <c r="T137" i="2"/>
  <c r="T195" i="2"/>
  <c r="T50" i="2"/>
  <c r="T504" i="2"/>
  <c r="T168" i="2"/>
  <c r="T322" i="2"/>
  <c r="T639" i="2"/>
  <c r="T287" i="2"/>
  <c r="T147" i="2"/>
  <c r="T44" i="2"/>
  <c r="T173" i="2"/>
  <c r="T372" i="2"/>
  <c r="T162" i="2"/>
  <c r="T514" i="2"/>
  <c r="T650" i="2"/>
  <c r="T515" i="2"/>
  <c r="T314" i="2"/>
  <c r="T202" i="2"/>
  <c r="T160" i="2"/>
  <c r="T619" i="2"/>
  <c r="T317" i="2"/>
  <c r="T254" i="2"/>
  <c r="T105" i="2"/>
  <c r="T113" i="2"/>
  <c r="T94" i="2"/>
  <c r="T417" i="2"/>
  <c r="T223" i="2"/>
  <c r="T274" i="2"/>
  <c r="T51" i="2"/>
  <c r="T71" i="2"/>
  <c r="T206" i="2"/>
  <c r="T177" i="2"/>
  <c r="T441" i="2"/>
  <c r="T302" i="2"/>
  <c r="T574" i="2"/>
  <c r="T111" i="2"/>
  <c r="T725" i="2"/>
  <c r="T540" i="2"/>
  <c r="T370" i="2"/>
  <c r="T416" i="2"/>
  <c r="T7" i="2"/>
  <c r="T92" i="2"/>
  <c r="T26" i="2"/>
  <c r="T681" i="2"/>
  <c r="T666" i="2"/>
  <c r="T40" i="2"/>
  <c r="T616" i="2"/>
  <c r="T668" i="2"/>
  <c r="T506" i="2"/>
  <c r="T261" i="2"/>
  <c r="T285" i="2"/>
  <c r="T608" i="2"/>
  <c r="T356" i="2"/>
  <c r="T548" i="2"/>
  <c r="T266" i="2"/>
  <c r="T318" i="2"/>
  <c r="T265" i="2"/>
  <c r="T243" i="2"/>
  <c r="T16" i="2"/>
  <c r="T150" i="2"/>
  <c r="T554" i="2"/>
  <c r="T543" i="2"/>
  <c r="T152" i="2"/>
  <c r="T594" i="2"/>
  <c r="T85" i="2"/>
  <c r="T456" i="2"/>
  <c r="T165" i="2"/>
  <c r="T31" i="2"/>
  <c r="T271" i="2"/>
  <c r="T557" i="2"/>
  <c r="T531" i="2"/>
  <c r="T133" i="2"/>
  <c r="T396" i="2"/>
  <c r="T109" i="2"/>
  <c r="T418" i="2"/>
  <c r="T640" i="2"/>
  <c r="T670" i="2"/>
  <c r="T405" i="2"/>
  <c r="T184" i="2"/>
  <c r="T27" i="2"/>
  <c r="T148" i="2"/>
  <c r="T130" i="2"/>
  <c r="T606" i="2"/>
  <c r="T262" i="2"/>
  <c r="T525" i="2"/>
  <c r="T508" i="2"/>
  <c r="T393" i="2"/>
  <c r="T134" i="2"/>
  <c r="T144" i="2"/>
  <c r="T307" i="2"/>
  <c r="T685" i="2"/>
  <c r="T76" i="2"/>
  <c r="T363" i="2"/>
  <c r="T221" i="2"/>
  <c r="T385" i="2"/>
  <c r="T328" i="2"/>
  <c r="T586" i="2"/>
  <c r="T319" i="2"/>
  <c r="T207" i="2"/>
  <c r="T155" i="2"/>
  <c r="T110" i="2"/>
  <c r="T359" i="2"/>
  <c r="T126" i="2"/>
  <c r="T428" i="2"/>
  <c r="T252" i="2"/>
  <c r="T635" i="2"/>
  <c r="T19" i="2"/>
  <c r="T161" i="2"/>
  <c r="T10" i="2"/>
  <c r="T465" i="2"/>
  <c r="T127" i="2"/>
  <c r="T63" i="2"/>
  <c r="T11" i="2"/>
  <c r="T251" i="2"/>
  <c r="T196" i="2"/>
  <c r="T199" i="2"/>
  <c r="T22" i="2"/>
  <c r="T731" i="2"/>
  <c r="T323" i="2"/>
  <c r="T499" i="2"/>
  <c r="T539" i="2"/>
  <c r="T652" i="2"/>
  <c r="T389" i="2"/>
  <c r="T333" i="2"/>
  <c r="T258" i="2"/>
  <c r="T609" i="2"/>
  <c r="T171" i="2"/>
  <c r="T52" i="2"/>
  <c r="T234" i="2"/>
  <c r="T108" i="2"/>
  <c r="T218" i="2"/>
  <c r="T365" i="2"/>
  <c r="T122" i="2"/>
  <c r="T655" i="2"/>
  <c r="T562" i="2"/>
  <c r="T601" i="2"/>
  <c r="T315" i="2"/>
  <c r="T227" i="2"/>
  <c r="T185" i="2"/>
  <c r="T645" i="2"/>
  <c r="T131" i="2"/>
  <c r="T466" i="2"/>
  <c r="T288" i="2"/>
  <c r="T8" i="2"/>
  <c r="T440" i="2"/>
  <c r="T479" i="2"/>
  <c r="T361" i="2"/>
  <c r="T711" i="2"/>
  <c r="T282" i="2"/>
  <c r="T83" i="2"/>
  <c r="T467" i="2"/>
  <c r="T33" i="2"/>
  <c r="T727" i="2"/>
  <c r="T658" i="2"/>
  <c r="T20" i="2"/>
  <c r="T156" i="2"/>
  <c r="T511" i="2"/>
  <c r="T614" i="2"/>
  <c r="T212" i="2"/>
  <c r="T6" i="2"/>
  <c r="T277" i="2"/>
  <c r="T292" i="2"/>
  <c r="T203" i="2"/>
  <c r="T520" i="2"/>
  <c r="T414" i="2"/>
  <c r="T438" i="2"/>
  <c r="T715" i="2"/>
  <c r="T380" i="2"/>
  <c r="T187" i="2"/>
  <c r="T325" i="2"/>
  <c r="T82" i="2"/>
  <c r="T591" i="2"/>
  <c r="T439" i="2"/>
  <c r="T316" i="2"/>
  <c r="T729" i="2"/>
  <c r="T421" i="2"/>
  <c r="T516" i="2"/>
  <c r="T115" i="2"/>
  <c r="T49" i="2"/>
  <c r="T631" i="2"/>
  <c r="T691" i="2"/>
  <c r="T617" i="2"/>
  <c r="T104" i="2"/>
  <c r="T301" i="2"/>
  <c r="T367" i="2"/>
  <c r="T410" i="2"/>
  <c r="T602" i="2"/>
  <c r="T529" i="2"/>
  <c r="T225" i="2"/>
  <c r="T582" i="2"/>
  <c r="T257" i="2"/>
  <c r="T481" i="2"/>
  <c r="T119" i="2"/>
  <c r="T683" i="2"/>
  <c r="T351" i="2"/>
  <c r="T695" i="2"/>
  <c r="T611" i="2"/>
  <c r="T342" i="2"/>
  <c r="T374" i="2"/>
  <c r="T584" i="2"/>
  <c r="T123" i="2"/>
  <c r="T73" i="2"/>
  <c r="T463" i="2"/>
  <c r="T501" i="2"/>
  <c r="T678" i="2"/>
  <c r="T169" i="2"/>
  <c r="T379" i="2"/>
  <c r="T373" i="2"/>
  <c r="T264" i="2"/>
  <c r="T357" i="2"/>
  <c r="T488" i="2"/>
  <c r="T492" i="2"/>
  <c r="T530" i="2"/>
  <c r="T84" i="2"/>
  <c r="T176" i="2"/>
  <c r="T733" i="2"/>
  <c r="T570" i="2"/>
  <c r="T100" i="2"/>
  <c r="T663" i="2"/>
  <c r="T482" i="2"/>
  <c r="T704" i="2"/>
  <c r="T486" i="2"/>
  <c r="T432" i="2"/>
  <c r="T457" i="2"/>
  <c r="T163" i="2"/>
  <c r="T493" i="2"/>
  <c r="T464" i="2"/>
  <c r="T93" i="2"/>
  <c r="T408" i="2"/>
  <c r="T444" i="2"/>
  <c r="T311" i="2"/>
  <c r="T28" i="2"/>
  <c r="T521" i="2"/>
  <c r="T43" i="2"/>
  <c r="T77" i="2"/>
  <c r="T649" i="2"/>
  <c r="T344" i="2"/>
  <c r="T330" i="2"/>
  <c r="T70" i="2"/>
  <c r="T600" i="2"/>
  <c r="T648" i="2"/>
  <c r="T475" i="2"/>
  <c r="T61" i="2"/>
  <c r="T474" i="2"/>
  <c r="T386" i="2"/>
  <c r="T129" i="2"/>
  <c r="T304" i="2"/>
  <c r="T510" i="2"/>
  <c r="T641" i="2"/>
  <c r="T276" i="2"/>
  <c r="T32" i="2"/>
  <c r="T590" i="2"/>
  <c r="T233" i="2"/>
  <c r="T542" i="2"/>
  <c r="T701" i="2"/>
  <c r="T197" i="2"/>
  <c r="T623" i="2"/>
  <c r="T35" i="2"/>
  <c r="T214" i="2"/>
  <c r="T41" i="2"/>
  <c r="T354" i="2"/>
  <c r="T699" i="2"/>
  <c r="T140" i="2"/>
  <c r="T91" i="2"/>
  <c r="T430" i="2"/>
  <c r="T57" i="2"/>
  <c r="T509" i="2"/>
  <c r="T368" i="2"/>
  <c r="T42" i="2"/>
  <c r="T145" i="2"/>
  <c r="T166" i="2"/>
  <c r="T656" i="2"/>
  <c r="T675" i="2"/>
  <c r="T286" i="2"/>
  <c r="T101" i="2"/>
  <c r="T671" i="2"/>
  <c r="T296" i="2"/>
  <c r="T56" i="2"/>
  <c r="T669" i="2"/>
  <c r="T718" i="2"/>
  <c r="T343" i="2"/>
  <c r="T522" i="2"/>
  <c r="T434" i="2"/>
  <c r="T378" i="2"/>
  <c r="T190" i="2"/>
  <c r="T659" i="2"/>
  <c r="T604" i="2"/>
  <c r="T340" i="2"/>
  <c r="T167" i="2"/>
  <c r="T404" i="2"/>
  <c r="T149" i="2"/>
  <c r="T112" i="2"/>
  <c r="T468" i="2"/>
  <c r="T38" i="2"/>
  <c r="T189" i="2"/>
  <c r="T625" i="2"/>
  <c r="T403" i="2"/>
  <c r="T560" i="2"/>
  <c r="T713" i="2"/>
  <c r="T726" i="2"/>
  <c r="T722" i="2"/>
  <c r="T117" i="2"/>
  <c r="T46" i="2"/>
  <c r="T422" i="2"/>
  <c r="T676" i="2"/>
  <c r="T95" i="2"/>
  <c r="T517" i="2"/>
  <c r="T383" i="2"/>
  <c r="T460" i="2"/>
  <c r="T326" i="2"/>
  <c r="T103" i="2"/>
  <c r="T120" i="2"/>
  <c r="T537" i="2"/>
  <c r="T536" i="2"/>
  <c r="T360" i="2"/>
  <c r="T684" i="2"/>
  <c r="T667" i="2"/>
  <c r="T636" i="2"/>
  <c r="T407" i="2"/>
  <c r="T310" i="2"/>
  <c r="T305" i="2"/>
  <c r="T462" i="2"/>
  <c r="T188" i="2"/>
  <c r="T53" i="2"/>
  <c r="T569" i="2"/>
  <c r="T688" i="2"/>
  <c r="T657" i="2"/>
  <c r="T578" i="2"/>
  <c r="T398" i="2"/>
  <c r="T712" i="2"/>
  <c r="T693" i="2"/>
  <c r="T716" i="2"/>
  <c r="T178" i="2"/>
  <c r="T547" i="2"/>
  <c r="T518" i="2"/>
  <c r="T587" i="2"/>
  <c r="T242" i="2"/>
  <c r="T533" i="2"/>
  <c r="T735" i="2"/>
  <c r="T220" i="2"/>
  <c r="T90" i="2"/>
  <c r="T524" i="2"/>
  <c r="T643" i="2"/>
  <c r="T673" i="2"/>
  <c r="T593" i="2"/>
  <c r="T392" i="2"/>
  <c r="T216" i="2"/>
  <c r="T512" i="2"/>
  <c r="T106" i="2"/>
  <c r="T526" i="2"/>
  <c r="T86" i="2"/>
  <c r="T299" i="2"/>
  <c r="T371" i="2"/>
  <c r="T694" i="2"/>
  <c r="T660" i="2"/>
  <c r="T348" i="2"/>
  <c r="T450" i="2"/>
  <c r="T415" i="2"/>
  <c r="T215" i="2"/>
  <c r="T583" i="2"/>
  <c r="T552" i="2"/>
  <c r="T291" i="2"/>
  <c r="T294" i="2"/>
  <c r="T477" i="2"/>
  <c r="T728" i="2"/>
  <c r="T375" i="2"/>
  <c r="T89" i="2"/>
  <c r="T564" i="2"/>
  <c r="T238" i="2"/>
  <c r="T433" i="2"/>
  <c r="T689" i="2"/>
  <c r="T384" i="2"/>
  <c r="T489" i="2"/>
  <c r="T452" i="2"/>
  <c r="T605" i="2"/>
  <c r="T620" i="2"/>
  <c r="T513" i="2"/>
  <c r="T644" i="2"/>
  <c r="T387" i="2"/>
  <c r="T487" i="2"/>
  <c r="T471" i="2"/>
  <c r="T637" i="2"/>
  <c r="T298" i="2"/>
  <c r="T146" i="2"/>
  <c r="T588" i="2"/>
  <c r="T208" i="2"/>
  <c r="T400" i="2"/>
  <c r="T599" i="2"/>
  <c r="T461" i="2"/>
  <c r="T485" i="2"/>
  <c r="T290" i="2"/>
  <c r="T297" i="2"/>
  <c r="T720" i="2"/>
  <c r="T349" i="2"/>
  <c r="T714" i="2"/>
  <c r="T723" i="2"/>
  <c r="T664" i="2"/>
  <c r="T575" i="2"/>
  <c r="T263" i="2"/>
  <c r="T347" i="2"/>
  <c r="T597" i="2"/>
  <c r="T244" i="2"/>
  <c r="T621" i="2"/>
  <c r="T607" i="2"/>
  <c r="T413" i="2"/>
  <c r="T459" i="2"/>
  <c r="T653" i="2"/>
  <c r="T698" i="2"/>
  <c r="T618" i="2"/>
  <c r="T692" i="2"/>
  <c r="T505" i="2"/>
  <c r="T680" i="2"/>
  <c r="T473" i="2"/>
  <c r="T563" i="2"/>
  <c r="T627" i="2"/>
  <c r="T687" i="2"/>
  <c r="T706" i="2"/>
  <c r="T589" i="2"/>
  <c r="T581" i="2"/>
  <c r="T665" i="2"/>
  <c r="T734" i="2"/>
  <c r="T679" i="2"/>
  <c r="T553" i="2"/>
  <c r="T719" i="2"/>
  <c r="T642" i="2"/>
  <c r="T555" i="2"/>
  <c r="T686" i="2"/>
  <c r="T707" i="2"/>
  <c r="T632" i="2"/>
  <c r="T708" i="2"/>
  <c r="T700" i="2"/>
  <c r="T651" i="2"/>
  <c r="T724" i="2"/>
  <c r="T682" i="2"/>
  <c r="T626" i="2"/>
  <c r="T677" i="2"/>
  <c r="T717" i="2"/>
  <c r="T690" i="2"/>
  <c r="T730" i="2"/>
  <c r="T615" i="2"/>
  <c r="T732" i="2"/>
  <c r="S549" i="2"/>
  <c r="S585" i="2"/>
  <c r="S613" i="2"/>
  <c r="S158" i="2"/>
  <c r="S395" i="2"/>
  <c r="S567" i="2"/>
  <c r="S280" i="2"/>
  <c r="S390" i="2"/>
  <c r="S580" i="2"/>
  <c r="S350" i="2"/>
  <c r="S313" i="2"/>
  <c r="S498" i="2"/>
  <c r="S250" i="2"/>
  <c r="S139" i="2"/>
  <c r="S661" i="2"/>
  <c r="S78" i="2"/>
  <c r="S377" i="2"/>
  <c r="S204" i="2"/>
  <c r="S448" i="2"/>
  <c r="S672" i="2"/>
  <c r="S500" i="2"/>
  <c r="S170" i="2"/>
  <c r="S382" i="2"/>
  <c r="S99" i="2"/>
  <c r="S118" i="2"/>
  <c r="S331" i="2"/>
  <c r="S58" i="2"/>
  <c r="S14" i="2"/>
  <c r="S646" i="2"/>
  <c r="S538" i="2"/>
  <c r="S352" i="2"/>
  <c r="S102" i="2"/>
  <c r="S60" i="2"/>
  <c r="S628" i="2"/>
  <c r="S135" i="2"/>
  <c r="S647" i="2"/>
  <c r="S598" i="2"/>
  <c r="S309" i="2"/>
  <c r="S62" i="2"/>
  <c r="S87" i="2"/>
  <c r="S67" i="2"/>
  <c r="S579" i="2"/>
  <c r="S18" i="2"/>
  <c r="S411" i="2"/>
  <c r="S275" i="2"/>
  <c r="S141" i="2"/>
  <c r="S12" i="2"/>
  <c r="S550" i="2"/>
  <c r="S268" i="2"/>
  <c r="S424" i="2"/>
  <c r="S235" i="2"/>
  <c r="S54" i="2"/>
  <c r="S138" i="2"/>
  <c r="S610" i="2"/>
  <c r="S143" i="2"/>
  <c r="S458" i="2"/>
  <c r="S381" i="2"/>
  <c r="S65" i="2"/>
  <c r="S339" i="2"/>
  <c r="S121" i="2"/>
  <c r="S209" i="2"/>
  <c r="S576" i="2"/>
  <c r="S272" i="2"/>
  <c r="S532" i="2"/>
  <c r="S401" i="2"/>
  <c r="S472" i="2"/>
  <c r="S191" i="2"/>
  <c r="S446" i="2"/>
  <c r="S442" i="2"/>
  <c r="S97" i="2"/>
  <c r="S273" i="2"/>
  <c r="S335" i="2"/>
  <c r="S355" i="2"/>
  <c r="S426" i="2"/>
  <c r="S205" i="2"/>
  <c r="S81" i="2"/>
  <c r="S283" i="2"/>
  <c r="S80" i="2"/>
  <c r="S427" i="2"/>
  <c r="S3" i="2"/>
  <c r="S320" i="2"/>
  <c r="S270" i="2"/>
  <c r="S469" i="2"/>
  <c r="S321" i="2"/>
  <c r="S79" i="2"/>
  <c r="S565" i="2"/>
  <c r="S210" i="2"/>
  <c r="S231" i="2"/>
  <c r="S267" i="2"/>
  <c r="S217" i="2"/>
  <c r="S37" i="2"/>
  <c r="S55" i="2"/>
  <c r="S279" i="2"/>
  <c r="S423" i="2"/>
  <c r="S654" i="2"/>
  <c r="S369" i="2"/>
  <c r="S34" i="2"/>
  <c r="S353" i="2"/>
  <c r="S180" i="2"/>
  <c r="S219" i="2"/>
  <c r="S114" i="2"/>
  <c r="S13" i="2"/>
  <c r="S281" i="2"/>
  <c r="S5" i="2"/>
  <c r="S412" i="2"/>
  <c r="S572" i="2"/>
  <c r="S259" i="2"/>
  <c r="S142" i="2"/>
  <c r="S425" i="2"/>
  <c r="S21" i="2"/>
  <c r="S159" i="2"/>
  <c r="S391" i="2"/>
  <c r="S29" i="2"/>
  <c r="S329" i="2"/>
  <c r="S183" i="2"/>
  <c r="S697" i="2"/>
  <c r="S154" i="2"/>
  <c r="S96" i="2"/>
  <c r="S376" i="2"/>
  <c r="S181" i="2"/>
  <c r="S30" i="2"/>
  <c r="S182" i="2"/>
  <c r="S502" i="2"/>
  <c r="S327" i="2"/>
  <c r="S174" i="2"/>
  <c r="S603" i="2"/>
  <c r="S278" i="2"/>
  <c r="S494" i="2"/>
  <c r="S232" i="2"/>
  <c r="S490" i="2"/>
  <c r="S388" i="2"/>
  <c r="S445" i="2"/>
  <c r="S253" i="2"/>
  <c r="S241" i="2"/>
  <c r="S192" i="2"/>
  <c r="S45" i="2"/>
  <c r="S193" i="2"/>
  <c r="S312" i="2"/>
  <c r="S705" i="2"/>
  <c r="S402" i="2"/>
  <c r="S341" i="2"/>
  <c r="S128" i="2"/>
  <c r="S228" i="2"/>
  <c r="S248" i="2"/>
  <c r="S36" i="2"/>
  <c r="S451" i="2"/>
  <c r="S399" i="2"/>
  <c r="S164" i="2"/>
  <c r="S107" i="2"/>
  <c r="S702" i="2"/>
  <c r="S346" i="2"/>
  <c r="S336" i="2"/>
  <c r="S2" i="2"/>
  <c r="S249" i="2"/>
  <c r="S397" i="2"/>
  <c r="S568" i="2"/>
  <c r="S15" i="2"/>
  <c r="S534" i="2"/>
  <c r="S116" i="2"/>
  <c r="S528" i="2"/>
  <c r="S527" i="2"/>
  <c r="S132" i="2"/>
  <c r="S595" i="2"/>
  <c r="S211" i="2"/>
  <c r="S9" i="2"/>
  <c r="S179" i="2"/>
  <c r="S429" i="2"/>
  <c r="S495" i="2"/>
  <c r="S255" i="2"/>
  <c r="S633" i="2"/>
  <c r="S491" i="2"/>
  <c r="S544" i="2"/>
  <c r="S612" i="2"/>
  <c r="S484" i="2"/>
  <c r="S337" i="2"/>
  <c r="S592" i="2"/>
  <c r="S24" i="2"/>
  <c r="S566" i="2"/>
  <c r="S125" i="2"/>
  <c r="S226" i="2"/>
  <c r="S172" i="2"/>
  <c r="S240" i="2"/>
  <c r="S222" i="2"/>
  <c r="S247" i="2"/>
  <c r="S662" i="2"/>
  <c r="S23" i="2"/>
  <c r="S561" i="2"/>
  <c r="S420" i="2"/>
  <c r="S630" i="2"/>
  <c r="S293" i="2"/>
  <c r="S559" i="2"/>
  <c r="S338" i="2"/>
  <c r="S419" i="2"/>
  <c r="S622" i="2"/>
  <c r="S394" i="2"/>
  <c r="S269" i="2"/>
  <c r="S436" i="2"/>
  <c r="S74" i="2"/>
  <c r="S364" i="2"/>
  <c r="S480" i="2"/>
  <c r="S88" i="2"/>
  <c r="S629" i="2"/>
  <c r="S186" i="2"/>
  <c r="S194" i="2"/>
  <c r="S596" i="2"/>
  <c r="S519" i="2"/>
  <c r="S556" i="2"/>
  <c r="S454" i="2"/>
  <c r="S551" i="2"/>
  <c r="S507" i="2"/>
  <c r="S256" i="2"/>
  <c r="S497" i="2"/>
  <c r="S157" i="2"/>
  <c r="S496" i="2"/>
  <c r="S98" i="2"/>
  <c r="S224" i="2"/>
  <c r="S332" i="2"/>
  <c r="S59" i="2"/>
  <c r="S68" i="2"/>
  <c r="S546" i="2"/>
  <c r="S198" i="2"/>
  <c r="S303" i="2"/>
  <c r="S284" i="2"/>
  <c r="S437" i="2"/>
  <c r="S229" i="2"/>
  <c r="S239" i="2"/>
  <c r="S545" i="2"/>
  <c r="S483" i="2"/>
  <c r="S674" i="2"/>
  <c r="S573" i="2"/>
  <c r="S48" i="2"/>
  <c r="S47" i="2"/>
  <c r="S523" i="2"/>
  <c r="S455" i="2"/>
  <c r="S721" i="2"/>
  <c r="S245" i="2"/>
  <c r="S703" i="2"/>
  <c r="S295" i="2"/>
  <c r="S175" i="2"/>
  <c r="S696" i="2"/>
  <c r="S246" i="2"/>
  <c r="S478" i="2"/>
  <c r="S503" i="2"/>
  <c r="S406" i="2"/>
  <c r="S558" i="2"/>
  <c r="S136" i="2"/>
  <c r="S151" i="2"/>
  <c r="S260" i="2"/>
  <c r="S230" i="2"/>
  <c r="S709" i="2"/>
  <c r="S72" i="2"/>
  <c r="S431" i="2"/>
  <c r="S334" i="2"/>
  <c r="S17" i="2"/>
  <c r="S362" i="2"/>
  <c r="S443" i="2"/>
  <c r="S289" i="2"/>
  <c r="S324" i="2"/>
  <c r="S64" i="2"/>
  <c r="S358" i="2"/>
  <c r="S201" i="2"/>
  <c r="S200" i="2"/>
  <c r="S453" i="2"/>
  <c r="S409" i="2"/>
  <c r="S571" i="2"/>
  <c r="S153" i="2"/>
  <c r="S634" i="2"/>
  <c r="S476" i="2"/>
  <c r="S577" i="2"/>
  <c r="S435" i="2"/>
  <c r="S366" i="2"/>
  <c r="S66" i="2"/>
  <c r="S75" i="2"/>
  <c r="S447" i="2"/>
  <c r="S124" i="2"/>
  <c r="S236" i="2"/>
  <c r="S237" i="2"/>
  <c r="S449" i="2"/>
  <c r="S345" i="2"/>
  <c r="S4" i="2"/>
  <c r="S470" i="2"/>
  <c r="S213" i="2"/>
  <c r="S638" i="2"/>
  <c r="S710" i="2"/>
  <c r="S308" i="2"/>
  <c r="S25" i="2"/>
  <c r="S69" i="2"/>
  <c r="S300" i="2"/>
  <c r="S306" i="2"/>
  <c r="S541" i="2"/>
  <c r="S39" i="2"/>
  <c r="S624" i="2"/>
  <c r="S535" i="2"/>
  <c r="S137" i="2"/>
  <c r="S195" i="2"/>
  <c r="S50" i="2"/>
  <c r="S504" i="2"/>
  <c r="S168" i="2"/>
  <c r="S322" i="2"/>
  <c r="S639" i="2"/>
  <c r="S287" i="2"/>
  <c r="S147" i="2"/>
  <c r="S44" i="2"/>
  <c r="S173" i="2"/>
  <c r="S372" i="2"/>
  <c r="S162" i="2"/>
  <c r="S514" i="2"/>
  <c r="S650" i="2"/>
  <c r="S515" i="2"/>
  <c r="S314" i="2"/>
  <c r="S202" i="2"/>
  <c r="S160" i="2"/>
  <c r="S619" i="2"/>
  <c r="S317" i="2"/>
  <c r="S254" i="2"/>
  <c r="S105" i="2"/>
  <c r="S113" i="2"/>
  <c r="S94" i="2"/>
  <c r="S417" i="2"/>
  <c r="S223" i="2"/>
  <c r="S274" i="2"/>
  <c r="S51" i="2"/>
  <c r="S71" i="2"/>
  <c r="S206" i="2"/>
  <c r="S177" i="2"/>
  <c r="S441" i="2"/>
  <c r="S302" i="2"/>
  <c r="S574" i="2"/>
  <c r="S111" i="2"/>
  <c r="S725" i="2"/>
  <c r="S540" i="2"/>
  <c r="S370" i="2"/>
  <c r="S416" i="2"/>
  <c r="S7" i="2"/>
  <c r="S92" i="2"/>
  <c r="S26" i="2"/>
  <c r="S681" i="2"/>
  <c r="S666" i="2"/>
  <c r="S40" i="2"/>
  <c r="S616" i="2"/>
  <c r="S668" i="2"/>
  <c r="S506" i="2"/>
  <c r="S261" i="2"/>
  <c r="S285" i="2"/>
  <c r="S608" i="2"/>
  <c r="S356" i="2"/>
  <c r="S548" i="2"/>
  <c r="S266" i="2"/>
  <c r="S318" i="2"/>
  <c r="S265" i="2"/>
  <c r="S243" i="2"/>
  <c r="S16" i="2"/>
  <c r="S150" i="2"/>
  <c r="S554" i="2"/>
  <c r="S543" i="2"/>
  <c r="S152" i="2"/>
  <c r="S594" i="2"/>
  <c r="S85" i="2"/>
  <c r="S456" i="2"/>
  <c r="S165" i="2"/>
  <c r="S31" i="2"/>
  <c r="S271" i="2"/>
  <c r="S557" i="2"/>
  <c r="S531" i="2"/>
  <c r="S133" i="2"/>
  <c r="S396" i="2"/>
  <c r="S109" i="2"/>
  <c r="S418" i="2"/>
  <c r="S640" i="2"/>
  <c r="S670" i="2"/>
  <c r="S405" i="2"/>
  <c r="S184" i="2"/>
  <c r="S27" i="2"/>
  <c r="S148" i="2"/>
  <c r="S130" i="2"/>
  <c r="S606" i="2"/>
  <c r="S262" i="2"/>
  <c r="S525" i="2"/>
  <c r="S508" i="2"/>
  <c r="S393" i="2"/>
  <c r="S134" i="2"/>
  <c r="S144" i="2"/>
  <c r="S307" i="2"/>
  <c r="S685" i="2"/>
  <c r="S76" i="2"/>
  <c r="S363" i="2"/>
  <c r="S221" i="2"/>
  <c r="S385" i="2"/>
  <c r="S328" i="2"/>
  <c r="S586" i="2"/>
  <c r="S319" i="2"/>
  <c r="S207" i="2"/>
  <c r="S155" i="2"/>
  <c r="S110" i="2"/>
  <c r="S359" i="2"/>
  <c r="S126" i="2"/>
  <c r="S428" i="2"/>
  <c r="S252" i="2"/>
  <c r="S635" i="2"/>
  <c r="S19" i="2"/>
  <c r="S161" i="2"/>
  <c r="S10" i="2"/>
  <c r="S465" i="2"/>
  <c r="S127" i="2"/>
  <c r="S63" i="2"/>
  <c r="S11" i="2"/>
  <c r="S251" i="2"/>
  <c r="S196" i="2"/>
  <c r="S199" i="2"/>
  <c r="S22" i="2"/>
  <c r="S731" i="2"/>
  <c r="S323" i="2"/>
  <c r="S499" i="2"/>
  <c r="S539" i="2"/>
  <c r="S652" i="2"/>
  <c r="S389" i="2"/>
  <c r="S333" i="2"/>
  <c r="S258" i="2"/>
  <c r="S609" i="2"/>
  <c r="S171" i="2"/>
  <c r="S52" i="2"/>
  <c r="S234" i="2"/>
  <c r="S108" i="2"/>
  <c r="S218" i="2"/>
  <c r="S365" i="2"/>
  <c r="S122" i="2"/>
  <c r="S655" i="2"/>
  <c r="S562" i="2"/>
  <c r="S601" i="2"/>
  <c r="S315" i="2"/>
  <c r="S227" i="2"/>
  <c r="S185" i="2"/>
  <c r="S645" i="2"/>
  <c r="S131" i="2"/>
  <c r="S466" i="2"/>
  <c r="S288" i="2"/>
  <c r="S8" i="2"/>
  <c r="S440" i="2"/>
  <c r="S479" i="2"/>
  <c r="S361" i="2"/>
  <c r="S711" i="2"/>
  <c r="S282" i="2"/>
  <c r="S83" i="2"/>
  <c r="S467" i="2"/>
  <c r="S33" i="2"/>
  <c r="S727" i="2"/>
  <c r="S658" i="2"/>
  <c r="S20" i="2"/>
  <c r="S156" i="2"/>
  <c r="S511" i="2"/>
  <c r="S614" i="2"/>
  <c r="S212" i="2"/>
  <c r="S6" i="2"/>
  <c r="S277" i="2"/>
  <c r="S292" i="2"/>
  <c r="S203" i="2"/>
  <c r="S520" i="2"/>
  <c r="S414" i="2"/>
  <c r="S438" i="2"/>
  <c r="S715" i="2"/>
  <c r="S380" i="2"/>
  <c r="S187" i="2"/>
  <c r="S325" i="2"/>
  <c r="S82" i="2"/>
  <c r="S591" i="2"/>
  <c r="S439" i="2"/>
  <c r="S316" i="2"/>
  <c r="S729" i="2"/>
  <c r="S421" i="2"/>
  <c r="S516" i="2"/>
  <c r="S115" i="2"/>
  <c r="S49" i="2"/>
  <c r="S631" i="2"/>
  <c r="S691" i="2"/>
  <c r="S617" i="2"/>
  <c r="S104" i="2"/>
  <c r="S301" i="2"/>
  <c r="S367" i="2"/>
  <c r="S410" i="2"/>
  <c r="S602" i="2"/>
  <c r="S529" i="2"/>
  <c r="S225" i="2"/>
  <c r="S582" i="2"/>
  <c r="S257" i="2"/>
  <c r="S481" i="2"/>
  <c r="S119" i="2"/>
  <c r="S683" i="2"/>
  <c r="S351" i="2"/>
  <c r="S695" i="2"/>
  <c r="S611" i="2"/>
  <c r="S342" i="2"/>
  <c r="S374" i="2"/>
  <c r="S584" i="2"/>
  <c r="S123" i="2"/>
  <c r="S73" i="2"/>
  <c r="S463" i="2"/>
  <c r="S501" i="2"/>
  <c r="S678" i="2"/>
  <c r="S169" i="2"/>
  <c r="S379" i="2"/>
  <c r="S373" i="2"/>
  <c r="S264" i="2"/>
  <c r="S357" i="2"/>
  <c r="S488" i="2"/>
  <c r="S492" i="2"/>
  <c r="S530" i="2"/>
  <c r="S84" i="2"/>
  <c r="S176" i="2"/>
  <c r="S733" i="2"/>
  <c r="S570" i="2"/>
  <c r="S100" i="2"/>
  <c r="S663" i="2"/>
  <c r="S482" i="2"/>
  <c r="S704" i="2"/>
  <c r="S486" i="2"/>
  <c r="S432" i="2"/>
  <c r="S457" i="2"/>
  <c r="S163" i="2"/>
  <c r="S493" i="2"/>
  <c r="S464" i="2"/>
  <c r="S93" i="2"/>
  <c r="S408" i="2"/>
  <c r="S444" i="2"/>
  <c r="S311" i="2"/>
  <c r="S28" i="2"/>
  <c r="S521" i="2"/>
  <c r="S43" i="2"/>
  <c r="S77" i="2"/>
  <c r="S649" i="2"/>
  <c r="S344" i="2"/>
  <c r="S330" i="2"/>
  <c r="S70" i="2"/>
  <c r="S600" i="2"/>
  <c r="S648" i="2"/>
  <c r="S475" i="2"/>
  <c r="S61" i="2"/>
  <c r="S474" i="2"/>
  <c r="S386" i="2"/>
  <c r="S129" i="2"/>
  <c r="S304" i="2"/>
  <c r="S510" i="2"/>
  <c r="S641" i="2"/>
  <c r="S276" i="2"/>
  <c r="S32" i="2"/>
  <c r="S590" i="2"/>
  <c r="S233" i="2"/>
  <c r="S542" i="2"/>
  <c r="S701" i="2"/>
  <c r="S197" i="2"/>
  <c r="S623" i="2"/>
  <c r="S35" i="2"/>
  <c r="S214" i="2"/>
  <c r="S41" i="2"/>
  <c r="S354" i="2"/>
  <c r="S699" i="2"/>
  <c r="S140" i="2"/>
  <c r="S91" i="2"/>
  <c r="S430" i="2"/>
  <c r="S57" i="2"/>
  <c r="S509" i="2"/>
  <c r="S368" i="2"/>
  <c r="S42" i="2"/>
  <c r="S145" i="2"/>
  <c r="S166" i="2"/>
  <c r="S656" i="2"/>
  <c r="S675" i="2"/>
  <c r="S286" i="2"/>
  <c r="S101" i="2"/>
  <c r="S671" i="2"/>
  <c r="S296" i="2"/>
  <c r="S56" i="2"/>
  <c r="S669" i="2"/>
  <c r="S718" i="2"/>
  <c r="S343" i="2"/>
  <c r="S522" i="2"/>
  <c r="S434" i="2"/>
  <c r="S378" i="2"/>
  <c r="S190" i="2"/>
  <c r="S659" i="2"/>
  <c r="S604" i="2"/>
  <c r="S340" i="2"/>
  <c r="S167" i="2"/>
  <c r="S404" i="2"/>
  <c r="S149" i="2"/>
  <c r="S112" i="2"/>
  <c r="S468" i="2"/>
  <c r="S38" i="2"/>
  <c r="S189" i="2"/>
  <c r="S625" i="2"/>
  <c r="S403" i="2"/>
  <c r="S560" i="2"/>
  <c r="S713" i="2"/>
  <c r="S726" i="2"/>
  <c r="S722" i="2"/>
  <c r="S117" i="2"/>
  <c r="S46" i="2"/>
  <c r="S422" i="2"/>
  <c r="S676" i="2"/>
  <c r="S95" i="2"/>
  <c r="S517" i="2"/>
  <c r="S383" i="2"/>
  <c r="S460" i="2"/>
  <c r="S326" i="2"/>
  <c r="S103" i="2"/>
  <c r="S120" i="2"/>
  <c r="S537" i="2"/>
  <c r="S536" i="2"/>
  <c r="S360" i="2"/>
  <c r="S684" i="2"/>
  <c r="S667" i="2"/>
  <c r="S636" i="2"/>
  <c r="S407" i="2"/>
  <c r="S310" i="2"/>
  <c r="S305" i="2"/>
  <c r="S462" i="2"/>
  <c r="S188" i="2"/>
  <c r="S53" i="2"/>
  <c r="S569" i="2"/>
  <c r="S688" i="2"/>
  <c r="S657" i="2"/>
  <c r="S578" i="2"/>
  <c r="S398" i="2"/>
  <c r="S712" i="2"/>
  <c r="S693" i="2"/>
  <c r="S716" i="2"/>
  <c r="S178" i="2"/>
  <c r="S547" i="2"/>
  <c r="S518" i="2"/>
  <c r="S587" i="2"/>
  <c r="S242" i="2"/>
  <c r="S533" i="2"/>
  <c r="S735" i="2"/>
  <c r="S220" i="2"/>
  <c r="S90" i="2"/>
  <c r="S524" i="2"/>
  <c r="S643" i="2"/>
  <c r="S673" i="2"/>
  <c r="S593" i="2"/>
  <c r="S392" i="2"/>
  <c r="S216" i="2"/>
  <c r="S512" i="2"/>
  <c r="S106" i="2"/>
  <c r="S526" i="2"/>
  <c r="S86" i="2"/>
  <c r="S299" i="2"/>
  <c r="S371" i="2"/>
  <c r="S694" i="2"/>
  <c r="S660" i="2"/>
  <c r="S348" i="2"/>
  <c r="S450" i="2"/>
  <c r="S415" i="2"/>
  <c r="S215" i="2"/>
  <c r="S583" i="2"/>
  <c r="S552" i="2"/>
  <c r="S291" i="2"/>
  <c r="S294" i="2"/>
  <c r="S477" i="2"/>
  <c r="S728" i="2"/>
  <c r="S375" i="2"/>
  <c r="S89" i="2"/>
  <c r="S564" i="2"/>
  <c r="S238" i="2"/>
  <c r="S433" i="2"/>
  <c r="S689" i="2"/>
  <c r="S384" i="2"/>
  <c r="S489" i="2"/>
  <c r="S452" i="2"/>
  <c r="S605" i="2"/>
  <c r="S620" i="2"/>
  <c r="S513" i="2"/>
  <c r="S644" i="2"/>
  <c r="S387" i="2"/>
  <c r="S487" i="2"/>
  <c r="S471" i="2"/>
  <c r="S637" i="2"/>
  <c r="S298" i="2"/>
  <c r="S146" i="2"/>
  <c r="S588" i="2"/>
  <c r="S208" i="2"/>
  <c r="S400" i="2"/>
  <c r="S599" i="2"/>
  <c r="S461" i="2"/>
  <c r="S485" i="2"/>
  <c r="S290" i="2"/>
  <c r="S297" i="2"/>
  <c r="S720" i="2"/>
  <c r="S349" i="2"/>
  <c r="S714" i="2"/>
  <c r="S723" i="2"/>
  <c r="S664" i="2"/>
  <c r="S575" i="2"/>
  <c r="S263" i="2"/>
  <c r="S347" i="2"/>
  <c r="S597" i="2"/>
  <c r="S244" i="2"/>
  <c r="S621" i="2"/>
  <c r="S607" i="2"/>
  <c r="S413" i="2"/>
  <c r="S459" i="2"/>
  <c r="S653" i="2"/>
  <c r="S698" i="2"/>
  <c r="S618" i="2"/>
  <c r="S692" i="2"/>
  <c r="S505" i="2"/>
  <c r="S680" i="2"/>
  <c r="S473" i="2"/>
  <c r="S563" i="2"/>
  <c r="S627" i="2"/>
  <c r="S687" i="2"/>
  <c r="S706" i="2"/>
  <c r="S589" i="2"/>
  <c r="S581" i="2"/>
  <c r="S665" i="2"/>
  <c r="S734" i="2"/>
  <c r="S679" i="2"/>
  <c r="S553" i="2"/>
  <c r="S719" i="2"/>
  <c r="S642" i="2"/>
  <c r="S555" i="2"/>
  <c r="S686" i="2"/>
  <c r="S707" i="2"/>
  <c r="S632" i="2"/>
  <c r="S708" i="2"/>
  <c r="S700" i="2"/>
  <c r="S651" i="2"/>
  <c r="S724" i="2"/>
  <c r="S682" i="2"/>
  <c r="S626" i="2"/>
  <c r="S677" i="2"/>
  <c r="S717" i="2"/>
  <c r="S690" i="2"/>
  <c r="S730" i="2"/>
  <c r="S615" i="2"/>
  <c r="S732" i="2"/>
  <c r="N549" i="2"/>
  <c r="N585" i="2"/>
  <c r="N613" i="2"/>
  <c r="N158" i="2"/>
  <c r="N395" i="2"/>
  <c r="N567" i="2"/>
  <c r="N280" i="2"/>
  <c r="N390" i="2"/>
  <c r="N580" i="2"/>
  <c r="N350" i="2"/>
  <c r="N313" i="2"/>
  <c r="N498" i="2"/>
  <c r="N250" i="2"/>
  <c r="N139" i="2"/>
  <c r="N661" i="2"/>
  <c r="N78" i="2"/>
  <c r="N377" i="2"/>
  <c r="N204" i="2"/>
  <c r="N448" i="2"/>
  <c r="N672" i="2"/>
  <c r="N500" i="2"/>
  <c r="N170" i="2"/>
  <c r="N382" i="2"/>
  <c r="N99" i="2"/>
  <c r="N118" i="2"/>
  <c r="N331" i="2"/>
  <c r="N58" i="2"/>
  <c r="N14" i="2"/>
  <c r="N646" i="2"/>
  <c r="N538" i="2"/>
  <c r="N352" i="2"/>
  <c r="N102" i="2"/>
  <c r="N60" i="2"/>
  <c r="N628" i="2"/>
  <c r="N135" i="2"/>
  <c r="N647" i="2"/>
  <c r="N598" i="2"/>
  <c r="N309" i="2"/>
  <c r="N62" i="2"/>
  <c r="N87" i="2"/>
  <c r="N67" i="2"/>
  <c r="N579" i="2"/>
  <c r="N18" i="2"/>
  <c r="N411" i="2"/>
  <c r="N275" i="2"/>
  <c r="N141" i="2"/>
  <c r="N12" i="2"/>
  <c r="N550" i="2"/>
  <c r="N268" i="2"/>
  <c r="N424" i="2"/>
  <c r="N235" i="2"/>
  <c r="N54" i="2"/>
  <c r="N138" i="2"/>
  <c r="N610" i="2"/>
  <c r="N143" i="2"/>
  <c r="N458" i="2"/>
  <c r="N381" i="2"/>
  <c r="N65" i="2"/>
  <c r="N339" i="2"/>
  <c r="N121" i="2"/>
  <c r="N209" i="2"/>
  <c r="N576" i="2"/>
  <c r="N272" i="2"/>
  <c r="N532" i="2"/>
  <c r="N401" i="2"/>
  <c r="N472" i="2"/>
  <c r="N191" i="2"/>
  <c r="N446" i="2"/>
  <c r="N442" i="2"/>
  <c r="N97" i="2"/>
  <c r="N273" i="2"/>
  <c r="N335" i="2"/>
  <c r="N355" i="2"/>
  <c r="N426" i="2"/>
  <c r="N205" i="2"/>
  <c r="N81" i="2"/>
  <c r="N283" i="2"/>
  <c r="N80" i="2"/>
  <c r="N427" i="2"/>
  <c r="N3" i="2"/>
  <c r="N320" i="2"/>
  <c r="N270" i="2"/>
  <c r="N469" i="2"/>
  <c r="N321" i="2"/>
  <c r="N79" i="2"/>
  <c r="N565" i="2"/>
  <c r="N210" i="2"/>
  <c r="N231" i="2"/>
  <c r="N267" i="2"/>
  <c r="N217" i="2"/>
  <c r="N37" i="2"/>
  <c r="N55" i="2"/>
  <c r="N279" i="2"/>
  <c r="N423" i="2"/>
  <c r="N654" i="2"/>
  <c r="N369" i="2"/>
  <c r="N34" i="2"/>
  <c r="N353" i="2"/>
  <c r="N180" i="2"/>
  <c r="N219" i="2"/>
  <c r="N114" i="2"/>
  <c r="N13" i="2"/>
  <c r="N281" i="2"/>
  <c r="N5" i="2"/>
  <c r="N412" i="2"/>
  <c r="N572" i="2"/>
  <c r="N259" i="2"/>
  <c r="N142" i="2"/>
  <c r="N425" i="2"/>
  <c r="N21" i="2"/>
  <c r="N159" i="2"/>
  <c r="N391" i="2"/>
  <c r="N29" i="2"/>
  <c r="N329" i="2"/>
  <c r="N183" i="2"/>
  <c r="N697" i="2"/>
  <c r="N154" i="2"/>
  <c r="N96" i="2"/>
  <c r="N376" i="2"/>
  <c r="N181" i="2"/>
  <c r="N30" i="2"/>
  <c r="N182" i="2"/>
  <c r="N502" i="2"/>
  <c r="N327" i="2"/>
  <c r="N174" i="2"/>
  <c r="N603" i="2"/>
  <c r="N278" i="2"/>
  <c r="N494" i="2"/>
  <c r="N232" i="2"/>
  <c r="N490" i="2"/>
  <c r="N388" i="2"/>
  <c r="N445" i="2"/>
  <c r="N253" i="2"/>
  <c r="N241" i="2"/>
  <c r="N192" i="2"/>
  <c r="N45" i="2"/>
  <c r="N193" i="2"/>
  <c r="N312" i="2"/>
  <c r="N705" i="2"/>
  <c r="N402" i="2"/>
  <c r="N341" i="2"/>
  <c r="N128" i="2"/>
  <c r="N228" i="2"/>
  <c r="N248" i="2"/>
  <c r="N36" i="2"/>
  <c r="N451" i="2"/>
  <c r="N399" i="2"/>
  <c r="N164" i="2"/>
  <c r="N107" i="2"/>
  <c r="N702" i="2"/>
  <c r="N346" i="2"/>
  <c r="N336" i="2"/>
  <c r="N2" i="2"/>
  <c r="N249" i="2"/>
  <c r="N397" i="2"/>
  <c r="N568" i="2"/>
  <c r="N15" i="2"/>
  <c r="N534" i="2"/>
  <c r="N116" i="2"/>
  <c r="N528" i="2"/>
  <c r="N527" i="2"/>
  <c r="N132" i="2"/>
  <c r="N595" i="2"/>
  <c r="N211" i="2"/>
  <c r="N9" i="2"/>
  <c r="N179" i="2"/>
  <c r="N429" i="2"/>
  <c r="N495" i="2"/>
  <c r="N255" i="2"/>
  <c r="N633" i="2"/>
  <c r="N491" i="2"/>
  <c r="N544" i="2"/>
  <c r="N612" i="2"/>
  <c r="N484" i="2"/>
  <c r="N337" i="2"/>
  <c r="N592" i="2"/>
  <c r="N24" i="2"/>
  <c r="N566" i="2"/>
  <c r="N125" i="2"/>
  <c r="N226" i="2"/>
  <c r="N172" i="2"/>
  <c r="N240" i="2"/>
  <c r="N222" i="2"/>
  <c r="N247" i="2"/>
  <c r="N662" i="2"/>
  <c r="N23" i="2"/>
  <c r="N561" i="2"/>
  <c r="N420" i="2"/>
  <c r="N630" i="2"/>
  <c r="N293" i="2"/>
  <c r="N559" i="2"/>
  <c r="N338" i="2"/>
  <c r="N419" i="2"/>
  <c r="N622" i="2"/>
  <c r="N394" i="2"/>
  <c r="N269" i="2"/>
  <c r="N436" i="2"/>
  <c r="N74" i="2"/>
  <c r="N364" i="2"/>
  <c r="N480" i="2"/>
  <c r="N88" i="2"/>
  <c r="N629" i="2"/>
  <c r="N186" i="2"/>
  <c r="N194" i="2"/>
  <c r="N596" i="2"/>
  <c r="N519" i="2"/>
  <c r="N556" i="2"/>
  <c r="N454" i="2"/>
  <c r="N551" i="2"/>
  <c r="N507" i="2"/>
  <c r="N256" i="2"/>
  <c r="N497" i="2"/>
  <c r="N157" i="2"/>
  <c r="N496" i="2"/>
  <c r="N98" i="2"/>
  <c r="N224" i="2"/>
  <c r="N332" i="2"/>
  <c r="N59" i="2"/>
  <c r="N68" i="2"/>
  <c r="N546" i="2"/>
  <c r="N198" i="2"/>
  <c r="N303" i="2"/>
  <c r="N284" i="2"/>
  <c r="N437" i="2"/>
  <c r="N229" i="2"/>
  <c r="N239" i="2"/>
  <c r="N545" i="2"/>
  <c r="N483" i="2"/>
  <c r="N674" i="2"/>
  <c r="N573" i="2"/>
  <c r="N48" i="2"/>
  <c r="N47" i="2"/>
  <c r="N523" i="2"/>
  <c r="N455" i="2"/>
  <c r="N721" i="2"/>
  <c r="N245" i="2"/>
  <c r="N703" i="2"/>
  <c r="N295" i="2"/>
  <c r="N175" i="2"/>
  <c r="N696" i="2"/>
  <c r="N246" i="2"/>
  <c r="N478" i="2"/>
  <c r="N503" i="2"/>
  <c r="N406" i="2"/>
  <c r="N558" i="2"/>
  <c r="N136" i="2"/>
  <c r="N151" i="2"/>
  <c r="N260" i="2"/>
  <c r="N230" i="2"/>
  <c r="N709" i="2"/>
  <c r="N72" i="2"/>
  <c r="N431" i="2"/>
  <c r="N334" i="2"/>
  <c r="N17" i="2"/>
  <c r="N362" i="2"/>
  <c r="N443" i="2"/>
  <c r="N289" i="2"/>
  <c r="N324" i="2"/>
  <c r="N64" i="2"/>
  <c r="N358" i="2"/>
  <c r="N201" i="2"/>
  <c r="N200" i="2"/>
  <c r="N453" i="2"/>
  <c r="N409" i="2"/>
  <c r="N571" i="2"/>
  <c r="N153" i="2"/>
  <c r="N634" i="2"/>
  <c r="N476" i="2"/>
  <c r="N577" i="2"/>
  <c r="N435" i="2"/>
  <c r="N366" i="2"/>
  <c r="N66" i="2"/>
  <c r="N75" i="2"/>
  <c r="N447" i="2"/>
  <c r="N124" i="2"/>
  <c r="N236" i="2"/>
  <c r="N237" i="2"/>
  <c r="N449" i="2"/>
  <c r="N345" i="2"/>
  <c r="N4" i="2"/>
  <c r="N470" i="2"/>
  <c r="N213" i="2"/>
  <c r="N638" i="2"/>
  <c r="N710" i="2"/>
  <c r="N308" i="2"/>
  <c r="N25" i="2"/>
  <c r="N69" i="2"/>
  <c r="N300" i="2"/>
  <c r="N306" i="2"/>
  <c r="N541" i="2"/>
  <c r="N39" i="2"/>
  <c r="N624" i="2"/>
  <c r="N535" i="2"/>
  <c r="N137" i="2"/>
  <c r="N195" i="2"/>
  <c r="N50" i="2"/>
  <c r="N504" i="2"/>
  <c r="N168" i="2"/>
  <c r="N322" i="2"/>
  <c r="N639" i="2"/>
  <c r="N287" i="2"/>
  <c r="N147" i="2"/>
  <c r="N44" i="2"/>
  <c r="N173" i="2"/>
  <c r="N372" i="2"/>
  <c r="N162" i="2"/>
  <c r="N514" i="2"/>
  <c r="N650" i="2"/>
  <c r="N515" i="2"/>
  <c r="N314" i="2"/>
  <c r="N202" i="2"/>
  <c r="N160" i="2"/>
  <c r="N619" i="2"/>
  <c r="N317" i="2"/>
  <c r="N254" i="2"/>
  <c r="N105" i="2"/>
  <c r="N113" i="2"/>
  <c r="N94" i="2"/>
  <c r="N417" i="2"/>
  <c r="N223" i="2"/>
  <c r="N274" i="2"/>
  <c r="N51" i="2"/>
  <c r="N71" i="2"/>
  <c r="N206" i="2"/>
  <c r="N177" i="2"/>
  <c r="N441" i="2"/>
  <c r="N302" i="2"/>
  <c r="N574" i="2"/>
  <c r="N111" i="2"/>
  <c r="N725" i="2"/>
  <c r="N540" i="2"/>
  <c r="N370" i="2"/>
  <c r="N416" i="2"/>
  <c r="N7" i="2"/>
  <c r="N92" i="2"/>
  <c r="N26" i="2"/>
  <c r="N681" i="2"/>
  <c r="N666" i="2"/>
  <c r="N40" i="2"/>
  <c r="N616" i="2"/>
  <c r="N668" i="2"/>
  <c r="N506" i="2"/>
  <c r="N261" i="2"/>
  <c r="N285" i="2"/>
  <c r="N608" i="2"/>
  <c r="N356" i="2"/>
  <c r="N548" i="2"/>
  <c r="N266" i="2"/>
  <c r="N318" i="2"/>
  <c r="N265" i="2"/>
  <c r="N243" i="2"/>
  <c r="N16" i="2"/>
  <c r="N150" i="2"/>
  <c r="N554" i="2"/>
  <c r="N543" i="2"/>
  <c r="N152" i="2"/>
  <c r="N594" i="2"/>
  <c r="N85" i="2"/>
  <c r="N456" i="2"/>
  <c r="N165" i="2"/>
  <c r="N31" i="2"/>
  <c r="N271" i="2"/>
  <c r="N557" i="2"/>
  <c r="N531" i="2"/>
  <c r="N133" i="2"/>
  <c r="N396" i="2"/>
  <c r="N109" i="2"/>
  <c r="N418" i="2"/>
  <c r="N640" i="2"/>
  <c r="N670" i="2"/>
  <c r="N405" i="2"/>
  <c r="N184" i="2"/>
  <c r="N27" i="2"/>
  <c r="N148" i="2"/>
  <c r="N130" i="2"/>
  <c r="N606" i="2"/>
  <c r="N262" i="2"/>
  <c r="N525" i="2"/>
  <c r="N508" i="2"/>
  <c r="N393" i="2"/>
  <c r="N134" i="2"/>
  <c r="N144" i="2"/>
  <c r="N307" i="2"/>
  <c r="N685" i="2"/>
  <c r="N76" i="2"/>
  <c r="N363" i="2"/>
  <c r="N221" i="2"/>
  <c r="N385" i="2"/>
  <c r="N328" i="2"/>
  <c r="N586" i="2"/>
  <c r="N319" i="2"/>
  <c r="N207" i="2"/>
  <c r="N155" i="2"/>
  <c r="N110" i="2"/>
  <c r="N359" i="2"/>
  <c r="N126" i="2"/>
  <c r="N428" i="2"/>
  <c r="N252" i="2"/>
  <c r="N635" i="2"/>
  <c r="N19" i="2"/>
  <c r="N161" i="2"/>
  <c r="N10" i="2"/>
  <c r="N465" i="2"/>
  <c r="N127" i="2"/>
  <c r="N63" i="2"/>
  <c r="N11" i="2"/>
  <c r="N251" i="2"/>
  <c r="N196" i="2"/>
  <c r="N199" i="2"/>
  <c r="N22" i="2"/>
  <c r="N731" i="2"/>
  <c r="N323" i="2"/>
  <c r="N499" i="2"/>
  <c r="N539" i="2"/>
  <c r="N652" i="2"/>
  <c r="N389" i="2"/>
  <c r="N333" i="2"/>
  <c r="N258" i="2"/>
  <c r="N609" i="2"/>
  <c r="N171" i="2"/>
  <c r="N52" i="2"/>
  <c r="N234" i="2"/>
  <c r="N108" i="2"/>
  <c r="N218" i="2"/>
  <c r="N365" i="2"/>
  <c r="N122" i="2"/>
  <c r="N655" i="2"/>
  <c r="N562" i="2"/>
  <c r="N601" i="2"/>
  <c r="N315" i="2"/>
  <c r="N227" i="2"/>
  <c r="N185" i="2"/>
  <c r="N645" i="2"/>
  <c r="N131" i="2"/>
  <c r="N466" i="2"/>
  <c r="N288" i="2"/>
  <c r="N8" i="2"/>
  <c r="N440" i="2"/>
  <c r="N479" i="2"/>
  <c r="N361" i="2"/>
  <c r="N711" i="2"/>
  <c r="N282" i="2"/>
  <c r="N83" i="2"/>
  <c r="N467" i="2"/>
  <c r="N33" i="2"/>
  <c r="N727" i="2"/>
  <c r="N658" i="2"/>
  <c r="N20" i="2"/>
  <c r="N156" i="2"/>
  <c r="N511" i="2"/>
  <c r="N614" i="2"/>
  <c r="N212" i="2"/>
  <c r="N6" i="2"/>
  <c r="N277" i="2"/>
  <c r="N292" i="2"/>
  <c r="N203" i="2"/>
  <c r="N520" i="2"/>
  <c r="N414" i="2"/>
  <c r="N438" i="2"/>
  <c r="N715" i="2"/>
  <c r="N380" i="2"/>
  <c r="N187" i="2"/>
  <c r="N325" i="2"/>
  <c r="N82" i="2"/>
  <c r="N591" i="2"/>
  <c r="N439" i="2"/>
  <c r="N316" i="2"/>
  <c r="N729" i="2"/>
  <c r="N421" i="2"/>
  <c r="N516" i="2"/>
  <c r="N115" i="2"/>
  <c r="N49" i="2"/>
  <c r="N631" i="2"/>
  <c r="N691" i="2"/>
  <c r="N617" i="2"/>
  <c r="N104" i="2"/>
  <c r="N301" i="2"/>
  <c r="N367" i="2"/>
  <c r="N410" i="2"/>
  <c r="N602" i="2"/>
  <c r="N529" i="2"/>
  <c r="N225" i="2"/>
  <c r="N582" i="2"/>
  <c r="N257" i="2"/>
  <c r="N481" i="2"/>
  <c r="N119" i="2"/>
  <c r="N683" i="2"/>
  <c r="N351" i="2"/>
  <c r="N695" i="2"/>
  <c r="N611" i="2"/>
  <c r="N342" i="2"/>
  <c r="N374" i="2"/>
  <c r="N584" i="2"/>
  <c r="N123" i="2"/>
  <c r="N73" i="2"/>
  <c r="N463" i="2"/>
  <c r="N501" i="2"/>
  <c r="N678" i="2"/>
  <c r="N169" i="2"/>
  <c r="N379" i="2"/>
  <c r="N373" i="2"/>
  <c r="N264" i="2"/>
  <c r="N357" i="2"/>
  <c r="N488" i="2"/>
  <c r="N492" i="2"/>
  <c r="N530" i="2"/>
  <c r="N84" i="2"/>
  <c r="N176" i="2"/>
  <c r="N733" i="2"/>
  <c r="N570" i="2"/>
  <c r="N100" i="2"/>
  <c r="N663" i="2"/>
  <c r="N482" i="2"/>
  <c r="N704" i="2"/>
  <c r="N486" i="2"/>
  <c r="N432" i="2"/>
  <c r="N457" i="2"/>
  <c r="N163" i="2"/>
  <c r="N493" i="2"/>
  <c r="N464" i="2"/>
  <c r="N93" i="2"/>
  <c r="N408" i="2"/>
  <c r="N444" i="2"/>
  <c r="N311" i="2"/>
  <c r="N28" i="2"/>
  <c r="N521" i="2"/>
  <c r="N43" i="2"/>
  <c r="N77" i="2"/>
  <c r="N649" i="2"/>
  <c r="N344" i="2"/>
  <c r="N330" i="2"/>
  <c r="N70" i="2"/>
  <c r="N600" i="2"/>
  <c r="N648" i="2"/>
  <c r="N475" i="2"/>
  <c r="N61" i="2"/>
  <c r="N474" i="2"/>
  <c r="N386" i="2"/>
  <c r="N129" i="2"/>
  <c r="N304" i="2"/>
  <c r="N510" i="2"/>
  <c r="N641" i="2"/>
  <c r="N276" i="2"/>
  <c r="N32" i="2"/>
  <c r="N590" i="2"/>
  <c r="N233" i="2"/>
  <c r="N542" i="2"/>
  <c r="N701" i="2"/>
  <c r="N197" i="2"/>
  <c r="N623" i="2"/>
  <c r="N35" i="2"/>
  <c r="N214" i="2"/>
  <c r="N41" i="2"/>
  <c r="N354" i="2"/>
  <c r="N699" i="2"/>
  <c r="N140" i="2"/>
  <c r="N91" i="2"/>
  <c r="N430" i="2"/>
  <c r="N57" i="2"/>
  <c r="N509" i="2"/>
  <c r="N368" i="2"/>
  <c r="N42" i="2"/>
  <c r="N145" i="2"/>
  <c r="N166" i="2"/>
  <c r="N656" i="2"/>
  <c r="N675" i="2"/>
  <c r="N286" i="2"/>
  <c r="N101" i="2"/>
  <c r="N671" i="2"/>
  <c r="N296" i="2"/>
  <c r="N56" i="2"/>
  <c r="N669" i="2"/>
  <c r="N718" i="2"/>
  <c r="N343" i="2"/>
  <c r="N522" i="2"/>
  <c r="N434" i="2"/>
  <c r="N378" i="2"/>
  <c r="N190" i="2"/>
  <c r="N659" i="2"/>
  <c r="N604" i="2"/>
  <c r="N340" i="2"/>
  <c r="N167" i="2"/>
  <c r="N404" i="2"/>
  <c r="N149" i="2"/>
  <c r="N112" i="2"/>
  <c r="N468" i="2"/>
  <c r="N38" i="2"/>
  <c r="N189" i="2"/>
  <c r="N625" i="2"/>
  <c r="N403" i="2"/>
  <c r="N560" i="2"/>
  <c r="N713" i="2"/>
  <c r="N726" i="2"/>
  <c r="N722" i="2"/>
  <c r="N117" i="2"/>
  <c r="N46" i="2"/>
  <c r="N422" i="2"/>
  <c r="N676" i="2"/>
  <c r="N95" i="2"/>
  <c r="N517" i="2"/>
  <c r="N383" i="2"/>
  <c r="N460" i="2"/>
  <c r="N326" i="2"/>
  <c r="N103" i="2"/>
  <c r="N120" i="2"/>
  <c r="N537" i="2"/>
  <c r="N536" i="2"/>
  <c r="N360" i="2"/>
  <c r="N684" i="2"/>
  <c r="N667" i="2"/>
  <c r="N636" i="2"/>
  <c r="N407" i="2"/>
  <c r="N310" i="2"/>
  <c r="N305" i="2"/>
  <c r="N462" i="2"/>
  <c r="N188" i="2"/>
  <c r="N53" i="2"/>
  <c r="N569" i="2"/>
  <c r="N688" i="2"/>
  <c r="N657" i="2"/>
  <c r="N578" i="2"/>
  <c r="N398" i="2"/>
  <c r="N712" i="2"/>
  <c r="N693" i="2"/>
  <c r="N716" i="2"/>
  <c r="N178" i="2"/>
  <c r="N547" i="2"/>
  <c r="N518" i="2"/>
  <c r="N587" i="2"/>
  <c r="N242" i="2"/>
  <c r="N533" i="2"/>
  <c r="N735" i="2"/>
  <c r="N220" i="2"/>
  <c r="N90" i="2"/>
  <c r="N524" i="2"/>
  <c r="N643" i="2"/>
  <c r="N673" i="2"/>
  <c r="N593" i="2"/>
  <c r="N392" i="2"/>
  <c r="N216" i="2"/>
  <c r="N512" i="2"/>
  <c r="N106" i="2"/>
  <c r="N526" i="2"/>
  <c r="N86" i="2"/>
  <c r="N299" i="2"/>
  <c r="N371" i="2"/>
  <c r="N694" i="2"/>
  <c r="N660" i="2"/>
  <c r="N348" i="2"/>
  <c r="N450" i="2"/>
  <c r="N415" i="2"/>
  <c r="N215" i="2"/>
  <c r="N583" i="2"/>
  <c r="N552" i="2"/>
  <c r="N291" i="2"/>
  <c r="N294" i="2"/>
  <c r="N477" i="2"/>
  <c r="N728" i="2"/>
  <c r="N375" i="2"/>
  <c r="N89" i="2"/>
  <c r="N564" i="2"/>
  <c r="N238" i="2"/>
  <c r="N433" i="2"/>
  <c r="N689" i="2"/>
  <c r="N384" i="2"/>
  <c r="N489" i="2"/>
  <c r="N452" i="2"/>
  <c r="N605" i="2"/>
  <c r="N620" i="2"/>
  <c r="N513" i="2"/>
  <c r="N644" i="2"/>
  <c r="N387" i="2"/>
  <c r="N487" i="2"/>
  <c r="N471" i="2"/>
  <c r="N637" i="2"/>
  <c r="N298" i="2"/>
  <c r="N146" i="2"/>
  <c r="N588" i="2"/>
  <c r="N208" i="2"/>
  <c r="N400" i="2"/>
  <c r="N599" i="2"/>
  <c r="N461" i="2"/>
  <c r="N485" i="2"/>
  <c r="N290" i="2"/>
  <c r="N297" i="2"/>
  <c r="N720" i="2"/>
  <c r="N349" i="2"/>
  <c r="N714" i="2"/>
  <c r="N723" i="2"/>
  <c r="N664" i="2"/>
  <c r="N575" i="2"/>
  <c r="N263" i="2"/>
  <c r="N347" i="2"/>
  <c r="N597" i="2"/>
  <c r="N244" i="2"/>
  <c r="N621" i="2"/>
  <c r="N607" i="2"/>
  <c r="N413" i="2"/>
  <c r="N459" i="2"/>
  <c r="N653" i="2"/>
  <c r="N698" i="2"/>
  <c r="N618" i="2"/>
  <c r="N692" i="2"/>
  <c r="N505" i="2"/>
  <c r="N680" i="2"/>
  <c r="N473" i="2"/>
  <c r="N563" i="2"/>
  <c r="N627" i="2"/>
  <c r="N687" i="2"/>
  <c r="N706" i="2"/>
  <c r="N589" i="2"/>
  <c r="N581" i="2"/>
  <c r="N665" i="2"/>
  <c r="N734" i="2"/>
  <c r="N679" i="2"/>
  <c r="N553" i="2"/>
  <c r="N719" i="2"/>
  <c r="N642" i="2"/>
  <c r="N555" i="2"/>
  <c r="N686" i="2"/>
  <c r="N707" i="2"/>
  <c r="N632" i="2"/>
  <c r="N708" i="2"/>
  <c r="N700" i="2"/>
  <c r="N651" i="2"/>
  <c r="N724" i="2"/>
  <c r="N682" i="2"/>
  <c r="N626" i="2"/>
  <c r="N677" i="2"/>
  <c r="N717" i="2"/>
  <c r="N690" i="2"/>
  <c r="N730" i="2"/>
  <c r="N615" i="2"/>
  <c r="N732" i="2"/>
  <c r="L549" i="2"/>
  <c r="L585" i="2"/>
  <c r="L613" i="2"/>
  <c r="L158" i="2"/>
  <c r="L395" i="2"/>
  <c r="L567" i="2"/>
  <c r="L280" i="2"/>
  <c r="L390" i="2"/>
  <c r="L580" i="2"/>
  <c r="L350" i="2"/>
  <c r="L313" i="2"/>
  <c r="L498" i="2"/>
  <c r="L250" i="2"/>
  <c r="L139" i="2"/>
  <c r="L661" i="2"/>
  <c r="L78" i="2"/>
  <c r="L377" i="2"/>
  <c r="L204" i="2"/>
  <c r="L448" i="2"/>
  <c r="L672" i="2"/>
  <c r="L500" i="2"/>
  <c r="L170" i="2"/>
  <c r="L382" i="2"/>
  <c r="L99" i="2"/>
  <c r="L118" i="2"/>
  <c r="L331" i="2"/>
  <c r="L58" i="2"/>
  <c r="L14" i="2"/>
  <c r="L646" i="2"/>
  <c r="L538" i="2"/>
  <c r="L352" i="2"/>
  <c r="L102" i="2"/>
  <c r="L60" i="2"/>
  <c r="L628" i="2"/>
  <c r="L135" i="2"/>
  <c r="L647" i="2"/>
  <c r="L598" i="2"/>
  <c r="L309" i="2"/>
  <c r="L62" i="2"/>
  <c r="L87" i="2"/>
  <c r="L67" i="2"/>
  <c r="L579" i="2"/>
  <c r="L18" i="2"/>
  <c r="L411" i="2"/>
  <c r="L275" i="2"/>
  <c r="L141" i="2"/>
  <c r="L12" i="2"/>
  <c r="L550" i="2"/>
  <c r="L268" i="2"/>
  <c r="L424" i="2"/>
  <c r="L235" i="2"/>
  <c r="L54" i="2"/>
  <c r="L138" i="2"/>
  <c r="L610" i="2"/>
  <c r="L143" i="2"/>
  <c r="L458" i="2"/>
  <c r="L381" i="2"/>
  <c r="L65" i="2"/>
  <c r="L339" i="2"/>
  <c r="L121" i="2"/>
  <c r="L209" i="2"/>
  <c r="L576" i="2"/>
  <c r="L272" i="2"/>
  <c r="L532" i="2"/>
  <c r="L401" i="2"/>
  <c r="L472" i="2"/>
  <c r="L191" i="2"/>
  <c r="L446" i="2"/>
  <c r="L442" i="2"/>
  <c r="L97" i="2"/>
  <c r="L273" i="2"/>
  <c r="L335" i="2"/>
  <c r="L355" i="2"/>
  <c r="L426" i="2"/>
  <c r="L205" i="2"/>
  <c r="L81" i="2"/>
  <c r="L283" i="2"/>
  <c r="L80" i="2"/>
  <c r="L427" i="2"/>
  <c r="L3" i="2"/>
  <c r="L320" i="2"/>
  <c r="L270" i="2"/>
  <c r="L469" i="2"/>
  <c r="L321" i="2"/>
  <c r="L79" i="2"/>
  <c r="L565" i="2"/>
  <c r="L210" i="2"/>
  <c r="L231" i="2"/>
  <c r="L267" i="2"/>
  <c r="L217" i="2"/>
  <c r="L37" i="2"/>
  <c r="L55" i="2"/>
  <c r="L279" i="2"/>
  <c r="L423" i="2"/>
  <c r="L654" i="2"/>
  <c r="L369" i="2"/>
  <c r="L34" i="2"/>
  <c r="L353" i="2"/>
  <c r="L180" i="2"/>
  <c r="L219" i="2"/>
  <c r="L114" i="2"/>
  <c r="L13" i="2"/>
  <c r="L281" i="2"/>
  <c r="L5" i="2"/>
  <c r="L412" i="2"/>
  <c r="L572" i="2"/>
  <c r="L259" i="2"/>
  <c r="L142" i="2"/>
  <c r="L425" i="2"/>
  <c r="L21" i="2"/>
  <c r="L159" i="2"/>
  <c r="L391" i="2"/>
  <c r="L29" i="2"/>
  <c r="L329" i="2"/>
  <c r="L183" i="2"/>
  <c r="L697" i="2"/>
  <c r="L154" i="2"/>
  <c r="L96" i="2"/>
  <c r="L376" i="2"/>
  <c r="L181" i="2"/>
  <c r="L30" i="2"/>
  <c r="L182" i="2"/>
  <c r="L502" i="2"/>
  <c r="L327" i="2"/>
  <c r="L174" i="2"/>
  <c r="L603" i="2"/>
  <c r="L278" i="2"/>
  <c r="L494" i="2"/>
  <c r="L232" i="2"/>
  <c r="L490" i="2"/>
  <c r="L388" i="2"/>
  <c r="L445" i="2"/>
  <c r="L253" i="2"/>
  <c r="L241" i="2"/>
  <c r="L192" i="2"/>
  <c r="L45" i="2"/>
  <c r="L193" i="2"/>
  <c r="L312" i="2"/>
  <c r="L705" i="2"/>
  <c r="L402" i="2"/>
  <c r="L341" i="2"/>
  <c r="L128" i="2"/>
  <c r="L228" i="2"/>
  <c r="L248" i="2"/>
  <c r="L36" i="2"/>
  <c r="L451" i="2"/>
  <c r="L399" i="2"/>
  <c r="L164" i="2"/>
  <c r="L107" i="2"/>
  <c r="L702" i="2"/>
  <c r="L346" i="2"/>
  <c r="L336" i="2"/>
  <c r="L2" i="2"/>
  <c r="L249" i="2"/>
  <c r="L397" i="2"/>
  <c r="L568" i="2"/>
  <c r="L15" i="2"/>
  <c r="L534" i="2"/>
  <c r="L116" i="2"/>
  <c r="L528" i="2"/>
  <c r="L527" i="2"/>
  <c r="L132" i="2"/>
  <c r="L595" i="2"/>
  <c r="L211" i="2"/>
  <c r="L9" i="2"/>
  <c r="L179" i="2"/>
  <c r="L429" i="2"/>
  <c r="L495" i="2"/>
  <c r="L255" i="2"/>
  <c r="L633" i="2"/>
  <c r="L491" i="2"/>
  <c r="L544" i="2"/>
  <c r="L612" i="2"/>
  <c r="L484" i="2"/>
  <c r="L337" i="2"/>
  <c r="L592" i="2"/>
  <c r="L24" i="2"/>
  <c r="L566" i="2"/>
  <c r="L125" i="2"/>
  <c r="L226" i="2"/>
  <c r="L172" i="2"/>
  <c r="L240" i="2"/>
  <c r="L222" i="2"/>
  <c r="L247" i="2"/>
  <c r="L662" i="2"/>
  <c r="L23" i="2"/>
  <c r="L561" i="2"/>
  <c r="L420" i="2"/>
  <c r="L630" i="2"/>
  <c r="L293" i="2"/>
  <c r="L559" i="2"/>
  <c r="L338" i="2"/>
  <c r="L419" i="2"/>
  <c r="L622" i="2"/>
  <c r="L394" i="2"/>
  <c r="L269" i="2"/>
  <c r="L436" i="2"/>
  <c r="L74" i="2"/>
  <c r="L364" i="2"/>
  <c r="L480" i="2"/>
  <c r="L88" i="2"/>
  <c r="L629" i="2"/>
  <c r="L186" i="2"/>
  <c r="L194" i="2"/>
  <c r="L596" i="2"/>
  <c r="L519" i="2"/>
  <c r="L556" i="2"/>
  <c r="L454" i="2"/>
  <c r="L551" i="2"/>
  <c r="L507" i="2"/>
  <c r="L256" i="2"/>
  <c r="L497" i="2"/>
  <c r="L157" i="2"/>
  <c r="L496" i="2"/>
  <c r="L98" i="2"/>
  <c r="L224" i="2"/>
  <c r="L332" i="2"/>
  <c r="L59" i="2"/>
  <c r="L68" i="2"/>
  <c r="L546" i="2"/>
  <c r="L198" i="2"/>
  <c r="L303" i="2"/>
  <c r="L284" i="2"/>
  <c r="L437" i="2"/>
  <c r="L229" i="2"/>
  <c r="L239" i="2"/>
  <c r="L545" i="2"/>
  <c r="L483" i="2"/>
  <c r="L674" i="2"/>
  <c r="L573" i="2"/>
  <c r="L48" i="2"/>
  <c r="L47" i="2"/>
  <c r="L523" i="2"/>
  <c r="L455" i="2"/>
  <c r="L721" i="2"/>
  <c r="L245" i="2"/>
  <c r="L703" i="2"/>
  <c r="L295" i="2"/>
  <c r="L175" i="2"/>
  <c r="L696" i="2"/>
  <c r="L246" i="2"/>
  <c r="L478" i="2"/>
  <c r="L503" i="2"/>
  <c r="L406" i="2"/>
  <c r="L558" i="2"/>
  <c r="L136" i="2"/>
  <c r="L151" i="2"/>
  <c r="L260" i="2"/>
  <c r="L230" i="2"/>
  <c r="L709" i="2"/>
  <c r="L72" i="2"/>
  <c r="L431" i="2"/>
  <c r="L334" i="2"/>
  <c r="L17" i="2"/>
  <c r="L362" i="2"/>
  <c r="L443" i="2"/>
  <c r="L289" i="2"/>
  <c r="L324" i="2"/>
  <c r="L64" i="2"/>
  <c r="L358" i="2"/>
  <c r="L201" i="2"/>
  <c r="L200" i="2"/>
  <c r="L453" i="2"/>
  <c r="L409" i="2"/>
  <c r="L571" i="2"/>
  <c r="L153" i="2"/>
  <c r="L634" i="2"/>
  <c r="L476" i="2"/>
  <c r="L577" i="2"/>
  <c r="L435" i="2"/>
  <c r="L366" i="2"/>
  <c r="L66" i="2"/>
  <c r="L75" i="2"/>
  <c r="L447" i="2"/>
  <c r="L124" i="2"/>
  <c r="L236" i="2"/>
  <c r="L237" i="2"/>
  <c r="L449" i="2"/>
  <c r="L345" i="2"/>
  <c r="L4" i="2"/>
  <c r="L470" i="2"/>
  <c r="L213" i="2"/>
  <c r="L638" i="2"/>
  <c r="L710" i="2"/>
  <c r="L308" i="2"/>
  <c r="L25" i="2"/>
  <c r="L69" i="2"/>
  <c r="L300" i="2"/>
  <c r="L306" i="2"/>
  <c r="L541" i="2"/>
  <c r="L39" i="2"/>
  <c r="L624" i="2"/>
  <c r="L535" i="2"/>
  <c r="L137" i="2"/>
  <c r="L195" i="2"/>
  <c r="L50" i="2"/>
  <c r="L504" i="2"/>
  <c r="L168" i="2"/>
  <c r="L322" i="2"/>
  <c r="L639" i="2"/>
  <c r="L287" i="2"/>
  <c r="L147" i="2"/>
  <c r="L44" i="2"/>
  <c r="L173" i="2"/>
  <c r="L372" i="2"/>
  <c r="L162" i="2"/>
  <c r="L514" i="2"/>
  <c r="L650" i="2"/>
  <c r="L515" i="2"/>
  <c r="L314" i="2"/>
  <c r="L202" i="2"/>
  <c r="L160" i="2"/>
  <c r="L619" i="2"/>
  <c r="L317" i="2"/>
  <c r="L254" i="2"/>
  <c r="L105" i="2"/>
  <c r="L113" i="2"/>
  <c r="L94" i="2"/>
  <c r="L417" i="2"/>
  <c r="L223" i="2"/>
  <c r="L274" i="2"/>
  <c r="L51" i="2"/>
  <c r="L71" i="2"/>
  <c r="L206" i="2"/>
  <c r="L177" i="2"/>
  <c r="L441" i="2"/>
  <c r="L302" i="2"/>
  <c r="L574" i="2"/>
  <c r="L111" i="2"/>
  <c r="L725" i="2"/>
  <c r="L540" i="2"/>
  <c r="L370" i="2"/>
  <c r="L416" i="2"/>
  <c r="L7" i="2"/>
  <c r="L92" i="2"/>
  <c r="L26" i="2"/>
  <c r="L681" i="2"/>
  <c r="L666" i="2"/>
  <c r="L40" i="2"/>
  <c r="L616" i="2"/>
  <c r="L668" i="2"/>
  <c r="L506" i="2"/>
  <c r="L261" i="2"/>
  <c r="L285" i="2"/>
  <c r="L608" i="2"/>
  <c r="L356" i="2"/>
  <c r="L548" i="2"/>
  <c r="L266" i="2"/>
  <c r="L318" i="2"/>
  <c r="L265" i="2"/>
  <c r="L243" i="2"/>
  <c r="L16" i="2"/>
  <c r="L150" i="2"/>
  <c r="L554" i="2"/>
  <c r="L543" i="2"/>
  <c r="L152" i="2"/>
  <c r="L594" i="2"/>
  <c r="L85" i="2"/>
  <c r="L456" i="2"/>
  <c r="L165" i="2"/>
  <c r="L31" i="2"/>
  <c r="L271" i="2"/>
  <c r="L557" i="2"/>
  <c r="L531" i="2"/>
  <c r="L133" i="2"/>
  <c r="L396" i="2"/>
  <c r="L109" i="2"/>
  <c r="L418" i="2"/>
  <c r="L640" i="2"/>
  <c r="L670" i="2"/>
  <c r="L405" i="2"/>
  <c r="L184" i="2"/>
  <c r="L27" i="2"/>
  <c r="L148" i="2"/>
  <c r="L130" i="2"/>
  <c r="L606" i="2"/>
  <c r="L262" i="2"/>
  <c r="L525" i="2"/>
  <c r="L508" i="2"/>
  <c r="L393" i="2"/>
  <c r="L134" i="2"/>
  <c r="L144" i="2"/>
  <c r="L307" i="2"/>
  <c r="L685" i="2"/>
  <c r="L76" i="2"/>
  <c r="L363" i="2"/>
  <c r="L221" i="2"/>
  <c r="L385" i="2"/>
  <c r="L328" i="2"/>
  <c r="L586" i="2"/>
  <c r="L319" i="2"/>
  <c r="L207" i="2"/>
  <c r="L155" i="2"/>
  <c r="L110" i="2"/>
  <c r="L359" i="2"/>
  <c r="L126" i="2"/>
  <c r="L428" i="2"/>
  <c r="L252" i="2"/>
  <c r="L635" i="2"/>
  <c r="L19" i="2"/>
  <c r="L161" i="2"/>
  <c r="L10" i="2"/>
  <c r="L465" i="2"/>
  <c r="L127" i="2"/>
  <c r="L63" i="2"/>
  <c r="L11" i="2"/>
  <c r="L251" i="2"/>
  <c r="L196" i="2"/>
  <c r="L199" i="2"/>
  <c r="L22" i="2"/>
  <c r="L731" i="2"/>
  <c r="L323" i="2"/>
  <c r="L499" i="2"/>
  <c r="L539" i="2"/>
  <c r="L652" i="2"/>
  <c r="L389" i="2"/>
  <c r="L333" i="2"/>
  <c r="L258" i="2"/>
  <c r="L609" i="2"/>
  <c r="L171" i="2"/>
  <c r="L52" i="2"/>
  <c r="L234" i="2"/>
  <c r="L108" i="2"/>
  <c r="L218" i="2"/>
  <c r="L365" i="2"/>
  <c r="L122" i="2"/>
  <c r="L655" i="2"/>
  <c r="L562" i="2"/>
  <c r="L601" i="2"/>
  <c r="L315" i="2"/>
  <c r="L227" i="2"/>
  <c r="L185" i="2"/>
  <c r="L645" i="2"/>
  <c r="L131" i="2"/>
  <c r="L466" i="2"/>
  <c r="L288" i="2"/>
  <c r="L8" i="2"/>
  <c r="L440" i="2"/>
  <c r="L479" i="2"/>
  <c r="L361" i="2"/>
  <c r="L711" i="2"/>
  <c r="L282" i="2"/>
  <c r="L83" i="2"/>
  <c r="L467" i="2"/>
  <c r="L33" i="2"/>
  <c r="L727" i="2"/>
  <c r="L658" i="2"/>
  <c r="L20" i="2"/>
  <c r="L156" i="2"/>
  <c r="L511" i="2"/>
  <c r="L614" i="2"/>
  <c r="L212" i="2"/>
  <c r="L6" i="2"/>
  <c r="L277" i="2"/>
  <c r="L292" i="2"/>
  <c r="L203" i="2"/>
  <c r="L520" i="2"/>
  <c r="L414" i="2"/>
  <c r="L438" i="2"/>
  <c r="L715" i="2"/>
  <c r="L380" i="2"/>
  <c r="L187" i="2"/>
  <c r="L325" i="2"/>
  <c r="L82" i="2"/>
  <c r="L591" i="2"/>
  <c r="L439" i="2"/>
  <c r="L316" i="2"/>
  <c r="L729" i="2"/>
  <c r="L421" i="2"/>
  <c r="L516" i="2"/>
  <c r="L115" i="2"/>
  <c r="L49" i="2"/>
  <c r="L631" i="2"/>
  <c r="L691" i="2"/>
  <c r="L617" i="2"/>
  <c r="L104" i="2"/>
  <c r="L301" i="2"/>
  <c r="L367" i="2"/>
  <c r="L410" i="2"/>
  <c r="L602" i="2"/>
  <c r="L529" i="2"/>
  <c r="L225" i="2"/>
  <c r="L582" i="2"/>
  <c r="L257" i="2"/>
  <c r="L481" i="2"/>
  <c r="L119" i="2"/>
  <c r="L683" i="2"/>
  <c r="L351" i="2"/>
  <c r="L695" i="2"/>
  <c r="L611" i="2"/>
  <c r="L342" i="2"/>
  <c r="L374" i="2"/>
  <c r="L584" i="2"/>
  <c r="L123" i="2"/>
  <c r="L73" i="2"/>
  <c r="L463" i="2"/>
  <c r="L501" i="2"/>
  <c r="L678" i="2"/>
  <c r="L169" i="2"/>
  <c r="L379" i="2"/>
  <c r="L373" i="2"/>
  <c r="L264" i="2"/>
  <c r="L357" i="2"/>
  <c r="L488" i="2"/>
  <c r="L492" i="2"/>
  <c r="L530" i="2"/>
  <c r="L84" i="2"/>
  <c r="L176" i="2"/>
  <c r="L733" i="2"/>
  <c r="L570" i="2"/>
  <c r="L100" i="2"/>
  <c r="L663" i="2"/>
  <c r="L482" i="2"/>
  <c r="L704" i="2"/>
  <c r="L486" i="2"/>
  <c r="L432" i="2"/>
  <c r="L457" i="2"/>
  <c r="L163" i="2"/>
  <c r="L493" i="2"/>
  <c r="L464" i="2"/>
  <c r="L93" i="2"/>
  <c r="L408" i="2"/>
  <c r="L444" i="2"/>
  <c r="L311" i="2"/>
  <c r="L28" i="2"/>
  <c r="L521" i="2"/>
  <c r="L43" i="2"/>
  <c r="L77" i="2"/>
  <c r="L649" i="2"/>
  <c r="L344" i="2"/>
  <c r="L330" i="2"/>
  <c r="L70" i="2"/>
  <c r="L600" i="2"/>
  <c r="L648" i="2"/>
  <c r="L475" i="2"/>
  <c r="L61" i="2"/>
  <c r="L474" i="2"/>
  <c r="L386" i="2"/>
  <c r="L129" i="2"/>
  <c r="L304" i="2"/>
  <c r="L510" i="2"/>
  <c r="L641" i="2"/>
  <c r="L276" i="2"/>
  <c r="L32" i="2"/>
  <c r="L590" i="2"/>
  <c r="L233" i="2"/>
  <c r="L542" i="2"/>
  <c r="L701" i="2"/>
  <c r="L197" i="2"/>
  <c r="L623" i="2"/>
  <c r="L35" i="2"/>
  <c r="L214" i="2"/>
  <c r="L41" i="2"/>
  <c r="L354" i="2"/>
  <c r="L699" i="2"/>
  <c r="L140" i="2"/>
  <c r="L91" i="2"/>
  <c r="L430" i="2"/>
  <c r="L57" i="2"/>
  <c r="L509" i="2"/>
  <c r="L368" i="2"/>
  <c r="L42" i="2"/>
  <c r="L145" i="2"/>
  <c r="L166" i="2"/>
  <c r="L656" i="2"/>
  <c r="L675" i="2"/>
  <c r="L286" i="2"/>
  <c r="L101" i="2"/>
  <c r="L671" i="2"/>
  <c r="L296" i="2"/>
  <c r="L56" i="2"/>
  <c r="L669" i="2"/>
  <c r="L718" i="2"/>
  <c r="L343" i="2"/>
  <c r="L522" i="2"/>
  <c r="L434" i="2"/>
  <c r="L378" i="2"/>
  <c r="L190" i="2"/>
  <c r="L659" i="2"/>
  <c r="L604" i="2"/>
  <c r="L340" i="2"/>
  <c r="L167" i="2"/>
  <c r="L404" i="2"/>
  <c r="L149" i="2"/>
  <c r="L112" i="2"/>
  <c r="L468" i="2"/>
  <c r="L38" i="2"/>
  <c r="L189" i="2"/>
  <c r="L625" i="2"/>
  <c r="L403" i="2"/>
  <c r="L560" i="2"/>
  <c r="L713" i="2"/>
  <c r="L726" i="2"/>
  <c r="L722" i="2"/>
  <c r="L117" i="2"/>
  <c r="L46" i="2"/>
  <c r="L422" i="2"/>
  <c r="L676" i="2"/>
  <c r="L95" i="2"/>
  <c r="L517" i="2"/>
  <c r="L383" i="2"/>
  <c r="L460" i="2"/>
  <c r="L326" i="2"/>
  <c r="L103" i="2"/>
  <c r="L120" i="2"/>
  <c r="L537" i="2"/>
  <c r="L536" i="2"/>
  <c r="L360" i="2"/>
  <c r="L684" i="2"/>
  <c r="L667" i="2"/>
  <c r="L636" i="2"/>
  <c r="L407" i="2"/>
  <c r="L310" i="2"/>
  <c r="L305" i="2"/>
  <c r="L462" i="2"/>
  <c r="L188" i="2"/>
  <c r="L53" i="2"/>
  <c r="L569" i="2"/>
  <c r="L688" i="2"/>
  <c r="L657" i="2"/>
  <c r="L578" i="2"/>
  <c r="L398" i="2"/>
  <c r="L712" i="2"/>
  <c r="L693" i="2"/>
  <c r="L716" i="2"/>
  <c r="L178" i="2"/>
  <c r="L547" i="2"/>
  <c r="L518" i="2"/>
  <c r="L587" i="2"/>
  <c r="L242" i="2"/>
  <c r="L533" i="2"/>
  <c r="L735" i="2"/>
  <c r="L220" i="2"/>
  <c r="L90" i="2"/>
  <c r="L524" i="2"/>
  <c r="L643" i="2"/>
  <c r="L673" i="2"/>
  <c r="L593" i="2"/>
  <c r="L392" i="2"/>
  <c r="L216" i="2"/>
  <c r="L512" i="2"/>
  <c r="L106" i="2"/>
  <c r="L526" i="2"/>
  <c r="L86" i="2"/>
  <c r="L299" i="2"/>
  <c r="L371" i="2"/>
  <c r="L694" i="2"/>
  <c r="L660" i="2"/>
  <c r="L348" i="2"/>
  <c r="L450" i="2"/>
  <c r="L415" i="2"/>
  <c r="L215" i="2"/>
  <c r="L583" i="2"/>
  <c r="L552" i="2"/>
  <c r="L291" i="2"/>
  <c r="L294" i="2"/>
  <c r="L477" i="2"/>
  <c r="L728" i="2"/>
  <c r="L375" i="2"/>
  <c r="L89" i="2"/>
  <c r="L564" i="2"/>
  <c r="L238" i="2"/>
  <c r="L433" i="2"/>
  <c r="L689" i="2"/>
  <c r="L384" i="2"/>
  <c r="L489" i="2"/>
  <c r="L452" i="2"/>
  <c r="L605" i="2"/>
  <c r="L620" i="2"/>
  <c r="L513" i="2"/>
  <c r="L644" i="2"/>
  <c r="L387" i="2"/>
  <c r="L487" i="2"/>
  <c r="L471" i="2"/>
  <c r="L637" i="2"/>
  <c r="L298" i="2"/>
  <c r="L146" i="2"/>
  <c r="L588" i="2"/>
  <c r="L208" i="2"/>
  <c r="L400" i="2"/>
  <c r="L599" i="2"/>
  <c r="L461" i="2"/>
  <c r="L485" i="2"/>
  <c r="L290" i="2"/>
  <c r="L297" i="2"/>
  <c r="L720" i="2"/>
  <c r="L349" i="2"/>
  <c r="L714" i="2"/>
  <c r="L723" i="2"/>
  <c r="L664" i="2"/>
  <c r="L575" i="2"/>
  <c r="L263" i="2"/>
  <c r="L347" i="2"/>
  <c r="L597" i="2"/>
  <c r="L244" i="2"/>
  <c r="L621" i="2"/>
  <c r="L607" i="2"/>
  <c r="L413" i="2"/>
  <c r="L459" i="2"/>
  <c r="L653" i="2"/>
  <c r="L698" i="2"/>
  <c r="L618" i="2"/>
  <c r="L692" i="2"/>
  <c r="L505" i="2"/>
  <c r="L680" i="2"/>
  <c r="L473" i="2"/>
  <c r="L563" i="2"/>
  <c r="L627" i="2"/>
  <c r="L687" i="2"/>
  <c r="L706" i="2"/>
  <c r="L589" i="2"/>
  <c r="L581" i="2"/>
  <c r="L665" i="2"/>
  <c r="L734" i="2"/>
  <c r="L679" i="2"/>
  <c r="L553" i="2"/>
  <c r="L719" i="2"/>
  <c r="L642" i="2"/>
  <c r="L555" i="2"/>
  <c r="L686" i="2"/>
  <c r="L707" i="2"/>
  <c r="L632" i="2"/>
  <c r="L708" i="2"/>
  <c r="L700" i="2"/>
  <c r="L651" i="2"/>
  <c r="L724" i="2"/>
  <c r="L682" i="2"/>
  <c r="L626" i="2"/>
  <c r="L677" i="2"/>
  <c r="L717" i="2"/>
  <c r="L690" i="2"/>
  <c r="L730" i="2"/>
  <c r="L615" i="2"/>
  <c r="L732" i="2"/>
  <c r="J549" i="2"/>
  <c r="J585" i="2"/>
  <c r="J613" i="2"/>
  <c r="J158" i="2"/>
  <c r="J395" i="2"/>
  <c r="J567" i="2"/>
  <c r="J280" i="2"/>
  <c r="J390" i="2"/>
  <c r="J580" i="2"/>
  <c r="J350" i="2"/>
  <c r="J313" i="2"/>
  <c r="J498" i="2"/>
  <c r="J250" i="2"/>
  <c r="J139" i="2"/>
  <c r="J661" i="2"/>
  <c r="J78" i="2"/>
  <c r="J377" i="2"/>
  <c r="J204" i="2"/>
  <c r="J448" i="2"/>
  <c r="J672" i="2"/>
  <c r="J500" i="2"/>
  <c r="J170" i="2"/>
  <c r="J382" i="2"/>
  <c r="J99" i="2"/>
  <c r="J118" i="2"/>
  <c r="J331" i="2"/>
  <c r="J58" i="2"/>
  <c r="J14" i="2"/>
  <c r="J646" i="2"/>
  <c r="J538" i="2"/>
  <c r="J352" i="2"/>
  <c r="J102" i="2"/>
  <c r="J60" i="2"/>
  <c r="J628" i="2"/>
  <c r="J135" i="2"/>
  <c r="J647" i="2"/>
  <c r="J598" i="2"/>
  <c r="J309" i="2"/>
  <c r="J62" i="2"/>
  <c r="J87" i="2"/>
  <c r="J67" i="2"/>
  <c r="J579" i="2"/>
  <c r="J18" i="2"/>
  <c r="J411" i="2"/>
  <c r="J275" i="2"/>
  <c r="J141" i="2"/>
  <c r="J12" i="2"/>
  <c r="J550" i="2"/>
  <c r="J268" i="2"/>
  <c r="J424" i="2"/>
  <c r="J235" i="2"/>
  <c r="J54" i="2"/>
  <c r="J138" i="2"/>
  <c r="J610" i="2"/>
  <c r="J143" i="2"/>
  <c r="J458" i="2"/>
  <c r="J381" i="2"/>
  <c r="J65" i="2"/>
  <c r="J339" i="2"/>
  <c r="J121" i="2"/>
  <c r="J209" i="2"/>
  <c r="J576" i="2"/>
  <c r="J272" i="2"/>
  <c r="J532" i="2"/>
  <c r="J401" i="2"/>
  <c r="J472" i="2"/>
  <c r="J191" i="2"/>
  <c r="J446" i="2"/>
  <c r="J442" i="2"/>
  <c r="J97" i="2"/>
  <c r="J273" i="2"/>
  <c r="J335" i="2"/>
  <c r="J355" i="2"/>
  <c r="J426" i="2"/>
  <c r="J205" i="2"/>
  <c r="J81" i="2"/>
  <c r="J283" i="2"/>
  <c r="J80" i="2"/>
  <c r="J427" i="2"/>
  <c r="J3" i="2"/>
  <c r="J320" i="2"/>
  <c r="J270" i="2"/>
  <c r="J469" i="2"/>
  <c r="J321" i="2"/>
  <c r="J79" i="2"/>
  <c r="J565" i="2"/>
  <c r="J210" i="2"/>
  <c r="J231" i="2"/>
  <c r="J267" i="2"/>
  <c r="J217" i="2"/>
  <c r="J37" i="2"/>
  <c r="J55" i="2"/>
  <c r="J279" i="2"/>
  <c r="J423" i="2"/>
  <c r="J654" i="2"/>
  <c r="J369" i="2"/>
  <c r="J34" i="2"/>
  <c r="J353" i="2"/>
  <c r="J180" i="2"/>
  <c r="J219" i="2"/>
  <c r="J114" i="2"/>
  <c r="J13" i="2"/>
  <c r="J281" i="2"/>
  <c r="J5" i="2"/>
  <c r="J412" i="2"/>
  <c r="J572" i="2"/>
  <c r="J259" i="2"/>
  <c r="J142" i="2"/>
  <c r="J425" i="2"/>
  <c r="J21" i="2"/>
  <c r="J159" i="2"/>
  <c r="J391" i="2"/>
  <c r="J29" i="2"/>
  <c r="J329" i="2"/>
  <c r="J183" i="2"/>
  <c r="J697" i="2"/>
  <c r="J154" i="2"/>
  <c r="J96" i="2"/>
  <c r="J376" i="2"/>
  <c r="J181" i="2"/>
  <c r="J30" i="2"/>
  <c r="J182" i="2"/>
  <c r="J502" i="2"/>
  <c r="J327" i="2"/>
  <c r="J174" i="2"/>
  <c r="J603" i="2"/>
  <c r="J278" i="2"/>
  <c r="J494" i="2"/>
  <c r="J232" i="2"/>
  <c r="J490" i="2"/>
  <c r="J388" i="2"/>
  <c r="J445" i="2"/>
  <c r="J253" i="2"/>
  <c r="J241" i="2"/>
  <c r="J192" i="2"/>
  <c r="J45" i="2"/>
  <c r="J193" i="2"/>
  <c r="J312" i="2"/>
  <c r="J705" i="2"/>
  <c r="J402" i="2"/>
  <c r="J341" i="2"/>
  <c r="J128" i="2"/>
  <c r="J228" i="2"/>
  <c r="J248" i="2"/>
  <c r="J36" i="2"/>
  <c r="J451" i="2"/>
  <c r="J399" i="2"/>
  <c r="J164" i="2"/>
  <c r="J107" i="2"/>
  <c r="J702" i="2"/>
  <c r="J346" i="2"/>
  <c r="J336" i="2"/>
  <c r="J2" i="2"/>
  <c r="J249" i="2"/>
  <c r="J397" i="2"/>
  <c r="J568" i="2"/>
  <c r="J15" i="2"/>
  <c r="J534" i="2"/>
  <c r="J116" i="2"/>
  <c r="J528" i="2"/>
  <c r="J527" i="2"/>
  <c r="J132" i="2"/>
  <c r="J595" i="2"/>
  <c r="J211" i="2"/>
  <c r="J9" i="2"/>
  <c r="J179" i="2"/>
  <c r="J429" i="2"/>
  <c r="J495" i="2"/>
  <c r="J255" i="2"/>
  <c r="J633" i="2"/>
  <c r="J491" i="2"/>
  <c r="J544" i="2"/>
  <c r="J612" i="2"/>
  <c r="J484" i="2"/>
  <c r="J337" i="2"/>
  <c r="J592" i="2"/>
  <c r="J24" i="2"/>
  <c r="J566" i="2"/>
  <c r="J125" i="2"/>
  <c r="J226" i="2"/>
  <c r="J172" i="2"/>
  <c r="J240" i="2"/>
  <c r="J222" i="2"/>
  <c r="J247" i="2"/>
  <c r="J662" i="2"/>
  <c r="J23" i="2"/>
  <c r="J561" i="2"/>
  <c r="J420" i="2"/>
  <c r="J630" i="2"/>
  <c r="J293" i="2"/>
  <c r="J559" i="2"/>
  <c r="J338" i="2"/>
  <c r="J419" i="2"/>
  <c r="J622" i="2"/>
  <c r="J394" i="2"/>
  <c r="J269" i="2"/>
  <c r="J436" i="2"/>
  <c r="J74" i="2"/>
  <c r="J364" i="2"/>
  <c r="J480" i="2"/>
  <c r="J88" i="2"/>
  <c r="J629" i="2"/>
  <c r="J186" i="2"/>
  <c r="J194" i="2"/>
  <c r="J596" i="2"/>
  <c r="J519" i="2"/>
  <c r="J556" i="2"/>
  <c r="J454" i="2"/>
  <c r="J551" i="2"/>
  <c r="J507" i="2"/>
  <c r="J256" i="2"/>
  <c r="J497" i="2"/>
  <c r="J157" i="2"/>
  <c r="J496" i="2"/>
  <c r="J98" i="2"/>
  <c r="J224" i="2"/>
  <c r="J332" i="2"/>
  <c r="J59" i="2"/>
  <c r="J68" i="2"/>
  <c r="J546" i="2"/>
  <c r="J198" i="2"/>
  <c r="J303" i="2"/>
  <c r="J284" i="2"/>
  <c r="J437" i="2"/>
  <c r="J229" i="2"/>
  <c r="J239" i="2"/>
  <c r="J545" i="2"/>
  <c r="J483" i="2"/>
  <c r="J674" i="2"/>
  <c r="J573" i="2"/>
  <c r="J48" i="2"/>
  <c r="J47" i="2"/>
  <c r="J523" i="2"/>
  <c r="J455" i="2"/>
  <c r="J721" i="2"/>
  <c r="J245" i="2"/>
  <c r="J703" i="2"/>
  <c r="J295" i="2"/>
  <c r="J175" i="2"/>
  <c r="J696" i="2"/>
  <c r="J246" i="2"/>
  <c r="J478" i="2"/>
  <c r="J503" i="2"/>
  <c r="J406" i="2"/>
  <c r="J558" i="2"/>
  <c r="J136" i="2"/>
  <c r="J151" i="2"/>
  <c r="J260" i="2"/>
  <c r="J230" i="2"/>
  <c r="J709" i="2"/>
  <c r="J72" i="2"/>
  <c r="J431" i="2"/>
  <c r="J334" i="2"/>
  <c r="J17" i="2"/>
  <c r="J362" i="2"/>
  <c r="J443" i="2"/>
  <c r="J289" i="2"/>
  <c r="J324" i="2"/>
  <c r="J64" i="2"/>
  <c r="J358" i="2"/>
  <c r="J201" i="2"/>
  <c r="J200" i="2"/>
  <c r="J453" i="2"/>
  <c r="J409" i="2"/>
  <c r="J571" i="2"/>
  <c r="J153" i="2"/>
  <c r="J634" i="2"/>
  <c r="J476" i="2"/>
  <c r="J577" i="2"/>
  <c r="J435" i="2"/>
  <c r="J366" i="2"/>
  <c r="J66" i="2"/>
  <c r="J75" i="2"/>
  <c r="J447" i="2"/>
  <c r="J124" i="2"/>
  <c r="J236" i="2"/>
  <c r="J237" i="2"/>
  <c r="J449" i="2"/>
  <c r="J345" i="2"/>
  <c r="J4" i="2"/>
  <c r="J470" i="2"/>
  <c r="J213" i="2"/>
  <c r="J638" i="2"/>
  <c r="J710" i="2"/>
  <c r="J308" i="2"/>
  <c r="J25" i="2"/>
  <c r="J69" i="2"/>
  <c r="J300" i="2"/>
  <c r="J306" i="2"/>
  <c r="J541" i="2"/>
  <c r="J39" i="2"/>
  <c r="J624" i="2"/>
  <c r="J535" i="2"/>
  <c r="J137" i="2"/>
  <c r="J195" i="2"/>
  <c r="J50" i="2"/>
  <c r="J504" i="2"/>
  <c r="J168" i="2"/>
  <c r="J322" i="2"/>
  <c r="J639" i="2"/>
  <c r="J287" i="2"/>
  <c r="J147" i="2"/>
  <c r="J44" i="2"/>
  <c r="J173" i="2"/>
  <c r="J372" i="2"/>
  <c r="J162" i="2"/>
  <c r="J514" i="2"/>
  <c r="J650" i="2"/>
  <c r="J515" i="2"/>
  <c r="J314" i="2"/>
  <c r="J202" i="2"/>
  <c r="J160" i="2"/>
  <c r="J619" i="2"/>
  <c r="J317" i="2"/>
  <c r="J254" i="2"/>
  <c r="J105" i="2"/>
  <c r="J113" i="2"/>
  <c r="J94" i="2"/>
  <c r="J417" i="2"/>
  <c r="J223" i="2"/>
  <c r="J274" i="2"/>
  <c r="J51" i="2"/>
  <c r="J71" i="2"/>
  <c r="J206" i="2"/>
  <c r="J177" i="2"/>
  <c r="J441" i="2"/>
  <c r="J302" i="2"/>
  <c r="J574" i="2"/>
  <c r="J111" i="2"/>
  <c r="J725" i="2"/>
  <c r="J540" i="2"/>
  <c r="J370" i="2"/>
  <c r="J416" i="2"/>
  <c r="J7" i="2"/>
  <c r="J92" i="2"/>
  <c r="J26" i="2"/>
  <c r="J681" i="2"/>
  <c r="J666" i="2"/>
  <c r="J40" i="2"/>
  <c r="J616" i="2"/>
  <c r="J668" i="2"/>
  <c r="J506" i="2"/>
  <c r="J261" i="2"/>
  <c r="J285" i="2"/>
  <c r="J608" i="2"/>
  <c r="J356" i="2"/>
  <c r="J548" i="2"/>
  <c r="J266" i="2"/>
  <c r="J318" i="2"/>
  <c r="J265" i="2"/>
  <c r="J243" i="2"/>
  <c r="J16" i="2"/>
  <c r="J150" i="2"/>
  <c r="J554" i="2"/>
  <c r="J543" i="2"/>
  <c r="J152" i="2"/>
  <c r="J594" i="2"/>
  <c r="J85" i="2"/>
  <c r="J456" i="2"/>
  <c r="J165" i="2"/>
  <c r="J31" i="2"/>
  <c r="J271" i="2"/>
  <c r="J557" i="2"/>
  <c r="J531" i="2"/>
  <c r="J133" i="2"/>
  <c r="J396" i="2"/>
  <c r="J109" i="2"/>
  <c r="J418" i="2"/>
  <c r="J640" i="2"/>
  <c r="J670" i="2"/>
  <c r="J405" i="2"/>
  <c r="J184" i="2"/>
  <c r="J27" i="2"/>
  <c r="J148" i="2"/>
  <c r="J130" i="2"/>
  <c r="J606" i="2"/>
  <c r="J262" i="2"/>
  <c r="J525" i="2"/>
  <c r="J508" i="2"/>
  <c r="J393" i="2"/>
  <c r="J134" i="2"/>
  <c r="J144" i="2"/>
  <c r="J307" i="2"/>
  <c r="J685" i="2"/>
  <c r="J76" i="2"/>
  <c r="J363" i="2"/>
  <c r="J221" i="2"/>
  <c r="J385" i="2"/>
  <c r="J328" i="2"/>
  <c r="J586" i="2"/>
  <c r="J319" i="2"/>
  <c r="J207" i="2"/>
  <c r="J155" i="2"/>
  <c r="J110" i="2"/>
  <c r="J359" i="2"/>
  <c r="J126" i="2"/>
  <c r="J428" i="2"/>
  <c r="J252" i="2"/>
  <c r="J635" i="2"/>
  <c r="J19" i="2"/>
  <c r="J161" i="2"/>
  <c r="J10" i="2"/>
  <c r="J465" i="2"/>
  <c r="J127" i="2"/>
  <c r="J63" i="2"/>
  <c r="J11" i="2"/>
  <c r="J251" i="2"/>
  <c r="J196" i="2"/>
  <c r="J199" i="2"/>
  <c r="J22" i="2"/>
  <c r="J731" i="2"/>
  <c r="J323" i="2"/>
  <c r="J499" i="2"/>
  <c r="J539" i="2"/>
  <c r="J652" i="2"/>
  <c r="J389" i="2"/>
  <c r="J333" i="2"/>
  <c r="J258" i="2"/>
  <c r="J609" i="2"/>
  <c r="J171" i="2"/>
  <c r="J52" i="2"/>
  <c r="J234" i="2"/>
  <c r="J108" i="2"/>
  <c r="J218" i="2"/>
  <c r="J365" i="2"/>
  <c r="J122" i="2"/>
  <c r="J655" i="2"/>
  <c r="J562" i="2"/>
  <c r="J601" i="2"/>
  <c r="J315" i="2"/>
  <c r="J227" i="2"/>
  <c r="J185" i="2"/>
  <c r="J645" i="2"/>
  <c r="J131" i="2"/>
  <c r="J466" i="2"/>
  <c r="J288" i="2"/>
  <c r="J8" i="2"/>
  <c r="J440" i="2"/>
  <c r="J479" i="2"/>
  <c r="J361" i="2"/>
  <c r="J711" i="2"/>
  <c r="J282" i="2"/>
  <c r="J83" i="2"/>
  <c r="J467" i="2"/>
  <c r="J33" i="2"/>
  <c r="J727" i="2"/>
  <c r="J658" i="2"/>
  <c r="J20" i="2"/>
  <c r="J156" i="2"/>
  <c r="J511" i="2"/>
  <c r="J614" i="2"/>
  <c r="J212" i="2"/>
  <c r="J6" i="2"/>
  <c r="J277" i="2"/>
  <c r="J292" i="2"/>
  <c r="J203" i="2"/>
  <c r="J520" i="2"/>
  <c r="J414" i="2"/>
  <c r="J438" i="2"/>
  <c r="J715" i="2"/>
  <c r="J380" i="2"/>
  <c r="J187" i="2"/>
  <c r="J325" i="2"/>
  <c r="J82" i="2"/>
  <c r="J591" i="2"/>
  <c r="J439" i="2"/>
  <c r="J316" i="2"/>
  <c r="J729" i="2"/>
  <c r="J421" i="2"/>
  <c r="J516" i="2"/>
  <c r="J115" i="2"/>
  <c r="J49" i="2"/>
  <c r="J631" i="2"/>
  <c r="J691" i="2"/>
  <c r="J617" i="2"/>
  <c r="J104" i="2"/>
  <c r="J301" i="2"/>
  <c r="J367" i="2"/>
  <c r="J410" i="2"/>
  <c r="J602" i="2"/>
  <c r="J529" i="2"/>
  <c r="J225" i="2"/>
  <c r="J582" i="2"/>
  <c r="J257" i="2"/>
  <c r="J481" i="2"/>
  <c r="J119" i="2"/>
  <c r="J683" i="2"/>
  <c r="J351" i="2"/>
  <c r="J695" i="2"/>
  <c r="J611" i="2"/>
  <c r="J342" i="2"/>
  <c r="J374" i="2"/>
  <c r="J584" i="2"/>
  <c r="J123" i="2"/>
  <c r="J73" i="2"/>
  <c r="J463" i="2"/>
  <c r="J501" i="2"/>
  <c r="J678" i="2"/>
  <c r="J169" i="2"/>
  <c r="J379" i="2"/>
  <c r="J373" i="2"/>
  <c r="J264" i="2"/>
  <c r="J357" i="2"/>
  <c r="J488" i="2"/>
  <c r="J492" i="2"/>
  <c r="J530" i="2"/>
  <c r="J84" i="2"/>
  <c r="J176" i="2"/>
  <c r="J733" i="2"/>
  <c r="J570" i="2"/>
  <c r="J100" i="2"/>
  <c r="J663" i="2"/>
  <c r="J482" i="2"/>
  <c r="J704" i="2"/>
  <c r="J486" i="2"/>
  <c r="J432" i="2"/>
  <c r="J457" i="2"/>
  <c r="J163" i="2"/>
  <c r="J493" i="2"/>
  <c r="J464" i="2"/>
  <c r="J93" i="2"/>
  <c r="J408" i="2"/>
  <c r="J444" i="2"/>
  <c r="J311" i="2"/>
  <c r="J28" i="2"/>
  <c r="J521" i="2"/>
  <c r="J43" i="2"/>
  <c r="J77" i="2"/>
  <c r="J649" i="2"/>
  <c r="J344" i="2"/>
  <c r="J330" i="2"/>
  <c r="J70" i="2"/>
  <c r="J600" i="2"/>
  <c r="J648" i="2"/>
  <c r="J475" i="2"/>
  <c r="J61" i="2"/>
  <c r="J474" i="2"/>
  <c r="J386" i="2"/>
  <c r="J129" i="2"/>
  <c r="J304" i="2"/>
  <c r="J510" i="2"/>
  <c r="J641" i="2"/>
  <c r="J276" i="2"/>
  <c r="J32" i="2"/>
  <c r="J590" i="2"/>
  <c r="J233" i="2"/>
  <c r="J542" i="2"/>
  <c r="J701" i="2"/>
  <c r="J197" i="2"/>
  <c r="J623" i="2"/>
  <c r="J35" i="2"/>
  <c r="J214" i="2"/>
  <c r="J41" i="2"/>
  <c r="J354" i="2"/>
  <c r="J699" i="2"/>
  <c r="J140" i="2"/>
  <c r="J91" i="2"/>
  <c r="J430" i="2"/>
  <c r="J57" i="2"/>
  <c r="J509" i="2"/>
  <c r="J368" i="2"/>
  <c r="J42" i="2"/>
  <c r="J145" i="2"/>
  <c r="J166" i="2"/>
  <c r="J656" i="2"/>
  <c r="J675" i="2"/>
  <c r="J286" i="2"/>
  <c r="J101" i="2"/>
  <c r="J671" i="2"/>
  <c r="J296" i="2"/>
  <c r="J56" i="2"/>
  <c r="J669" i="2"/>
  <c r="J718" i="2"/>
  <c r="J343" i="2"/>
  <c r="J522" i="2"/>
  <c r="J434" i="2"/>
  <c r="J378" i="2"/>
  <c r="J190" i="2"/>
  <c r="J659" i="2"/>
  <c r="J604" i="2"/>
  <c r="J340" i="2"/>
  <c r="J167" i="2"/>
  <c r="J404" i="2"/>
  <c r="J149" i="2"/>
  <c r="J112" i="2"/>
  <c r="J468" i="2"/>
  <c r="J38" i="2"/>
  <c r="J189" i="2"/>
  <c r="J625" i="2"/>
  <c r="J403" i="2"/>
  <c r="J560" i="2"/>
  <c r="J713" i="2"/>
  <c r="J726" i="2"/>
  <c r="J722" i="2"/>
  <c r="J117" i="2"/>
  <c r="J46" i="2"/>
  <c r="J422" i="2"/>
  <c r="J676" i="2"/>
  <c r="J95" i="2"/>
  <c r="J517" i="2"/>
  <c r="J383" i="2"/>
  <c r="J460" i="2"/>
  <c r="J326" i="2"/>
  <c r="J103" i="2"/>
  <c r="J120" i="2"/>
  <c r="J537" i="2"/>
  <c r="J536" i="2"/>
  <c r="J360" i="2"/>
  <c r="J684" i="2"/>
  <c r="J667" i="2"/>
  <c r="J636" i="2"/>
  <c r="J407" i="2"/>
  <c r="J310" i="2"/>
  <c r="J305" i="2"/>
  <c r="J462" i="2"/>
  <c r="J188" i="2"/>
  <c r="J53" i="2"/>
  <c r="J569" i="2"/>
  <c r="J688" i="2"/>
  <c r="J657" i="2"/>
  <c r="J578" i="2"/>
  <c r="J398" i="2"/>
  <c r="J712" i="2"/>
  <c r="J693" i="2"/>
  <c r="J716" i="2"/>
  <c r="J178" i="2"/>
  <c r="J547" i="2"/>
  <c r="J518" i="2"/>
  <c r="J587" i="2"/>
  <c r="J242" i="2"/>
  <c r="J533" i="2"/>
  <c r="J735" i="2"/>
  <c r="J220" i="2"/>
  <c r="J90" i="2"/>
  <c r="J524" i="2"/>
  <c r="J643" i="2"/>
  <c r="J673" i="2"/>
  <c r="J593" i="2"/>
  <c r="J392" i="2"/>
  <c r="J216" i="2"/>
  <c r="J512" i="2"/>
  <c r="J106" i="2"/>
  <c r="J526" i="2"/>
  <c r="J86" i="2"/>
  <c r="J299" i="2"/>
  <c r="J371" i="2"/>
  <c r="J694" i="2"/>
  <c r="J660" i="2"/>
  <c r="J348" i="2"/>
  <c r="J450" i="2"/>
  <c r="J415" i="2"/>
  <c r="J215" i="2"/>
  <c r="J583" i="2"/>
  <c r="J552" i="2"/>
  <c r="J291" i="2"/>
  <c r="J294" i="2"/>
  <c r="J477" i="2"/>
  <c r="J728" i="2"/>
  <c r="J375" i="2"/>
  <c r="J89" i="2"/>
  <c r="J564" i="2"/>
  <c r="J238" i="2"/>
  <c r="J433" i="2"/>
  <c r="J689" i="2"/>
  <c r="J384" i="2"/>
  <c r="J489" i="2"/>
  <c r="J452" i="2"/>
  <c r="J605" i="2"/>
  <c r="J620" i="2"/>
  <c r="J513" i="2"/>
  <c r="J644" i="2"/>
  <c r="J387" i="2"/>
  <c r="J487" i="2"/>
  <c r="J471" i="2"/>
  <c r="J637" i="2"/>
  <c r="J298" i="2"/>
  <c r="J146" i="2"/>
  <c r="J588" i="2"/>
  <c r="J208" i="2"/>
  <c r="J400" i="2"/>
  <c r="J599" i="2"/>
  <c r="J461" i="2"/>
  <c r="J485" i="2"/>
  <c r="J290" i="2"/>
  <c r="J297" i="2"/>
  <c r="J720" i="2"/>
  <c r="J349" i="2"/>
  <c r="J714" i="2"/>
  <c r="J723" i="2"/>
  <c r="J664" i="2"/>
  <c r="J575" i="2"/>
  <c r="J263" i="2"/>
  <c r="J347" i="2"/>
  <c r="J597" i="2"/>
  <c r="J244" i="2"/>
  <c r="J621" i="2"/>
  <c r="J607" i="2"/>
  <c r="J413" i="2"/>
  <c r="J459" i="2"/>
  <c r="J653" i="2"/>
  <c r="J698" i="2"/>
  <c r="J618" i="2"/>
  <c r="J692" i="2"/>
  <c r="J505" i="2"/>
  <c r="J680" i="2"/>
  <c r="J473" i="2"/>
  <c r="J563" i="2"/>
  <c r="J627" i="2"/>
  <c r="J687" i="2"/>
  <c r="J706" i="2"/>
  <c r="J589" i="2"/>
  <c r="J581" i="2"/>
  <c r="J665" i="2"/>
  <c r="J734" i="2"/>
  <c r="J679" i="2"/>
  <c r="J553" i="2"/>
  <c r="J719" i="2"/>
  <c r="J642" i="2"/>
  <c r="J555" i="2"/>
  <c r="J686" i="2"/>
  <c r="J707" i="2"/>
  <c r="J632" i="2"/>
  <c r="J708" i="2"/>
  <c r="J700" i="2"/>
  <c r="J651" i="2"/>
  <c r="J724" i="2"/>
  <c r="J682" i="2"/>
  <c r="J626" i="2"/>
  <c r="J677" i="2"/>
  <c r="J717" i="2"/>
  <c r="J690" i="2"/>
  <c r="J730" i="2"/>
  <c r="J615" i="2"/>
  <c r="J732" i="2"/>
  <c r="H549" i="2"/>
  <c r="H585" i="2"/>
  <c r="H613" i="2"/>
  <c r="H158" i="2"/>
  <c r="H395" i="2"/>
  <c r="H567" i="2"/>
  <c r="H280" i="2"/>
  <c r="H390" i="2"/>
  <c r="H580" i="2"/>
  <c r="H350" i="2"/>
  <c r="H313" i="2"/>
  <c r="H498" i="2"/>
  <c r="H250" i="2"/>
  <c r="H139" i="2"/>
  <c r="H661" i="2"/>
  <c r="H78" i="2"/>
  <c r="H377" i="2"/>
  <c r="H204" i="2"/>
  <c r="H448" i="2"/>
  <c r="H672" i="2"/>
  <c r="H500" i="2"/>
  <c r="H170" i="2"/>
  <c r="H382" i="2"/>
  <c r="H99" i="2"/>
  <c r="H118" i="2"/>
  <c r="H331" i="2"/>
  <c r="H58" i="2"/>
  <c r="H14" i="2"/>
  <c r="H646" i="2"/>
  <c r="H538" i="2"/>
  <c r="H352" i="2"/>
  <c r="H102" i="2"/>
  <c r="H60" i="2"/>
  <c r="H628" i="2"/>
  <c r="H135" i="2"/>
  <c r="H647" i="2"/>
  <c r="H598" i="2"/>
  <c r="H309" i="2"/>
  <c r="H62" i="2"/>
  <c r="H87" i="2"/>
  <c r="H67" i="2"/>
  <c r="H579" i="2"/>
  <c r="H18" i="2"/>
  <c r="H411" i="2"/>
  <c r="H275" i="2"/>
  <c r="H141" i="2"/>
  <c r="H12" i="2"/>
  <c r="H550" i="2"/>
  <c r="H268" i="2"/>
  <c r="H424" i="2"/>
  <c r="H235" i="2"/>
  <c r="H54" i="2"/>
  <c r="H138" i="2"/>
  <c r="H610" i="2"/>
  <c r="H143" i="2"/>
  <c r="H458" i="2"/>
  <c r="H381" i="2"/>
  <c r="H65" i="2"/>
  <c r="H339" i="2"/>
  <c r="H121" i="2"/>
  <c r="H209" i="2"/>
  <c r="H576" i="2"/>
  <c r="H272" i="2"/>
  <c r="H532" i="2"/>
  <c r="H401" i="2"/>
  <c r="H472" i="2"/>
  <c r="H191" i="2"/>
  <c r="H446" i="2"/>
  <c r="H442" i="2"/>
  <c r="H97" i="2"/>
  <c r="H273" i="2"/>
  <c r="H335" i="2"/>
  <c r="H355" i="2"/>
  <c r="H426" i="2"/>
  <c r="H205" i="2"/>
  <c r="H81" i="2"/>
  <c r="H283" i="2"/>
  <c r="H80" i="2"/>
  <c r="H427" i="2"/>
  <c r="H3" i="2"/>
  <c r="H320" i="2"/>
  <c r="H270" i="2"/>
  <c r="H469" i="2"/>
  <c r="H321" i="2"/>
  <c r="H79" i="2"/>
  <c r="H565" i="2"/>
  <c r="H210" i="2"/>
  <c r="H231" i="2"/>
  <c r="H267" i="2"/>
  <c r="H217" i="2"/>
  <c r="H37" i="2"/>
  <c r="H55" i="2"/>
  <c r="H279" i="2"/>
  <c r="H423" i="2"/>
  <c r="H654" i="2"/>
  <c r="H369" i="2"/>
  <c r="H34" i="2"/>
  <c r="H353" i="2"/>
  <c r="H180" i="2"/>
  <c r="H219" i="2"/>
  <c r="H114" i="2"/>
  <c r="H13" i="2"/>
  <c r="H281" i="2"/>
  <c r="H5" i="2"/>
  <c r="H412" i="2"/>
  <c r="H572" i="2"/>
  <c r="H259" i="2"/>
  <c r="H142" i="2"/>
  <c r="H425" i="2"/>
  <c r="H21" i="2"/>
  <c r="H159" i="2"/>
  <c r="H391" i="2"/>
  <c r="H29" i="2"/>
  <c r="H329" i="2"/>
  <c r="H183" i="2"/>
  <c r="H697" i="2"/>
  <c r="H154" i="2"/>
  <c r="H96" i="2"/>
  <c r="H376" i="2"/>
  <c r="H181" i="2"/>
  <c r="H30" i="2"/>
  <c r="H182" i="2"/>
  <c r="H502" i="2"/>
  <c r="H327" i="2"/>
  <c r="H174" i="2"/>
  <c r="H603" i="2"/>
  <c r="H278" i="2"/>
  <c r="H494" i="2"/>
  <c r="H232" i="2"/>
  <c r="H490" i="2"/>
  <c r="H388" i="2"/>
  <c r="H445" i="2"/>
  <c r="H253" i="2"/>
  <c r="H241" i="2"/>
  <c r="H192" i="2"/>
  <c r="H45" i="2"/>
  <c r="H193" i="2"/>
  <c r="H312" i="2"/>
  <c r="H705" i="2"/>
  <c r="H402" i="2"/>
  <c r="H341" i="2"/>
  <c r="H128" i="2"/>
  <c r="H228" i="2"/>
  <c r="H248" i="2"/>
  <c r="H36" i="2"/>
  <c r="H451" i="2"/>
  <c r="H399" i="2"/>
  <c r="H164" i="2"/>
  <c r="H107" i="2"/>
  <c r="H702" i="2"/>
  <c r="H346" i="2"/>
  <c r="H336" i="2"/>
  <c r="H2" i="2"/>
  <c r="H249" i="2"/>
  <c r="H397" i="2"/>
  <c r="H568" i="2"/>
  <c r="H15" i="2"/>
  <c r="H534" i="2"/>
  <c r="H116" i="2"/>
  <c r="H528" i="2"/>
  <c r="H527" i="2"/>
  <c r="H132" i="2"/>
  <c r="H595" i="2"/>
  <c r="H211" i="2"/>
  <c r="H9" i="2"/>
  <c r="H179" i="2"/>
  <c r="H429" i="2"/>
  <c r="H495" i="2"/>
  <c r="H255" i="2"/>
  <c r="H633" i="2"/>
  <c r="H491" i="2"/>
  <c r="H544" i="2"/>
  <c r="H612" i="2"/>
  <c r="H484" i="2"/>
  <c r="H337" i="2"/>
  <c r="H592" i="2"/>
  <c r="H24" i="2"/>
  <c r="H566" i="2"/>
  <c r="H125" i="2"/>
  <c r="H226" i="2"/>
  <c r="H172" i="2"/>
  <c r="H240" i="2"/>
  <c r="H222" i="2"/>
  <c r="H247" i="2"/>
  <c r="H662" i="2"/>
  <c r="H23" i="2"/>
  <c r="H561" i="2"/>
  <c r="H420" i="2"/>
  <c r="H630" i="2"/>
  <c r="H293" i="2"/>
  <c r="H559" i="2"/>
  <c r="H338" i="2"/>
  <c r="H419" i="2"/>
  <c r="H622" i="2"/>
  <c r="H394" i="2"/>
  <c r="H269" i="2"/>
  <c r="H436" i="2"/>
  <c r="H74" i="2"/>
  <c r="H364" i="2"/>
  <c r="H480" i="2"/>
  <c r="H88" i="2"/>
  <c r="H629" i="2"/>
  <c r="H186" i="2"/>
  <c r="H194" i="2"/>
  <c r="H596" i="2"/>
  <c r="H519" i="2"/>
  <c r="H556" i="2"/>
  <c r="H454" i="2"/>
  <c r="H551" i="2"/>
  <c r="H507" i="2"/>
  <c r="H256" i="2"/>
  <c r="H497" i="2"/>
  <c r="H157" i="2"/>
  <c r="H496" i="2"/>
  <c r="H98" i="2"/>
  <c r="H224" i="2"/>
  <c r="H332" i="2"/>
  <c r="H59" i="2"/>
  <c r="H68" i="2"/>
  <c r="H546" i="2"/>
  <c r="H198" i="2"/>
  <c r="H303" i="2"/>
  <c r="H284" i="2"/>
  <c r="H437" i="2"/>
  <c r="H229" i="2"/>
  <c r="H239" i="2"/>
  <c r="H545" i="2"/>
  <c r="H483" i="2"/>
  <c r="H674" i="2"/>
  <c r="H573" i="2"/>
  <c r="H48" i="2"/>
  <c r="H47" i="2"/>
  <c r="H523" i="2"/>
  <c r="H455" i="2"/>
  <c r="H721" i="2"/>
  <c r="H245" i="2"/>
  <c r="H703" i="2"/>
  <c r="H295" i="2"/>
  <c r="H175" i="2"/>
  <c r="H696" i="2"/>
  <c r="H246" i="2"/>
  <c r="H478" i="2"/>
  <c r="H503" i="2"/>
  <c r="H406" i="2"/>
  <c r="H558" i="2"/>
  <c r="H136" i="2"/>
  <c r="H151" i="2"/>
  <c r="H260" i="2"/>
  <c r="H230" i="2"/>
  <c r="H709" i="2"/>
  <c r="H72" i="2"/>
  <c r="H431" i="2"/>
  <c r="H334" i="2"/>
  <c r="H17" i="2"/>
  <c r="H362" i="2"/>
  <c r="H443" i="2"/>
  <c r="H289" i="2"/>
  <c r="H324" i="2"/>
  <c r="H64" i="2"/>
  <c r="H358" i="2"/>
  <c r="H201" i="2"/>
  <c r="H200" i="2"/>
  <c r="H453" i="2"/>
  <c r="H409" i="2"/>
  <c r="H571" i="2"/>
  <c r="H153" i="2"/>
  <c r="H634" i="2"/>
  <c r="H476" i="2"/>
  <c r="H577" i="2"/>
  <c r="H435" i="2"/>
  <c r="H366" i="2"/>
  <c r="H66" i="2"/>
  <c r="H75" i="2"/>
  <c r="H447" i="2"/>
  <c r="H124" i="2"/>
  <c r="H236" i="2"/>
  <c r="H237" i="2"/>
  <c r="H449" i="2"/>
  <c r="H345" i="2"/>
  <c r="H4" i="2"/>
  <c r="H470" i="2"/>
  <c r="H213" i="2"/>
  <c r="H638" i="2"/>
  <c r="H710" i="2"/>
  <c r="H308" i="2"/>
  <c r="H25" i="2"/>
  <c r="H69" i="2"/>
  <c r="H300" i="2"/>
  <c r="H306" i="2"/>
  <c r="H541" i="2"/>
  <c r="H39" i="2"/>
  <c r="H624" i="2"/>
  <c r="H535" i="2"/>
  <c r="H137" i="2"/>
  <c r="H195" i="2"/>
  <c r="H50" i="2"/>
  <c r="H504" i="2"/>
  <c r="H168" i="2"/>
  <c r="H322" i="2"/>
  <c r="H639" i="2"/>
  <c r="H287" i="2"/>
  <c r="H147" i="2"/>
  <c r="H44" i="2"/>
  <c r="H173" i="2"/>
  <c r="H372" i="2"/>
  <c r="H162" i="2"/>
  <c r="H514" i="2"/>
  <c r="H650" i="2"/>
  <c r="H515" i="2"/>
  <c r="H314" i="2"/>
  <c r="H202" i="2"/>
  <c r="H160" i="2"/>
  <c r="H619" i="2"/>
  <c r="H317" i="2"/>
  <c r="H254" i="2"/>
  <c r="H105" i="2"/>
  <c r="H113" i="2"/>
  <c r="H94" i="2"/>
  <c r="H417" i="2"/>
  <c r="H223" i="2"/>
  <c r="H274" i="2"/>
  <c r="H51" i="2"/>
  <c r="H71" i="2"/>
  <c r="H206" i="2"/>
  <c r="H177" i="2"/>
  <c r="H441" i="2"/>
  <c r="H302" i="2"/>
  <c r="H574" i="2"/>
  <c r="H111" i="2"/>
  <c r="H725" i="2"/>
  <c r="H540" i="2"/>
  <c r="H370" i="2"/>
  <c r="H416" i="2"/>
  <c r="H7" i="2"/>
  <c r="H92" i="2"/>
  <c r="H26" i="2"/>
  <c r="H681" i="2"/>
  <c r="H666" i="2"/>
  <c r="H40" i="2"/>
  <c r="H616" i="2"/>
  <c r="H668" i="2"/>
  <c r="H506" i="2"/>
  <c r="H261" i="2"/>
  <c r="H285" i="2"/>
  <c r="H608" i="2"/>
  <c r="H356" i="2"/>
  <c r="H548" i="2"/>
  <c r="H266" i="2"/>
  <c r="H318" i="2"/>
  <c r="H265" i="2"/>
  <c r="H243" i="2"/>
  <c r="H16" i="2"/>
  <c r="H150" i="2"/>
  <c r="H554" i="2"/>
  <c r="H543" i="2"/>
  <c r="H152" i="2"/>
  <c r="H594" i="2"/>
  <c r="H85" i="2"/>
  <c r="H456" i="2"/>
  <c r="H165" i="2"/>
  <c r="H31" i="2"/>
  <c r="H271" i="2"/>
  <c r="H557" i="2"/>
  <c r="H531" i="2"/>
  <c r="H133" i="2"/>
  <c r="H396" i="2"/>
  <c r="H109" i="2"/>
  <c r="H418" i="2"/>
  <c r="H640" i="2"/>
  <c r="H670" i="2"/>
  <c r="H405" i="2"/>
  <c r="H184" i="2"/>
  <c r="H27" i="2"/>
  <c r="H148" i="2"/>
  <c r="H130" i="2"/>
  <c r="H606" i="2"/>
  <c r="H262" i="2"/>
  <c r="H525" i="2"/>
  <c r="H508" i="2"/>
  <c r="H393" i="2"/>
  <c r="H134" i="2"/>
  <c r="H144" i="2"/>
  <c r="H307" i="2"/>
  <c r="H685" i="2"/>
  <c r="H76" i="2"/>
  <c r="H363" i="2"/>
  <c r="H221" i="2"/>
  <c r="H385" i="2"/>
  <c r="H328" i="2"/>
  <c r="H586" i="2"/>
  <c r="H319" i="2"/>
  <c r="H207" i="2"/>
  <c r="H155" i="2"/>
  <c r="H110" i="2"/>
  <c r="H359" i="2"/>
  <c r="H126" i="2"/>
  <c r="H428" i="2"/>
  <c r="H252" i="2"/>
  <c r="H635" i="2"/>
  <c r="H19" i="2"/>
  <c r="H161" i="2"/>
  <c r="H10" i="2"/>
  <c r="H465" i="2"/>
  <c r="H127" i="2"/>
  <c r="H63" i="2"/>
  <c r="H11" i="2"/>
  <c r="H251" i="2"/>
  <c r="H196" i="2"/>
  <c r="H199" i="2"/>
  <c r="H22" i="2"/>
  <c r="H731" i="2"/>
  <c r="H323" i="2"/>
  <c r="H499" i="2"/>
  <c r="H539" i="2"/>
  <c r="H652" i="2"/>
  <c r="H389" i="2"/>
  <c r="H333" i="2"/>
  <c r="H258" i="2"/>
  <c r="H609" i="2"/>
  <c r="H171" i="2"/>
  <c r="H52" i="2"/>
  <c r="H234" i="2"/>
  <c r="H108" i="2"/>
  <c r="H218" i="2"/>
  <c r="H365" i="2"/>
  <c r="H122" i="2"/>
  <c r="H655" i="2"/>
  <c r="H562" i="2"/>
  <c r="H601" i="2"/>
  <c r="H315" i="2"/>
  <c r="H227" i="2"/>
  <c r="H185" i="2"/>
  <c r="H645" i="2"/>
  <c r="H131" i="2"/>
  <c r="H466" i="2"/>
  <c r="H288" i="2"/>
  <c r="H8" i="2"/>
  <c r="H440" i="2"/>
  <c r="H479" i="2"/>
  <c r="H361" i="2"/>
  <c r="H711" i="2"/>
  <c r="H282" i="2"/>
  <c r="H83" i="2"/>
  <c r="H467" i="2"/>
  <c r="H33" i="2"/>
  <c r="H727" i="2"/>
  <c r="H658" i="2"/>
  <c r="H20" i="2"/>
  <c r="H156" i="2"/>
  <c r="H511" i="2"/>
  <c r="H614" i="2"/>
  <c r="H212" i="2"/>
  <c r="H6" i="2"/>
  <c r="H277" i="2"/>
  <c r="H292" i="2"/>
  <c r="H203" i="2"/>
  <c r="H520" i="2"/>
  <c r="H414" i="2"/>
  <c r="H438" i="2"/>
  <c r="H715" i="2"/>
  <c r="H380" i="2"/>
  <c r="H187" i="2"/>
  <c r="H325" i="2"/>
  <c r="H82" i="2"/>
  <c r="H591" i="2"/>
  <c r="H439" i="2"/>
  <c r="H316" i="2"/>
  <c r="H729" i="2"/>
  <c r="H421" i="2"/>
  <c r="H516" i="2"/>
  <c r="H115" i="2"/>
  <c r="H49" i="2"/>
  <c r="H631" i="2"/>
  <c r="H691" i="2"/>
  <c r="H617" i="2"/>
  <c r="H104" i="2"/>
  <c r="H301" i="2"/>
  <c r="H367" i="2"/>
  <c r="H410" i="2"/>
  <c r="H602" i="2"/>
  <c r="H529" i="2"/>
  <c r="H225" i="2"/>
  <c r="H582" i="2"/>
  <c r="H257" i="2"/>
  <c r="H481" i="2"/>
  <c r="H119" i="2"/>
  <c r="H683" i="2"/>
  <c r="H351" i="2"/>
  <c r="H695" i="2"/>
  <c r="H611" i="2"/>
  <c r="H342" i="2"/>
  <c r="H374" i="2"/>
  <c r="H584" i="2"/>
  <c r="H123" i="2"/>
  <c r="H73" i="2"/>
  <c r="H463" i="2"/>
  <c r="H501" i="2"/>
  <c r="H678" i="2"/>
  <c r="H169" i="2"/>
  <c r="H379" i="2"/>
  <c r="H373" i="2"/>
  <c r="H264" i="2"/>
  <c r="H357" i="2"/>
  <c r="H488" i="2"/>
  <c r="H492" i="2"/>
  <c r="H530" i="2"/>
  <c r="H84" i="2"/>
  <c r="H176" i="2"/>
  <c r="H733" i="2"/>
  <c r="H570" i="2"/>
  <c r="H100" i="2"/>
  <c r="H663" i="2"/>
  <c r="H482" i="2"/>
  <c r="H704" i="2"/>
  <c r="H486" i="2"/>
  <c r="H432" i="2"/>
  <c r="H457" i="2"/>
  <c r="H163" i="2"/>
  <c r="H493" i="2"/>
  <c r="H464" i="2"/>
  <c r="H93" i="2"/>
  <c r="H408" i="2"/>
  <c r="H444" i="2"/>
  <c r="H311" i="2"/>
  <c r="H28" i="2"/>
  <c r="H521" i="2"/>
  <c r="H43" i="2"/>
  <c r="H77" i="2"/>
  <c r="H649" i="2"/>
  <c r="H344" i="2"/>
  <c r="H330" i="2"/>
  <c r="H70" i="2"/>
  <c r="H600" i="2"/>
  <c r="H648" i="2"/>
  <c r="H475" i="2"/>
  <c r="H61" i="2"/>
  <c r="H474" i="2"/>
  <c r="H386" i="2"/>
  <c r="H129" i="2"/>
  <c r="H304" i="2"/>
  <c r="H510" i="2"/>
  <c r="H641" i="2"/>
  <c r="H276" i="2"/>
  <c r="H32" i="2"/>
  <c r="H590" i="2"/>
  <c r="H233" i="2"/>
  <c r="H542" i="2"/>
  <c r="H701" i="2"/>
  <c r="H197" i="2"/>
  <c r="H623" i="2"/>
  <c r="H35" i="2"/>
  <c r="H214" i="2"/>
  <c r="H41" i="2"/>
  <c r="H354" i="2"/>
  <c r="H699" i="2"/>
  <c r="H140" i="2"/>
  <c r="H91" i="2"/>
  <c r="H430" i="2"/>
  <c r="H57" i="2"/>
  <c r="H509" i="2"/>
  <c r="H368" i="2"/>
  <c r="H42" i="2"/>
  <c r="H145" i="2"/>
  <c r="H166" i="2"/>
  <c r="H656" i="2"/>
  <c r="H675" i="2"/>
  <c r="H286" i="2"/>
  <c r="H101" i="2"/>
  <c r="H671" i="2"/>
  <c r="H296" i="2"/>
  <c r="H56" i="2"/>
  <c r="H669" i="2"/>
  <c r="H718" i="2"/>
  <c r="H343" i="2"/>
  <c r="H522" i="2"/>
  <c r="H434" i="2"/>
  <c r="H378" i="2"/>
  <c r="H190" i="2"/>
  <c r="H659" i="2"/>
  <c r="H604" i="2"/>
  <c r="H340" i="2"/>
  <c r="H167" i="2"/>
  <c r="H404" i="2"/>
  <c r="H149" i="2"/>
  <c r="H112" i="2"/>
  <c r="H468" i="2"/>
  <c r="H38" i="2"/>
  <c r="H189" i="2"/>
  <c r="H625" i="2"/>
  <c r="H403" i="2"/>
  <c r="H560" i="2"/>
  <c r="H713" i="2"/>
  <c r="H726" i="2"/>
  <c r="H722" i="2"/>
  <c r="H117" i="2"/>
  <c r="H46" i="2"/>
  <c r="H422" i="2"/>
  <c r="H676" i="2"/>
  <c r="H95" i="2"/>
  <c r="H517" i="2"/>
  <c r="H383" i="2"/>
  <c r="H460" i="2"/>
  <c r="H326" i="2"/>
  <c r="H103" i="2"/>
  <c r="H120" i="2"/>
  <c r="H537" i="2"/>
  <c r="H536" i="2"/>
  <c r="H360" i="2"/>
  <c r="H684" i="2"/>
  <c r="H667" i="2"/>
  <c r="H636" i="2"/>
  <c r="H407" i="2"/>
  <c r="H310" i="2"/>
  <c r="H305" i="2"/>
  <c r="H462" i="2"/>
  <c r="H188" i="2"/>
  <c r="H53" i="2"/>
  <c r="H569" i="2"/>
  <c r="H688" i="2"/>
  <c r="H657" i="2"/>
  <c r="H578" i="2"/>
  <c r="H398" i="2"/>
  <c r="H712" i="2"/>
  <c r="H693" i="2"/>
  <c r="H716" i="2"/>
  <c r="H178" i="2"/>
  <c r="H547" i="2"/>
  <c r="H518" i="2"/>
  <c r="H587" i="2"/>
  <c r="H242" i="2"/>
  <c r="H533" i="2"/>
  <c r="H735" i="2"/>
  <c r="H220" i="2"/>
  <c r="H90" i="2"/>
  <c r="H524" i="2"/>
  <c r="H643" i="2"/>
  <c r="H673" i="2"/>
  <c r="H593" i="2"/>
  <c r="H392" i="2"/>
  <c r="H216" i="2"/>
  <c r="H512" i="2"/>
  <c r="H106" i="2"/>
  <c r="H526" i="2"/>
  <c r="H86" i="2"/>
  <c r="H299" i="2"/>
  <c r="H371" i="2"/>
  <c r="H694" i="2"/>
  <c r="H660" i="2"/>
  <c r="H348" i="2"/>
  <c r="H450" i="2"/>
  <c r="H415" i="2"/>
  <c r="H215" i="2"/>
  <c r="H583" i="2"/>
  <c r="H552" i="2"/>
  <c r="H291" i="2"/>
  <c r="H294" i="2"/>
  <c r="H477" i="2"/>
  <c r="H728" i="2"/>
  <c r="H375" i="2"/>
  <c r="H89" i="2"/>
  <c r="H564" i="2"/>
  <c r="H238" i="2"/>
  <c r="H433" i="2"/>
  <c r="H689" i="2"/>
  <c r="H384" i="2"/>
  <c r="H489" i="2"/>
  <c r="H452" i="2"/>
  <c r="H605" i="2"/>
  <c r="H620" i="2"/>
  <c r="H513" i="2"/>
  <c r="H644" i="2"/>
  <c r="H387" i="2"/>
  <c r="H487" i="2"/>
  <c r="H471" i="2"/>
  <c r="H637" i="2"/>
  <c r="H298" i="2"/>
  <c r="H146" i="2"/>
  <c r="H588" i="2"/>
  <c r="H208" i="2"/>
  <c r="H400" i="2"/>
  <c r="H599" i="2"/>
  <c r="H461" i="2"/>
  <c r="H485" i="2"/>
  <c r="H290" i="2"/>
  <c r="H297" i="2"/>
  <c r="H720" i="2"/>
  <c r="H349" i="2"/>
  <c r="H714" i="2"/>
  <c r="H723" i="2"/>
  <c r="H664" i="2"/>
  <c r="H575" i="2"/>
  <c r="H263" i="2"/>
  <c r="H347" i="2"/>
  <c r="H597" i="2"/>
  <c r="H244" i="2"/>
  <c r="H621" i="2"/>
  <c r="H607" i="2"/>
  <c r="H413" i="2"/>
  <c r="H459" i="2"/>
  <c r="H653" i="2"/>
  <c r="H698" i="2"/>
  <c r="H618" i="2"/>
  <c r="H692" i="2"/>
  <c r="H505" i="2"/>
  <c r="H680" i="2"/>
  <c r="H473" i="2"/>
  <c r="H563" i="2"/>
  <c r="H627" i="2"/>
  <c r="H687" i="2"/>
  <c r="H706" i="2"/>
  <c r="H589" i="2"/>
  <c r="H581" i="2"/>
  <c r="H665" i="2"/>
  <c r="H734" i="2"/>
  <c r="H679" i="2"/>
  <c r="H553" i="2"/>
  <c r="H719" i="2"/>
  <c r="H642" i="2"/>
  <c r="H555" i="2"/>
  <c r="H686" i="2"/>
  <c r="H707" i="2"/>
  <c r="H632" i="2"/>
  <c r="H708" i="2"/>
  <c r="H700" i="2"/>
  <c r="H651" i="2"/>
  <c r="H724" i="2"/>
  <c r="H682" i="2"/>
  <c r="H626" i="2"/>
  <c r="H677" i="2"/>
  <c r="H717" i="2"/>
  <c r="H690" i="2"/>
  <c r="H730" i="2"/>
  <c r="H615" i="2"/>
  <c r="H732" i="2"/>
  <c r="I80" i="3" l="1"/>
  <c r="I89" i="3"/>
  <c r="I57" i="3"/>
  <c r="I97" i="3"/>
  <c r="I86" i="3"/>
  <c r="I51" i="3"/>
  <c r="I64" i="3"/>
  <c r="I46" i="3"/>
  <c r="I7" i="3"/>
  <c r="I18" i="3"/>
  <c r="I28" i="3"/>
  <c r="I42" i="3"/>
  <c r="I4" i="3"/>
  <c r="I118" i="3"/>
  <c r="I16" i="3"/>
  <c r="I84" i="3"/>
  <c r="I92" i="3"/>
  <c r="I62" i="3"/>
  <c r="I15" i="3"/>
  <c r="I114" i="3"/>
  <c r="I63" i="3"/>
  <c r="I61" i="3"/>
  <c r="I6" i="3"/>
  <c r="I112" i="3"/>
  <c r="I79" i="3"/>
  <c r="I67" i="3"/>
  <c r="I48" i="3"/>
  <c r="I26" i="3"/>
  <c r="I2" i="3"/>
  <c r="I56" i="3"/>
  <c r="I50" i="3"/>
  <c r="I13" i="3"/>
  <c r="I69" i="3"/>
  <c r="I58" i="3"/>
  <c r="I52" i="3"/>
  <c r="I55" i="3"/>
  <c r="I12" i="3"/>
  <c r="I9" i="3"/>
  <c r="C10" i="3"/>
  <c r="J107" i="3"/>
  <c r="J90" i="3"/>
  <c r="K113" i="3"/>
  <c r="C4" i="3"/>
  <c r="L8" i="3"/>
  <c r="J72" i="3"/>
  <c r="K42" i="3"/>
  <c r="C75" i="3"/>
  <c r="C25" i="3"/>
  <c r="C14" i="3"/>
  <c r="C103" i="3"/>
  <c r="C52" i="3"/>
  <c r="K19" i="3"/>
  <c r="F52" i="3"/>
  <c r="J102" i="3"/>
  <c r="J7" i="3"/>
  <c r="C86" i="3"/>
  <c r="C102" i="3"/>
  <c r="C29" i="3"/>
  <c r="C63" i="3"/>
  <c r="C7" i="3"/>
  <c r="C108" i="3"/>
  <c r="C37" i="3"/>
  <c r="C70" i="3"/>
  <c r="C64" i="3"/>
  <c r="C45" i="3"/>
  <c r="C17" i="3"/>
  <c r="C100" i="3"/>
  <c r="C84" i="3"/>
  <c r="C26" i="3"/>
  <c r="C9" i="3"/>
  <c r="C46" i="3"/>
  <c r="N34" i="3"/>
  <c r="C61" i="3"/>
  <c r="C81" i="3"/>
  <c r="D48" i="3"/>
  <c r="K51" i="3"/>
  <c r="D18" i="3"/>
  <c r="J41" i="3"/>
  <c r="J6" i="3"/>
  <c r="C21" i="3"/>
  <c r="K107" i="3"/>
  <c r="J109" i="3"/>
  <c r="J54" i="3"/>
  <c r="E108" i="3"/>
  <c r="C92" i="3"/>
  <c r="K66" i="3"/>
  <c r="L120" i="3"/>
  <c r="L80" i="3"/>
  <c r="C18" i="3"/>
  <c r="C42" i="3"/>
  <c r="C69" i="3"/>
  <c r="E9" i="3"/>
  <c r="E46" i="3"/>
  <c r="J36" i="3"/>
  <c r="J114" i="3"/>
  <c r="K92" i="3"/>
  <c r="C36" i="3"/>
  <c r="C59" i="3"/>
  <c r="C12" i="3"/>
  <c r="E50" i="3"/>
  <c r="F86" i="3"/>
  <c r="M49" i="3"/>
  <c r="C62" i="3"/>
  <c r="C117" i="3"/>
  <c r="E26" i="3"/>
  <c r="F69" i="3"/>
  <c r="L103" i="3"/>
  <c r="N28" i="3"/>
  <c r="D71" i="3"/>
  <c r="G102" i="3"/>
  <c r="L17" i="3"/>
  <c r="C40" i="3"/>
  <c r="D118" i="3"/>
  <c r="D7" i="3"/>
  <c r="E86" i="3"/>
  <c r="G48" i="3"/>
  <c r="C65" i="3"/>
  <c r="J67" i="3"/>
  <c r="D75" i="3"/>
  <c r="E12" i="3"/>
  <c r="G114" i="3"/>
  <c r="L117" i="3"/>
  <c r="C24" i="3"/>
  <c r="D65" i="3"/>
  <c r="E69" i="3"/>
  <c r="H67" i="3"/>
  <c r="M51" i="3"/>
  <c r="C28" i="3"/>
  <c r="C114" i="3"/>
  <c r="D111" i="3"/>
  <c r="E102" i="3"/>
  <c r="F67" i="3"/>
  <c r="C49" i="3"/>
  <c r="D55" i="3"/>
  <c r="E111" i="3"/>
  <c r="H84" i="3"/>
  <c r="E63" i="3"/>
  <c r="F37" i="3"/>
  <c r="C50" i="3"/>
  <c r="D4" i="3"/>
  <c r="E36" i="3"/>
  <c r="F40" i="3"/>
  <c r="F92" i="3"/>
  <c r="J33" i="3"/>
  <c r="J84" i="3"/>
  <c r="J46" i="3"/>
  <c r="J61" i="3"/>
  <c r="O18" i="3"/>
  <c r="C83" i="3"/>
  <c r="D107" i="3"/>
  <c r="D38" i="3"/>
  <c r="D33" i="3"/>
  <c r="D6" i="3"/>
  <c r="E90" i="3"/>
  <c r="E109" i="3"/>
  <c r="E54" i="3"/>
  <c r="F51" i="3"/>
  <c r="F83" i="3"/>
  <c r="F64" i="3"/>
  <c r="G50" i="3"/>
  <c r="H38" i="3"/>
  <c r="K38" i="3"/>
  <c r="F79" i="3"/>
  <c r="C87" i="3"/>
  <c r="D29" i="3"/>
  <c r="E10" i="3"/>
  <c r="E45" i="3"/>
  <c r="F50" i="3"/>
  <c r="G118" i="3"/>
  <c r="G55" i="3"/>
  <c r="G80" i="3"/>
  <c r="D97" i="3"/>
  <c r="D3" i="3"/>
  <c r="D41" i="3"/>
  <c r="E67" i="3"/>
  <c r="E62" i="3"/>
  <c r="G62" i="3"/>
  <c r="G58" i="3"/>
  <c r="C51" i="3"/>
  <c r="D112" i="3"/>
  <c r="D68" i="3"/>
  <c r="D80" i="3"/>
  <c r="E107" i="3"/>
  <c r="E38" i="3"/>
  <c r="E33" i="3"/>
  <c r="E6" i="3"/>
  <c r="F41" i="3"/>
  <c r="G54" i="3"/>
  <c r="J105" i="3"/>
  <c r="J27" i="3"/>
  <c r="N78" i="3"/>
  <c r="D108" i="3"/>
  <c r="D36" i="3"/>
  <c r="D9" i="3"/>
  <c r="E75" i="3"/>
  <c r="E84" i="3"/>
  <c r="E61" i="3"/>
  <c r="E7" i="3"/>
  <c r="F114" i="3"/>
  <c r="G119" i="3"/>
  <c r="G31" i="3"/>
  <c r="G18" i="3"/>
  <c r="H61" i="3"/>
  <c r="M110" i="3"/>
  <c r="M81" i="3"/>
  <c r="D49" i="3"/>
  <c r="D70" i="3"/>
  <c r="F42" i="3"/>
  <c r="G97" i="3"/>
  <c r="G3" i="3"/>
  <c r="G69" i="3"/>
  <c r="N122" i="3"/>
  <c r="L2" i="3"/>
  <c r="L56" i="3"/>
  <c r="R103" i="3"/>
  <c r="N59" i="3"/>
  <c r="D58" i="3"/>
  <c r="E37" i="3"/>
  <c r="E40" i="3"/>
  <c r="E114" i="3"/>
  <c r="F3" i="3"/>
  <c r="F58" i="3"/>
  <c r="G37" i="3"/>
  <c r="G40" i="3"/>
  <c r="G7" i="3"/>
  <c r="H54" i="3"/>
  <c r="P105" i="3"/>
  <c r="K104" i="3"/>
  <c r="M66" i="3"/>
  <c r="K115" i="3"/>
  <c r="K94" i="3"/>
  <c r="R35" i="3"/>
  <c r="K73" i="3"/>
  <c r="C122" i="3"/>
  <c r="C111" i="3"/>
  <c r="D90" i="3"/>
  <c r="D109" i="3"/>
  <c r="D54" i="3"/>
  <c r="E112" i="3"/>
  <c r="E68" i="3"/>
  <c r="E80" i="3"/>
  <c r="G49" i="3"/>
  <c r="P119" i="3"/>
  <c r="K118" i="3"/>
  <c r="L79" i="3"/>
  <c r="J55" i="3"/>
  <c r="L57" i="3"/>
  <c r="J48" i="3"/>
  <c r="C67" i="3"/>
  <c r="G66" i="3"/>
  <c r="G113" i="3"/>
  <c r="H75" i="3"/>
  <c r="H59" i="3"/>
  <c r="K67" i="3"/>
  <c r="L102" i="3"/>
  <c r="K62" i="3"/>
  <c r="L52" i="3"/>
  <c r="J50" i="3"/>
  <c r="J86" i="3"/>
  <c r="C110" i="3"/>
  <c r="D110" i="3"/>
  <c r="D25" i="3"/>
  <c r="F97" i="3"/>
  <c r="F57" i="3"/>
  <c r="F71" i="3"/>
  <c r="G79" i="3"/>
  <c r="G57" i="3"/>
  <c r="Q19" i="3"/>
  <c r="V98" i="3"/>
  <c r="R98" i="3"/>
  <c r="Q98" i="3"/>
  <c r="U98" i="3"/>
  <c r="T98" i="3"/>
  <c r="P98" i="3"/>
  <c r="M98" i="3"/>
  <c r="S98" i="3"/>
  <c r="O98" i="3"/>
  <c r="N98" i="3"/>
  <c r="L98" i="3"/>
  <c r="K98" i="3"/>
  <c r="J98" i="3"/>
  <c r="H98" i="3"/>
  <c r="C98" i="3"/>
  <c r="G98" i="3"/>
  <c r="F98" i="3"/>
  <c r="E98" i="3"/>
  <c r="D98" i="3"/>
  <c r="S74" i="3"/>
  <c r="V74" i="3"/>
  <c r="T74" i="3"/>
  <c r="R74" i="3"/>
  <c r="Q74" i="3"/>
  <c r="P74" i="3"/>
  <c r="U74" i="3"/>
  <c r="O74" i="3"/>
  <c r="N74" i="3"/>
  <c r="L74" i="3"/>
  <c r="M74" i="3"/>
  <c r="K74" i="3"/>
  <c r="J74" i="3"/>
  <c r="C74" i="3"/>
  <c r="G74" i="3"/>
  <c r="F74" i="3"/>
  <c r="E74" i="3"/>
  <c r="H74" i="3"/>
  <c r="D74" i="3"/>
  <c r="S30" i="3"/>
  <c r="R30" i="3"/>
  <c r="V30" i="3"/>
  <c r="Q30" i="3"/>
  <c r="P30" i="3"/>
  <c r="U30" i="3"/>
  <c r="T30" i="3"/>
  <c r="N30" i="3"/>
  <c r="O30" i="3"/>
  <c r="M30" i="3"/>
  <c r="K30" i="3"/>
  <c r="L30" i="3"/>
  <c r="J30" i="3"/>
  <c r="C30" i="3"/>
  <c r="H30" i="3"/>
  <c r="F30" i="3"/>
  <c r="G30" i="3"/>
  <c r="E30" i="3"/>
  <c r="D30" i="3"/>
  <c r="U106" i="3"/>
  <c r="R106" i="3"/>
  <c r="Q106" i="3"/>
  <c r="T106" i="3"/>
  <c r="P106" i="3"/>
  <c r="O106" i="3"/>
  <c r="V106" i="3"/>
  <c r="S106" i="3"/>
  <c r="N106" i="3"/>
  <c r="L106" i="3"/>
  <c r="K106" i="3"/>
  <c r="J106" i="3"/>
  <c r="M106" i="3"/>
  <c r="G106" i="3"/>
  <c r="F106" i="3"/>
  <c r="E106" i="3"/>
  <c r="D106" i="3"/>
  <c r="H106" i="3"/>
  <c r="C106" i="3"/>
  <c r="U99" i="3"/>
  <c r="S99" i="3"/>
  <c r="R99" i="3"/>
  <c r="Q99" i="3"/>
  <c r="P99" i="3"/>
  <c r="V99" i="3"/>
  <c r="O99" i="3"/>
  <c r="M99" i="3"/>
  <c r="T99" i="3"/>
  <c r="L99" i="3"/>
  <c r="K99" i="3"/>
  <c r="J99" i="3"/>
  <c r="N99" i="3"/>
  <c r="H99" i="3"/>
  <c r="G99" i="3"/>
  <c r="F99" i="3"/>
  <c r="E99" i="3"/>
  <c r="D99" i="3"/>
  <c r="C99" i="3"/>
  <c r="U121" i="3"/>
  <c r="V121" i="3"/>
  <c r="R121" i="3"/>
  <c r="Q121" i="3"/>
  <c r="P121" i="3"/>
  <c r="T121" i="3"/>
  <c r="S121" i="3"/>
  <c r="O121" i="3"/>
  <c r="N121" i="3"/>
  <c r="M121" i="3"/>
  <c r="L121" i="3"/>
  <c r="K121" i="3"/>
  <c r="J121" i="3"/>
  <c r="H121" i="3"/>
  <c r="G121" i="3"/>
  <c r="F121" i="3"/>
  <c r="E121" i="3"/>
  <c r="D121" i="3"/>
  <c r="C121" i="3"/>
  <c r="U39" i="3"/>
  <c r="V39" i="3"/>
  <c r="S39" i="3"/>
  <c r="T39" i="3"/>
  <c r="R39" i="3"/>
  <c r="Q39" i="3"/>
  <c r="P39" i="3"/>
  <c r="O39" i="3"/>
  <c r="N39" i="3"/>
  <c r="L39" i="3"/>
  <c r="M39" i="3"/>
  <c r="K39" i="3"/>
  <c r="J39" i="3"/>
  <c r="G39" i="3"/>
  <c r="F39" i="3"/>
  <c r="E39" i="3"/>
  <c r="H39" i="3"/>
  <c r="D39" i="3"/>
  <c r="C39" i="3"/>
  <c r="U77" i="3"/>
  <c r="R77" i="3"/>
  <c r="Q77" i="3"/>
  <c r="P77" i="3"/>
  <c r="S77" i="3"/>
  <c r="O77" i="3"/>
  <c r="T77" i="3"/>
  <c r="V77" i="3"/>
  <c r="L77" i="3"/>
  <c r="K77" i="3"/>
  <c r="J77" i="3"/>
  <c r="N77" i="3"/>
  <c r="M77" i="3"/>
  <c r="H77" i="3"/>
  <c r="G77" i="3"/>
  <c r="F77" i="3"/>
  <c r="E77" i="3"/>
  <c r="D77" i="3"/>
  <c r="C77" i="3"/>
  <c r="U93" i="3"/>
  <c r="S93" i="3"/>
  <c r="T93" i="3"/>
  <c r="R93" i="3"/>
  <c r="Q93" i="3"/>
  <c r="P93" i="3"/>
  <c r="V93" i="3"/>
  <c r="O93" i="3"/>
  <c r="M93" i="3"/>
  <c r="N93" i="3"/>
  <c r="L93" i="3"/>
  <c r="K93" i="3"/>
  <c r="J93" i="3"/>
  <c r="H93" i="3"/>
  <c r="G93" i="3"/>
  <c r="F93" i="3"/>
  <c r="E93" i="3"/>
  <c r="D93" i="3"/>
  <c r="C93" i="3"/>
  <c r="V96" i="3"/>
  <c r="R96" i="3"/>
  <c r="Q96" i="3"/>
  <c r="P96" i="3"/>
  <c r="T96" i="3"/>
  <c r="S96" i="3"/>
  <c r="N96" i="3"/>
  <c r="O96" i="3"/>
  <c r="M96" i="3"/>
  <c r="L96" i="3"/>
  <c r="U96" i="3"/>
  <c r="K96" i="3"/>
  <c r="J96" i="3"/>
  <c r="H96" i="3"/>
  <c r="G96" i="3"/>
  <c r="F96" i="3"/>
  <c r="C96" i="3"/>
  <c r="E96" i="3"/>
  <c r="D96" i="3"/>
  <c r="S20" i="3"/>
  <c r="R20" i="3"/>
  <c r="V20" i="3"/>
  <c r="Q20" i="3"/>
  <c r="P20" i="3"/>
  <c r="T20" i="3"/>
  <c r="M20" i="3"/>
  <c r="U20" i="3"/>
  <c r="L20" i="3"/>
  <c r="O20" i="3"/>
  <c r="N20" i="3"/>
  <c r="K20" i="3"/>
  <c r="J20" i="3"/>
  <c r="H20" i="3"/>
  <c r="C20" i="3"/>
  <c r="G20" i="3"/>
  <c r="F20" i="3"/>
  <c r="E20" i="3"/>
  <c r="D20" i="3"/>
  <c r="S22" i="3"/>
  <c r="R22" i="3"/>
  <c r="V22" i="3"/>
  <c r="U22" i="3"/>
  <c r="Q22" i="3"/>
  <c r="P22" i="3"/>
  <c r="N22" i="3"/>
  <c r="M22" i="3"/>
  <c r="O22" i="3"/>
  <c r="K22" i="3"/>
  <c r="J22" i="3"/>
  <c r="H22" i="3"/>
  <c r="T22" i="3"/>
  <c r="L22" i="3"/>
  <c r="G22" i="3"/>
  <c r="F22" i="3"/>
  <c r="E22" i="3"/>
  <c r="D22" i="3"/>
  <c r="C22" i="3"/>
  <c r="V11" i="3"/>
  <c r="T11" i="3"/>
  <c r="U11" i="3"/>
  <c r="S11" i="3"/>
  <c r="R11" i="3"/>
  <c r="Q11" i="3"/>
  <c r="P11" i="3"/>
  <c r="O11" i="3"/>
  <c r="M11" i="3"/>
  <c r="L11" i="3"/>
  <c r="K11" i="3"/>
  <c r="J11" i="3"/>
  <c r="H11" i="3"/>
  <c r="C11" i="3"/>
  <c r="N11" i="3"/>
  <c r="G11" i="3"/>
  <c r="F11" i="3"/>
  <c r="E11" i="3"/>
  <c r="D11" i="3"/>
  <c r="S85" i="3"/>
  <c r="V85" i="3"/>
  <c r="U85" i="3"/>
  <c r="R85" i="3"/>
  <c r="Q85" i="3"/>
  <c r="P85" i="3"/>
  <c r="T85" i="3"/>
  <c r="O85" i="3"/>
  <c r="L85" i="3"/>
  <c r="K85" i="3"/>
  <c r="J85" i="3"/>
  <c r="H85" i="3"/>
  <c r="N85" i="3"/>
  <c r="M85" i="3"/>
  <c r="G85" i="3"/>
  <c r="F85" i="3"/>
  <c r="E85" i="3"/>
  <c r="C85" i="3"/>
  <c r="D85" i="3"/>
  <c r="S5" i="3"/>
  <c r="R5" i="3"/>
  <c r="V5" i="3"/>
  <c r="T5" i="3"/>
  <c r="U5" i="3"/>
  <c r="Q5" i="3"/>
  <c r="P5" i="3"/>
  <c r="N5" i="3"/>
  <c r="K5" i="3"/>
  <c r="J5" i="3"/>
  <c r="O5" i="3"/>
  <c r="C5" i="3"/>
  <c r="L5" i="3"/>
  <c r="F5" i="3"/>
  <c r="H5" i="3"/>
  <c r="E5" i="3"/>
  <c r="G5" i="3"/>
  <c r="D5" i="3"/>
  <c r="M5" i="3"/>
  <c r="S47" i="3"/>
  <c r="V47" i="3"/>
  <c r="U47" i="3"/>
  <c r="T47" i="3"/>
  <c r="R47" i="3"/>
  <c r="Q47" i="3"/>
  <c r="P47" i="3"/>
  <c r="O47" i="3"/>
  <c r="M47" i="3"/>
  <c r="N47" i="3"/>
  <c r="L47" i="3"/>
  <c r="K47" i="3"/>
  <c r="J47" i="3"/>
  <c r="C47" i="3"/>
  <c r="H47" i="3"/>
  <c r="G47" i="3"/>
  <c r="F47" i="3"/>
  <c r="E47" i="3"/>
  <c r="D47" i="3"/>
  <c r="U23" i="3"/>
  <c r="S23" i="3"/>
  <c r="Q23" i="3"/>
  <c r="P23" i="3"/>
  <c r="O23" i="3"/>
  <c r="V23" i="3"/>
  <c r="R23" i="3"/>
  <c r="N23" i="3"/>
  <c r="L23" i="3"/>
  <c r="M23" i="3"/>
  <c r="K23" i="3"/>
  <c r="J23" i="3"/>
  <c r="V120" i="3"/>
  <c r="T120" i="3"/>
  <c r="R120" i="3"/>
  <c r="Q120" i="3"/>
  <c r="P120" i="3"/>
  <c r="U120" i="3"/>
  <c r="O120" i="3"/>
  <c r="S120" i="3"/>
  <c r="M120" i="3"/>
  <c r="N120" i="3"/>
  <c r="K120" i="3"/>
  <c r="J120" i="3"/>
  <c r="V13" i="3"/>
  <c r="T13" i="3"/>
  <c r="U13" i="3"/>
  <c r="S13" i="3"/>
  <c r="R13" i="3"/>
  <c r="Q13" i="3"/>
  <c r="P13" i="3"/>
  <c r="O13" i="3"/>
  <c r="M13" i="3"/>
  <c r="K13" i="3"/>
  <c r="J13" i="3"/>
  <c r="N13" i="3"/>
  <c r="V53" i="3"/>
  <c r="T53" i="3"/>
  <c r="R53" i="3"/>
  <c r="Q53" i="3"/>
  <c r="P53" i="3"/>
  <c r="S53" i="3"/>
  <c r="O53" i="3"/>
  <c r="U53" i="3"/>
  <c r="N53" i="3"/>
  <c r="M53" i="3"/>
  <c r="K53" i="3"/>
  <c r="J53" i="3"/>
  <c r="V8" i="3"/>
  <c r="T8" i="3"/>
  <c r="R8" i="3"/>
  <c r="Q8" i="3"/>
  <c r="P8" i="3"/>
  <c r="O8" i="3"/>
  <c r="U8" i="3"/>
  <c r="S8" i="3"/>
  <c r="N8" i="3"/>
  <c r="M8" i="3"/>
  <c r="K8" i="3"/>
  <c r="J8" i="3"/>
  <c r="V89" i="3"/>
  <c r="T89" i="3"/>
  <c r="R89" i="3"/>
  <c r="U89" i="3"/>
  <c r="Q89" i="3"/>
  <c r="P89" i="3"/>
  <c r="S89" i="3"/>
  <c r="O89" i="3"/>
  <c r="K89" i="3"/>
  <c r="J89" i="3"/>
  <c r="N89" i="3"/>
  <c r="M89" i="3"/>
  <c r="V76" i="3"/>
  <c r="T76" i="3"/>
  <c r="U76" i="3"/>
  <c r="R76" i="3"/>
  <c r="Q76" i="3"/>
  <c r="P76" i="3"/>
  <c r="O76" i="3"/>
  <c r="N76" i="3"/>
  <c r="K76" i="3"/>
  <c r="J76" i="3"/>
  <c r="V44" i="3"/>
  <c r="T44" i="3"/>
  <c r="R44" i="3"/>
  <c r="Q44" i="3"/>
  <c r="P44" i="3"/>
  <c r="S44" i="3"/>
  <c r="O44" i="3"/>
  <c r="U44" i="3"/>
  <c r="M44" i="3"/>
  <c r="L44" i="3"/>
  <c r="N44" i="3"/>
  <c r="K44" i="3"/>
  <c r="J44" i="3"/>
  <c r="V116" i="3"/>
  <c r="T116" i="3"/>
  <c r="Q116" i="3"/>
  <c r="R116" i="3"/>
  <c r="P116" i="3"/>
  <c r="O116" i="3"/>
  <c r="U116" i="3"/>
  <c r="N116" i="3"/>
  <c r="M116" i="3"/>
  <c r="K116" i="3"/>
  <c r="L116" i="3"/>
  <c r="J116" i="3"/>
  <c r="S116" i="3"/>
  <c r="V95" i="3"/>
  <c r="T95" i="3"/>
  <c r="U95" i="3"/>
  <c r="Q95" i="3"/>
  <c r="P95" i="3"/>
  <c r="S95" i="3"/>
  <c r="R95" i="3"/>
  <c r="O95" i="3"/>
  <c r="N95" i="3"/>
  <c r="K95" i="3"/>
  <c r="J95" i="3"/>
  <c r="M95" i="3"/>
  <c r="L95" i="3"/>
  <c r="V16" i="3"/>
  <c r="T16" i="3"/>
  <c r="U16" i="3"/>
  <c r="Q16" i="3"/>
  <c r="P16" i="3"/>
  <c r="O16" i="3"/>
  <c r="N16" i="3"/>
  <c r="R16" i="3"/>
  <c r="M16" i="3"/>
  <c r="K16" i="3"/>
  <c r="S16" i="3"/>
  <c r="J16" i="3"/>
  <c r="C60" i="3"/>
  <c r="C32" i="3"/>
  <c r="C15" i="3"/>
  <c r="C23" i="3"/>
  <c r="F107" i="3"/>
  <c r="F112" i="3"/>
  <c r="F90" i="3"/>
  <c r="F38" i="3"/>
  <c r="F68" i="3"/>
  <c r="F109" i="3"/>
  <c r="F33" i="3"/>
  <c r="F80" i="3"/>
  <c r="F54" i="3"/>
  <c r="F6" i="3"/>
  <c r="G52" i="3"/>
  <c r="G33" i="3"/>
  <c r="G9" i="3"/>
  <c r="G23" i="3"/>
  <c r="H66" i="3"/>
  <c r="H60" i="3"/>
  <c r="H18" i="3"/>
  <c r="J75" i="3"/>
  <c r="J111" i="3"/>
  <c r="J57" i="3"/>
  <c r="J80" i="3"/>
  <c r="J78" i="3"/>
  <c r="K102" i="3"/>
  <c r="K52" i="3"/>
  <c r="K86" i="3"/>
  <c r="L97" i="3"/>
  <c r="L3" i="3"/>
  <c r="L9" i="3"/>
  <c r="P55" i="3"/>
  <c r="R49" i="3"/>
  <c r="V12" i="3"/>
  <c r="U12" i="3"/>
  <c r="S12" i="3"/>
  <c r="R12" i="3"/>
  <c r="Q12" i="3"/>
  <c r="P12" i="3"/>
  <c r="T12" i="3"/>
  <c r="N12" i="3"/>
  <c r="L12" i="3"/>
  <c r="O12" i="3"/>
  <c r="J12" i="3"/>
  <c r="H12" i="3"/>
  <c r="V51" i="3"/>
  <c r="U51" i="3"/>
  <c r="S51" i="3"/>
  <c r="R51" i="3"/>
  <c r="Q51" i="3"/>
  <c r="P51" i="3"/>
  <c r="N51" i="3"/>
  <c r="T51" i="3"/>
  <c r="L51" i="3"/>
  <c r="J51" i="3"/>
  <c r="H51" i="3"/>
  <c r="V10" i="3"/>
  <c r="U10" i="3"/>
  <c r="S10" i="3"/>
  <c r="R10" i="3"/>
  <c r="Q10" i="3"/>
  <c r="P10" i="3"/>
  <c r="T10" i="3"/>
  <c r="N10" i="3"/>
  <c r="M10" i="3"/>
  <c r="L10" i="3"/>
  <c r="O10" i="3"/>
  <c r="J10" i="3"/>
  <c r="H10" i="3"/>
  <c r="V63" i="3"/>
  <c r="U63" i="3"/>
  <c r="S63" i="3"/>
  <c r="T63" i="3"/>
  <c r="R63" i="3"/>
  <c r="Q63" i="3"/>
  <c r="P63" i="3"/>
  <c r="N63" i="3"/>
  <c r="L63" i="3"/>
  <c r="M63" i="3"/>
  <c r="J63" i="3"/>
  <c r="H63" i="3"/>
  <c r="V92" i="3"/>
  <c r="U92" i="3"/>
  <c r="S92" i="3"/>
  <c r="R92" i="3"/>
  <c r="Q92" i="3"/>
  <c r="P92" i="3"/>
  <c r="O92" i="3"/>
  <c r="N92" i="3"/>
  <c r="T92" i="3"/>
  <c r="L92" i="3"/>
  <c r="J92" i="3"/>
  <c r="M92" i="3"/>
  <c r="H92" i="3"/>
  <c r="V83" i="3"/>
  <c r="U83" i="3"/>
  <c r="S83" i="3"/>
  <c r="R83" i="3"/>
  <c r="T83" i="3"/>
  <c r="Q83" i="3"/>
  <c r="P83" i="3"/>
  <c r="O83" i="3"/>
  <c r="N83" i="3"/>
  <c r="L83" i="3"/>
  <c r="J83" i="3"/>
  <c r="H83" i="3"/>
  <c r="V26" i="3"/>
  <c r="U26" i="3"/>
  <c r="S26" i="3"/>
  <c r="R26" i="3"/>
  <c r="Q26" i="3"/>
  <c r="P26" i="3"/>
  <c r="O26" i="3"/>
  <c r="N26" i="3"/>
  <c r="T26" i="3"/>
  <c r="M26" i="3"/>
  <c r="L26" i="3"/>
  <c r="J26" i="3"/>
  <c r="H26" i="3"/>
  <c r="V42" i="3"/>
  <c r="U42" i="3"/>
  <c r="S42" i="3"/>
  <c r="Q42" i="3"/>
  <c r="R42" i="3"/>
  <c r="P42" i="3"/>
  <c r="O42" i="3"/>
  <c r="T42" i="3"/>
  <c r="N42" i="3"/>
  <c r="M42" i="3"/>
  <c r="L42" i="3"/>
  <c r="J42" i="3"/>
  <c r="H42" i="3"/>
  <c r="V45" i="3"/>
  <c r="U45" i="3"/>
  <c r="S45" i="3"/>
  <c r="T45" i="3"/>
  <c r="Q45" i="3"/>
  <c r="P45" i="3"/>
  <c r="R45" i="3"/>
  <c r="O45" i="3"/>
  <c r="N45" i="3"/>
  <c r="J45" i="3"/>
  <c r="M45" i="3"/>
  <c r="L45" i="3"/>
  <c r="H45" i="3"/>
  <c r="V64" i="3"/>
  <c r="U64" i="3"/>
  <c r="S64" i="3"/>
  <c r="Q64" i="3"/>
  <c r="P64" i="3"/>
  <c r="O64" i="3"/>
  <c r="N64" i="3"/>
  <c r="R64" i="3"/>
  <c r="T64" i="3"/>
  <c r="M64" i="3"/>
  <c r="J64" i="3"/>
  <c r="H64" i="3"/>
  <c r="C120" i="3"/>
  <c r="C13" i="3"/>
  <c r="C53" i="3"/>
  <c r="C8" i="3"/>
  <c r="C89" i="3"/>
  <c r="C76" i="3"/>
  <c r="C44" i="3"/>
  <c r="C116" i="3"/>
  <c r="C95" i="3"/>
  <c r="C16" i="3"/>
  <c r="D60" i="3"/>
  <c r="D32" i="3"/>
  <c r="D15" i="3"/>
  <c r="D23" i="3"/>
  <c r="F75" i="3"/>
  <c r="F108" i="3"/>
  <c r="F111" i="3"/>
  <c r="F84" i="3"/>
  <c r="F36" i="3"/>
  <c r="F46" i="3"/>
  <c r="F61" i="3"/>
  <c r="F9" i="3"/>
  <c r="F18" i="3"/>
  <c r="F7" i="3"/>
  <c r="G107" i="3"/>
  <c r="G112" i="3"/>
  <c r="G90" i="3"/>
  <c r="G38" i="3"/>
  <c r="G68" i="3"/>
  <c r="G109" i="3"/>
  <c r="G61" i="3"/>
  <c r="G15" i="3"/>
  <c r="G16" i="3"/>
  <c r="H120" i="3"/>
  <c r="H102" i="3"/>
  <c r="H52" i="3"/>
  <c r="H44" i="3"/>
  <c r="J52" i="3"/>
  <c r="J9" i="3"/>
  <c r="K90" i="3"/>
  <c r="K109" i="3"/>
  <c r="K54" i="3"/>
  <c r="L37" i="3"/>
  <c r="L40" i="3"/>
  <c r="L54" i="3"/>
  <c r="P38" i="3"/>
  <c r="R2" i="3"/>
  <c r="V105" i="3"/>
  <c r="U105" i="3"/>
  <c r="T105" i="3"/>
  <c r="R105" i="3"/>
  <c r="Q105" i="3"/>
  <c r="O105" i="3"/>
  <c r="S105" i="3"/>
  <c r="N105" i="3"/>
  <c r="L105" i="3"/>
  <c r="K105" i="3"/>
  <c r="H105" i="3"/>
  <c r="V82" i="3"/>
  <c r="U82" i="3"/>
  <c r="T82" i="3"/>
  <c r="S82" i="3"/>
  <c r="R82" i="3"/>
  <c r="Q82" i="3"/>
  <c r="O82" i="3"/>
  <c r="M82" i="3"/>
  <c r="L82" i="3"/>
  <c r="K82" i="3"/>
  <c r="P82" i="3"/>
  <c r="N82" i="3"/>
  <c r="H82" i="3"/>
  <c r="V27" i="3"/>
  <c r="U27" i="3"/>
  <c r="T27" i="3"/>
  <c r="R27" i="3"/>
  <c r="Q27" i="3"/>
  <c r="O27" i="3"/>
  <c r="S27" i="3"/>
  <c r="P27" i="3"/>
  <c r="M27" i="3"/>
  <c r="L27" i="3"/>
  <c r="K27" i="3"/>
  <c r="H27" i="3"/>
  <c r="V101" i="3"/>
  <c r="U101" i="3"/>
  <c r="T101" i="3"/>
  <c r="R101" i="3"/>
  <c r="Q101" i="3"/>
  <c r="O101" i="3"/>
  <c r="S101" i="3"/>
  <c r="N101" i="3"/>
  <c r="L101" i="3"/>
  <c r="M101" i="3"/>
  <c r="K101" i="3"/>
  <c r="H101" i="3"/>
  <c r="P101" i="3"/>
  <c r="V72" i="3"/>
  <c r="U72" i="3"/>
  <c r="T72" i="3"/>
  <c r="R72" i="3"/>
  <c r="Q72" i="3"/>
  <c r="O72" i="3"/>
  <c r="S72" i="3"/>
  <c r="M72" i="3"/>
  <c r="P72" i="3"/>
  <c r="L72" i="3"/>
  <c r="K72" i="3"/>
  <c r="N72" i="3"/>
  <c r="H72" i="3"/>
  <c r="V88" i="3"/>
  <c r="U88" i="3"/>
  <c r="T88" i="3"/>
  <c r="R88" i="3"/>
  <c r="Q88" i="3"/>
  <c r="O88" i="3"/>
  <c r="M88" i="3"/>
  <c r="N88" i="3"/>
  <c r="L88" i="3"/>
  <c r="K88" i="3"/>
  <c r="H88" i="3"/>
  <c r="G88" i="3"/>
  <c r="V43" i="3"/>
  <c r="U43" i="3"/>
  <c r="T43" i="3"/>
  <c r="R43" i="3"/>
  <c r="Q43" i="3"/>
  <c r="O43" i="3"/>
  <c r="S43" i="3"/>
  <c r="M43" i="3"/>
  <c r="L43" i="3"/>
  <c r="K43" i="3"/>
  <c r="P43" i="3"/>
  <c r="N43" i="3"/>
  <c r="H43" i="3"/>
  <c r="G43" i="3"/>
  <c r="V34" i="3"/>
  <c r="U34" i="3"/>
  <c r="T34" i="3"/>
  <c r="Q34" i="3"/>
  <c r="R34" i="3"/>
  <c r="O34" i="3"/>
  <c r="M34" i="3"/>
  <c r="P34" i="3"/>
  <c r="K34" i="3"/>
  <c r="L34" i="3"/>
  <c r="H34" i="3"/>
  <c r="S34" i="3"/>
  <c r="G34" i="3"/>
  <c r="V91" i="3"/>
  <c r="U91" i="3"/>
  <c r="T91" i="3"/>
  <c r="Q91" i="3"/>
  <c r="P91" i="3"/>
  <c r="R91" i="3"/>
  <c r="O91" i="3"/>
  <c r="S91" i="3"/>
  <c r="M91" i="3"/>
  <c r="K91" i="3"/>
  <c r="N91" i="3"/>
  <c r="L91" i="3"/>
  <c r="H91" i="3"/>
  <c r="G91" i="3"/>
  <c r="V78" i="3"/>
  <c r="U78" i="3"/>
  <c r="T78" i="3"/>
  <c r="R78" i="3"/>
  <c r="Q78" i="3"/>
  <c r="P78" i="3"/>
  <c r="O78" i="3"/>
  <c r="M78" i="3"/>
  <c r="K78" i="3"/>
  <c r="S78" i="3"/>
  <c r="H78" i="3"/>
  <c r="G78" i="3"/>
  <c r="L78" i="3"/>
  <c r="D120" i="3"/>
  <c r="D13" i="3"/>
  <c r="D53" i="3"/>
  <c r="D8" i="3"/>
  <c r="D89" i="3"/>
  <c r="D76" i="3"/>
  <c r="D44" i="3"/>
  <c r="D116" i="3"/>
  <c r="D95" i="3"/>
  <c r="D16" i="3"/>
  <c r="E60" i="3"/>
  <c r="E32" i="3"/>
  <c r="E15" i="3"/>
  <c r="E23" i="3"/>
  <c r="G75" i="3"/>
  <c r="G108" i="3"/>
  <c r="G111" i="3"/>
  <c r="G84" i="3"/>
  <c r="G36" i="3"/>
  <c r="G46" i="3"/>
  <c r="G32" i="3"/>
  <c r="G95" i="3"/>
  <c r="G64" i="3"/>
  <c r="H90" i="3"/>
  <c r="H8" i="3"/>
  <c r="H109" i="3"/>
  <c r="H103" i="3"/>
  <c r="J119" i="3"/>
  <c r="J34" i="3"/>
  <c r="K10" i="3"/>
  <c r="K83" i="3"/>
  <c r="K45" i="3"/>
  <c r="L13" i="3"/>
  <c r="L89" i="3"/>
  <c r="M62" i="3"/>
  <c r="N108" i="3"/>
  <c r="O51" i="3"/>
  <c r="P46" i="3"/>
  <c r="U15" i="3"/>
  <c r="T15" i="3"/>
  <c r="Q15" i="3"/>
  <c r="P15" i="3"/>
  <c r="S15" i="3"/>
  <c r="R15" i="3"/>
  <c r="O15" i="3"/>
  <c r="V15" i="3"/>
  <c r="N15" i="3"/>
  <c r="K15" i="3"/>
  <c r="J15" i="3"/>
  <c r="V65" i="3"/>
  <c r="U65" i="3"/>
  <c r="T65" i="3"/>
  <c r="S65" i="3"/>
  <c r="Q65" i="3"/>
  <c r="P65" i="3"/>
  <c r="N65" i="3"/>
  <c r="R65" i="3"/>
  <c r="L65" i="3"/>
  <c r="K65" i="3"/>
  <c r="O65" i="3"/>
  <c r="J65" i="3"/>
  <c r="H65" i="3"/>
  <c r="M65" i="3"/>
  <c r="V49" i="3"/>
  <c r="U49" i="3"/>
  <c r="T49" i="3"/>
  <c r="S49" i="3"/>
  <c r="Q49" i="3"/>
  <c r="P49" i="3"/>
  <c r="N49" i="3"/>
  <c r="L49" i="3"/>
  <c r="K49" i="3"/>
  <c r="J49" i="3"/>
  <c r="H49" i="3"/>
  <c r="V110" i="3"/>
  <c r="U110" i="3"/>
  <c r="T110" i="3"/>
  <c r="S110" i="3"/>
  <c r="Q110" i="3"/>
  <c r="P110" i="3"/>
  <c r="N110" i="3"/>
  <c r="L110" i="3"/>
  <c r="K110" i="3"/>
  <c r="O110" i="3"/>
  <c r="J110" i="3"/>
  <c r="H110" i="3"/>
  <c r="R110" i="3"/>
  <c r="V4" i="3"/>
  <c r="U4" i="3"/>
  <c r="T4" i="3"/>
  <c r="S4" i="3"/>
  <c r="Q4" i="3"/>
  <c r="P4" i="3"/>
  <c r="N4" i="3"/>
  <c r="L4" i="3"/>
  <c r="M4" i="3"/>
  <c r="K4" i="3"/>
  <c r="J4" i="3"/>
  <c r="R4" i="3"/>
  <c r="H4" i="3"/>
  <c r="V70" i="3"/>
  <c r="U70" i="3"/>
  <c r="T70" i="3"/>
  <c r="S70" i="3"/>
  <c r="Q70" i="3"/>
  <c r="P70" i="3"/>
  <c r="N70" i="3"/>
  <c r="L70" i="3"/>
  <c r="R70" i="3"/>
  <c r="K70" i="3"/>
  <c r="J70" i="3"/>
  <c r="O70" i="3"/>
  <c r="M70" i="3"/>
  <c r="H70" i="3"/>
  <c r="V14" i="3"/>
  <c r="U14" i="3"/>
  <c r="T14" i="3"/>
  <c r="S14" i="3"/>
  <c r="Q14" i="3"/>
  <c r="P14" i="3"/>
  <c r="N14" i="3"/>
  <c r="O14" i="3"/>
  <c r="R14" i="3"/>
  <c r="L14" i="3"/>
  <c r="K14" i="3"/>
  <c r="J14" i="3"/>
  <c r="H14" i="3"/>
  <c r="M14" i="3"/>
  <c r="V29" i="3"/>
  <c r="U29" i="3"/>
  <c r="T29" i="3"/>
  <c r="S29" i="3"/>
  <c r="R29" i="3"/>
  <c r="Q29" i="3"/>
  <c r="P29" i="3"/>
  <c r="N29" i="3"/>
  <c r="M29" i="3"/>
  <c r="L29" i="3"/>
  <c r="K29" i="3"/>
  <c r="J29" i="3"/>
  <c r="H29" i="3"/>
  <c r="O29" i="3"/>
  <c r="V21" i="3"/>
  <c r="U21" i="3"/>
  <c r="T21" i="3"/>
  <c r="S21" i="3"/>
  <c r="Q21" i="3"/>
  <c r="R21" i="3"/>
  <c r="P21" i="3"/>
  <c r="N21" i="3"/>
  <c r="O21" i="3"/>
  <c r="M21" i="3"/>
  <c r="K21" i="3"/>
  <c r="L21" i="3"/>
  <c r="J21" i="3"/>
  <c r="H21" i="3"/>
  <c r="V25" i="3"/>
  <c r="U25" i="3"/>
  <c r="T25" i="3"/>
  <c r="S25" i="3"/>
  <c r="Q25" i="3"/>
  <c r="P25" i="3"/>
  <c r="R25" i="3"/>
  <c r="N25" i="3"/>
  <c r="K25" i="3"/>
  <c r="J25" i="3"/>
  <c r="L25" i="3"/>
  <c r="H25" i="3"/>
  <c r="M25" i="3"/>
  <c r="O25" i="3"/>
  <c r="V81" i="3"/>
  <c r="U81" i="3"/>
  <c r="T81" i="3"/>
  <c r="S81" i="3"/>
  <c r="Q81" i="3"/>
  <c r="P81" i="3"/>
  <c r="N81" i="3"/>
  <c r="R81" i="3"/>
  <c r="K81" i="3"/>
  <c r="O81" i="3"/>
  <c r="J81" i="3"/>
  <c r="H81" i="3"/>
  <c r="L81" i="3"/>
  <c r="C105" i="3"/>
  <c r="C82" i="3"/>
  <c r="C27" i="3"/>
  <c r="C101" i="3"/>
  <c r="C72" i="3"/>
  <c r="C88" i="3"/>
  <c r="C43" i="3"/>
  <c r="C34" i="3"/>
  <c r="C91" i="3"/>
  <c r="C78" i="3"/>
  <c r="D12" i="3"/>
  <c r="D51" i="3"/>
  <c r="D10" i="3"/>
  <c r="D63" i="3"/>
  <c r="D92" i="3"/>
  <c r="D83" i="3"/>
  <c r="D26" i="3"/>
  <c r="D42" i="3"/>
  <c r="D45" i="3"/>
  <c r="D64" i="3"/>
  <c r="E120" i="3"/>
  <c r="E13" i="3"/>
  <c r="E53" i="3"/>
  <c r="E8" i="3"/>
  <c r="E89" i="3"/>
  <c r="E76" i="3"/>
  <c r="E44" i="3"/>
  <c r="E116" i="3"/>
  <c r="E95" i="3"/>
  <c r="E16" i="3"/>
  <c r="F60" i="3"/>
  <c r="F15" i="3"/>
  <c r="F23" i="3"/>
  <c r="G116" i="3"/>
  <c r="G45" i="3"/>
  <c r="G81" i="3"/>
  <c r="H111" i="3"/>
  <c r="H46" i="3"/>
  <c r="H95" i="3"/>
  <c r="J97" i="3"/>
  <c r="J62" i="3"/>
  <c r="J58" i="3"/>
  <c r="L15" i="3"/>
  <c r="M38" i="3"/>
  <c r="O49" i="3"/>
  <c r="P88" i="3"/>
  <c r="U32" i="3"/>
  <c r="V32" i="3"/>
  <c r="S32" i="3"/>
  <c r="Q32" i="3"/>
  <c r="R32" i="3"/>
  <c r="P32" i="3"/>
  <c r="T32" i="3"/>
  <c r="O32" i="3"/>
  <c r="N32" i="3"/>
  <c r="M32" i="3"/>
  <c r="K32" i="3"/>
  <c r="L32" i="3"/>
  <c r="J32" i="3"/>
  <c r="V122" i="3"/>
  <c r="U122" i="3"/>
  <c r="T122" i="3"/>
  <c r="P122" i="3"/>
  <c r="O122" i="3"/>
  <c r="M122" i="3"/>
  <c r="S122" i="3"/>
  <c r="K122" i="3"/>
  <c r="Q122" i="3"/>
  <c r="J122" i="3"/>
  <c r="R122" i="3"/>
  <c r="V117" i="3"/>
  <c r="U117" i="3"/>
  <c r="T117" i="3"/>
  <c r="P117" i="3"/>
  <c r="O117" i="3"/>
  <c r="M117" i="3"/>
  <c r="S117" i="3"/>
  <c r="R117" i="3"/>
  <c r="N117" i="3"/>
  <c r="K117" i="3"/>
  <c r="J117" i="3"/>
  <c r="V2" i="3"/>
  <c r="U2" i="3"/>
  <c r="T2" i="3"/>
  <c r="P2" i="3"/>
  <c r="O2" i="3"/>
  <c r="M2" i="3"/>
  <c r="K2" i="3"/>
  <c r="S2" i="3"/>
  <c r="J2" i="3"/>
  <c r="N2" i="3"/>
  <c r="Q2" i="3"/>
  <c r="V100" i="3"/>
  <c r="U100" i="3"/>
  <c r="T100" i="3"/>
  <c r="S100" i="3"/>
  <c r="P100" i="3"/>
  <c r="O100" i="3"/>
  <c r="M100" i="3"/>
  <c r="K100" i="3"/>
  <c r="Q100" i="3"/>
  <c r="J100" i="3"/>
  <c r="R100" i="3"/>
  <c r="V17" i="3"/>
  <c r="U17" i="3"/>
  <c r="T17" i="3"/>
  <c r="S17" i="3"/>
  <c r="P17" i="3"/>
  <c r="O17" i="3"/>
  <c r="M17" i="3"/>
  <c r="N17" i="3"/>
  <c r="K17" i="3"/>
  <c r="J17" i="3"/>
  <c r="R17" i="3"/>
  <c r="V56" i="3"/>
  <c r="U56" i="3"/>
  <c r="T56" i="3"/>
  <c r="S56" i="3"/>
  <c r="P56" i="3"/>
  <c r="O56" i="3"/>
  <c r="M56" i="3"/>
  <c r="R56" i="3"/>
  <c r="K56" i="3"/>
  <c r="J56" i="3"/>
  <c r="N56" i="3"/>
  <c r="Q56" i="3"/>
  <c r="V87" i="3"/>
  <c r="U87" i="3"/>
  <c r="T87" i="3"/>
  <c r="S87" i="3"/>
  <c r="P87" i="3"/>
  <c r="O87" i="3"/>
  <c r="M87" i="3"/>
  <c r="R87" i="3"/>
  <c r="K87" i="3"/>
  <c r="J87" i="3"/>
  <c r="Q87" i="3"/>
  <c r="V103" i="3"/>
  <c r="U103" i="3"/>
  <c r="T103" i="3"/>
  <c r="S103" i="3"/>
  <c r="P103" i="3"/>
  <c r="O103" i="3"/>
  <c r="M103" i="3"/>
  <c r="Q103" i="3"/>
  <c r="K103" i="3"/>
  <c r="J103" i="3"/>
  <c r="N103" i="3"/>
  <c r="V28" i="3"/>
  <c r="U28" i="3"/>
  <c r="T28" i="3"/>
  <c r="S28" i="3"/>
  <c r="R28" i="3"/>
  <c r="P28" i="3"/>
  <c r="O28" i="3"/>
  <c r="M28" i="3"/>
  <c r="K28" i="3"/>
  <c r="L28" i="3"/>
  <c r="J28" i="3"/>
  <c r="V24" i="3"/>
  <c r="U24" i="3"/>
  <c r="T24" i="3"/>
  <c r="S24" i="3"/>
  <c r="R24" i="3"/>
  <c r="P24" i="3"/>
  <c r="O24" i="3"/>
  <c r="M24" i="3"/>
  <c r="K24" i="3"/>
  <c r="J24" i="3"/>
  <c r="N24" i="3"/>
  <c r="L24" i="3"/>
  <c r="Q24" i="3"/>
  <c r="V59" i="3"/>
  <c r="U59" i="3"/>
  <c r="T59" i="3"/>
  <c r="S59" i="3"/>
  <c r="R59" i="3"/>
  <c r="P59" i="3"/>
  <c r="O59" i="3"/>
  <c r="M59" i="3"/>
  <c r="K59" i="3"/>
  <c r="J59" i="3"/>
  <c r="Q59" i="3"/>
  <c r="L59" i="3"/>
  <c r="D105" i="3"/>
  <c r="D82" i="3"/>
  <c r="D27" i="3"/>
  <c r="D101" i="3"/>
  <c r="D72" i="3"/>
  <c r="D88" i="3"/>
  <c r="D43" i="3"/>
  <c r="D34" i="3"/>
  <c r="D91" i="3"/>
  <c r="D78" i="3"/>
  <c r="F120" i="3"/>
  <c r="F13" i="3"/>
  <c r="F53" i="3"/>
  <c r="F8" i="3"/>
  <c r="F89" i="3"/>
  <c r="F76" i="3"/>
  <c r="F44" i="3"/>
  <c r="F116" i="3"/>
  <c r="F95" i="3"/>
  <c r="F16" i="3"/>
  <c r="G44" i="3"/>
  <c r="G42" i="3"/>
  <c r="G25" i="3"/>
  <c r="G59" i="3"/>
  <c r="H24" i="3"/>
  <c r="J37" i="3"/>
  <c r="J38" i="3"/>
  <c r="J88" i="3"/>
  <c r="K50" i="3"/>
  <c r="K69" i="3"/>
  <c r="M36" i="3"/>
  <c r="N27" i="3"/>
  <c r="O63" i="3"/>
  <c r="S76" i="3"/>
  <c r="M15" i="3"/>
  <c r="V104" i="3"/>
  <c r="O104" i="3"/>
  <c r="N104" i="3"/>
  <c r="S104" i="3"/>
  <c r="U104" i="3"/>
  <c r="T104" i="3"/>
  <c r="R104" i="3"/>
  <c r="L104" i="3"/>
  <c r="Q104" i="3"/>
  <c r="P104" i="3"/>
  <c r="M104" i="3"/>
  <c r="V119" i="3"/>
  <c r="S119" i="3"/>
  <c r="O119" i="3"/>
  <c r="N119" i="3"/>
  <c r="T119" i="3"/>
  <c r="U119" i="3"/>
  <c r="R119" i="3"/>
  <c r="L119" i="3"/>
  <c r="M119" i="3"/>
  <c r="V66" i="3"/>
  <c r="T66" i="3"/>
  <c r="S66" i="3"/>
  <c r="U66" i="3"/>
  <c r="O66" i="3"/>
  <c r="N66" i="3"/>
  <c r="R66" i="3"/>
  <c r="L66" i="3"/>
  <c r="P66" i="3"/>
  <c r="Q66" i="3"/>
  <c r="V115" i="3"/>
  <c r="U115" i="3"/>
  <c r="T115" i="3"/>
  <c r="S115" i="3"/>
  <c r="O115" i="3"/>
  <c r="N115" i="3"/>
  <c r="R115" i="3"/>
  <c r="P115" i="3"/>
  <c r="M115" i="3"/>
  <c r="L115" i="3"/>
  <c r="Q115" i="3"/>
  <c r="J115" i="3"/>
  <c r="V31" i="3"/>
  <c r="U31" i="3"/>
  <c r="T31" i="3"/>
  <c r="S31" i="3"/>
  <c r="O31" i="3"/>
  <c r="N31" i="3"/>
  <c r="R31" i="3"/>
  <c r="L31" i="3"/>
  <c r="M31" i="3"/>
  <c r="J31" i="3"/>
  <c r="P31" i="3"/>
  <c r="V113" i="3"/>
  <c r="U113" i="3"/>
  <c r="T113" i="3"/>
  <c r="S113" i="3"/>
  <c r="O113" i="3"/>
  <c r="N113" i="3"/>
  <c r="R113" i="3"/>
  <c r="L113" i="3"/>
  <c r="P113" i="3"/>
  <c r="J113" i="3"/>
  <c r="M113" i="3"/>
  <c r="Q113" i="3"/>
  <c r="V94" i="3"/>
  <c r="U94" i="3"/>
  <c r="T94" i="3"/>
  <c r="S94" i="3"/>
  <c r="O94" i="3"/>
  <c r="N94" i="3"/>
  <c r="R94" i="3"/>
  <c r="L94" i="3"/>
  <c r="J94" i="3"/>
  <c r="Q94" i="3"/>
  <c r="H94" i="3"/>
  <c r="M94" i="3"/>
  <c r="P94" i="3"/>
  <c r="V35" i="3"/>
  <c r="U35" i="3"/>
  <c r="T35" i="3"/>
  <c r="S35" i="3"/>
  <c r="O35" i="3"/>
  <c r="N35" i="3"/>
  <c r="L35" i="3"/>
  <c r="Q35" i="3"/>
  <c r="J35" i="3"/>
  <c r="P35" i="3"/>
  <c r="H35" i="3"/>
  <c r="V19" i="3"/>
  <c r="U19" i="3"/>
  <c r="T19" i="3"/>
  <c r="S19" i="3"/>
  <c r="O19" i="3"/>
  <c r="N19" i="3"/>
  <c r="L19" i="3"/>
  <c r="M19" i="3"/>
  <c r="J19" i="3"/>
  <c r="H19" i="3"/>
  <c r="R19" i="3"/>
  <c r="V73" i="3"/>
  <c r="U73" i="3"/>
  <c r="T73" i="3"/>
  <c r="S73" i="3"/>
  <c r="O73" i="3"/>
  <c r="R73" i="3"/>
  <c r="N73" i="3"/>
  <c r="L73" i="3"/>
  <c r="J73" i="3"/>
  <c r="H73" i="3"/>
  <c r="M73" i="3"/>
  <c r="Q73" i="3"/>
  <c r="P73" i="3"/>
  <c r="E105" i="3"/>
  <c r="E82" i="3"/>
  <c r="E27" i="3"/>
  <c r="E101" i="3"/>
  <c r="E72" i="3"/>
  <c r="E88" i="3"/>
  <c r="E43" i="3"/>
  <c r="E34" i="3"/>
  <c r="E91" i="3"/>
  <c r="E78" i="3"/>
  <c r="G120" i="3"/>
  <c r="G13" i="3"/>
  <c r="G53" i="3"/>
  <c r="G8" i="3"/>
  <c r="G89" i="3"/>
  <c r="G76" i="3"/>
  <c r="G26" i="3"/>
  <c r="G21" i="3"/>
  <c r="G24" i="3"/>
  <c r="H122" i="3"/>
  <c r="H40" i="3"/>
  <c r="J112" i="3"/>
  <c r="K12" i="3"/>
  <c r="K33" i="3"/>
  <c r="K6" i="3"/>
  <c r="L16" i="3"/>
  <c r="N100" i="3"/>
  <c r="O4" i="3"/>
  <c r="S88" i="3"/>
  <c r="V118" i="3"/>
  <c r="U118" i="3"/>
  <c r="N118" i="3"/>
  <c r="M118" i="3"/>
  <c r="S118" i="3"/>
  <c r="T118" i="3"/>
  <c r="R118" i="3"/>
  <c r="Q118" i="3"/>
  <c r="P118" i="3"/>
  <c r="O118" i="3"/>
  <c r="V97" i="3"/>
  <c r="U97" i="3"/>
  <c r="N97" i="3"/>
  <c r="M97" i="3"/>
  <c r="T97" i="3"/>
  <c r="S97" i="3"/>
  <c r="R97" i="3"/>
  <c r="Q97" i="3"/>
  <c r="O97" i="3"/>
  <c r="P97" i="3"/>
  <c r="V79" i="3"/>
  <c r="U79" i="3"/>
  <c r="N79" i="3"/>
  <c r="M79" i="3"/>
  <c r="R79" i="3"/>
  <c r="T79" i="3"/>
  <c r="Q79" i="3"/>
  <c r="K79" i="3"/>
  <c r="S79" i="3"/>
  <c r="H79" i="3"/>
  <c r="P79" i="3"/>
  <c r="O79" i="3"/>
  <c r="V55" i="3"/>
  <c r="U55" i="3"/>
  <c r="N55" i="3"/>
  <c r="M55" i="3"/>
  <c r="S55" i="3"/>
  <c r="T55" i="3"/>
  <c r="R55" i="3"/>
  <c r="Q55" i="3"/>
  <c r="K55" i="3"/>
  <c r="O55" i="3"/>
  <c r="H55" i="3"/>
  <c r="V3" i="3"/>
  <c r="U3" i="3"/>
  <c r="N3" i="3"/>
  <c r="M3" i="3"/>
  <c r="R3" i="3"/>
  <c r="S3" i="3"/>
  <c r="Q3" i="3"/>
  <c r="K3" i="3"/>
  <c r="T3" i="3"/>
  <c r="H3" i="3"/>
  <c r="P3" i="3"/>
  <c r="O3" i="3"/>
  <c r="V57" i="3"/>
  <c r="U57" i="3"/>
  <c r="N57" i="3"/>
  <c r="M57" i="3"/>
  <c r="S57" i="3"/>
  <c r="T57" i="3"/>
  <c r="R57" i="3"/>
  <c r="Q57" i="3"/>
  <c r="K57" i="3"/>
  <c r="P57" i="3"/>
  <c r="H57" i="3"/>
  <c r="O57" i="3"/>
  <c r="V48" i="3"/>
  <c r="U48" i="3"/>
  <c r="N48" i="3"/>
  <c r="T48" i="3"/>
  <c r="M48" i="3"/>
  <c r="R48" i="3"/>
  <c r="S48" i="3"/>
  <c r="Q48" i="3"/>
  <c r="K48" i="3"/>
  <c r="H48" i="3"/>
  <c r="P48" i="3"/>
  <c r="V41" i="3"/>
  <c r="U41" i="3"/>
  <c r="N41" i="3"/>
  <c r="M41" i="3"/>
  <c r="S41" i="3"/>
  <c r="T41" i="3"/>
  <c r="R41" i="3"/>
  <c r="Q41" i="3"/>
  <c r="L41" i="3"/>
  <c r="K41" i="3"/>
  <c r="P41" i="3"/>
  <c r="H41" i="3"/>
  <c r="O41" i="3"/>
  <c r="V58" i="3"/>
  <c r="U58" i="3"/>
  <c r="N58" i="3"/>
  <c r="M58" i="3"/>
  <c r="T58" i="3"/>
  <c r="S58" i="3"/>
  <c r="Q58" i="3"/>
  <c r="K58" i="3"/>
  <c r="O58" i="3"/>
  <c r="L58" i="3"/>
  <c r="H58" i="3"/>
  <c r="R58" i="3"/>
  <c r="V71" i="3"/>
  <c r="U71" i="3"/>
  <c r="T71" i="3"/>
  <c r="R71" i="3"/>
  <c r="N71" i="3"/>
  <c r="M71" i="3"/>
  <c r="S71" i="3"/>
  <c r="Q71" i="3"/>
  <c r="K71" i="3"/>
  <c r="H71" i="3"/>
  <c r="L71" i="3"/>
  <c r="P71" i="3"/>
  <c r="O71" i="3"/>
  <c r="C104" i="3"/>
  <c r="C119" i="3"/>
  <c r="C66" i="3"/>
  <c r="C115" i="3"/>
  <c r="C31" i="3"/>
  <c r="C113" i="3"/>
  <c r="C94" i="3"/>
  <c r="C35" i="3"/>
  <c r="C19" i="3"/>
  <c r="C73" i="3"/>
  <c r="D122" i="3"/>
  <c r="D117" i="3"/>
  <c r="D2" i="3"/>
  <c r="D100" i="3"/>
  <c r="D17" i="3"/>
  <c r="D56" i="3"/>
  <c r="D87" i="3"/>
  <c r="D103" i="3"/>
  <c r="D28" i="3"/>
  <c r="D24" i="3"/>
  <c r="D59" i="3"/>
  <c r="E65" i="3"/>
  <c r="E49" i="3"/>
  <c r="E110" i="3"/>
  <c r="E4" i="3"/>
  <c r="E70" i="3"/>
  <c r="E14" i="3"/>
  <c r="E29" i="3"/>
  <c r="E21" i="3"/>
  <c r="E25" i="3"/>
  <c r="E81" i="3"/>
  <c r="F105" i="3"/>
  <c r="F82" i="3"/>
  <c r="F27" i="3"/>
  <c r="F101" i="3"/>
  <c r="F72" i="3"/>
  <c r="F88" i="3"/>
  <c r="F43" i="3"/>
  <c r="F34" i="3"/>
  <c r="F91" i="3"/>
  <c r="F78" i="3"/>
  <c r="G12" i="3"/>
  <c r="G51" i="3"/>
  <c r="G10" i="3"/>
  <c r="G63" i="3"/>
  <c r="G92" i="3"/>
  <c r="G83" i="3"/>
  <c r="G29" i="3"/>
  <c r="G28" i="3"/>
  <c r="G73" i="3"/>
  <c r="H104" i="3"/>
  <c r="H53" i="3"/>
  <c r="H68" i="3"/>
  <c r="H76" i="3"/>
  <c r="J108" i="3"/>
  <c r="J101" i="3"/>
  <c r="J18" i="3"/>
  <c r="K119" i="3"/>
  <c r="K63" i="3"/>
  <c r="K26" i="3"/>
  <c r="K64" i="3"/>
  <c r="L53" i="3"/>
  <c r="L76" i="3"/>
  <c r="L64" i="3"/>
  <c r="M76" i="3"/>
  <c r="N36" i="3"/>
  <c r="O48" i="3"/>
  <c r="Q117" i="3"/>
  <c r="U60" i="3"/>
  <c r="V60" i="3"/>
  <c r="R60" i="3"/>
  <c r="Q60" i="3"/>
  <c r="P60" i="3"/>
  <c r="S60" i="3"/>
  <c r="O60" i="3"/>
  <c r="T60" i="3"/>
  <c r="M60" i="3"/>
  <c r="L60" i="3"/>
  <c r="N60" i="3"/>
  <c r="K60" i="3"/>
  <c r="J60" i="3"/>
  <c r="V67" i="3"/>
  <c r="U67" i="3"/>
  <c r="S67" i="3"/>
  <c r="T67" i="3"/>
  <c r="P67" i="3"/>
  <c r="Q67" i="3"/>
  <c r="R67" i="3"/>
  <c r="M67" i="3"/>
  <c r="O67" i="3"/>
  <c r="N67" i="3"/>
  <c r="V37" i="3"/>
  <c r="U37" i="3"/>
  <c r="T37" i="3"/>
  <c r="S37" i="3"/>
  <c r="P37" i="3"/>
  <c r="R37" i="3"/>
  <c r="N37" i="3"/>
  <c r="O37" i="3"/>
  <c r="M37" i="3"/>
  <c r="Q37" i="3"/>
  <c r="V102" i="3"/>
  <c r="U102" i="3"/>
  <c r="T102" i="3"/>
  <c r="S102" i="3"/>
  <c r="P102" i="3"/>
  <c r="Q102" i="3"/>
  <c r="N102" i="3"/>
  <c r="O102" i="3"/>
  <c r="R102" i="3"/>
  <c r="M102" i="3"/>
  <c r="V62" i="3"/>
  <c r="U62" i="3"/>
  <c r="S62" i="3"/>
  <c r="T62" i="3"/>
  <c r="P62" i="3"/>
  <c r="Q62" i="3"/>
  <c r="O62" i="3"/>
  <c r="R62" i="3"/>
  <c r="N62" i="3"/>
  <c r="V40" i="3"/>
  <c r="U40" i="3"/>
  <c r="R40" i="3"/>
  <c r="S40" i="3"/>
  <c r="Q40" i="3"/>
  <c r="P40" i="3"/>
  <c r="N40" i="3"/>
  <c r="M40" i="3"/>
  <c r="T40" i="3"/>
  <c r="O40" i="3"/>
  <c r="V52" i="3"/>
  <c r="U52" i="3"/>
  <c r="S52" i="3"/>
  <c r="T52" i="3"/>
  <c r="R52" i="3"/>
  <c r="Q52" i="3"/>
  <c r="P52" i="3"/>
  <c r="O52" i="3"/>
  <c r="M52" i="3"/>
  <c r="N52" i="3"/>
  <c r="V50" i="3"/>
  <c r="U50" i="3"/>
  <c r="T50" i="3"/>
  <c r="R50" i="3"/>
  <c r="S50" i="3"/>
  <c r="Q50" i="3"/>
  <c r="P50" i="3"/>
  <c r="M50" i="3"/>
  <c r="V114" i="3"/>
  <c r="U114" i="3"/>
  <c r="T114" i="3"/>
  <c r="L114" i="3"/>
  <c r="S114" i="3"/>
  <c r="R114" i="3"/>
  <c r="Q114" i="3"/>
  <c r="P114" i="3"/>
  <c r="N114" i="3"/>
  <c r="O114" i="3"/>
  <c r="V86" i="3"/>
  <c r="U86" i="3"/>
  <c r="T86" i="3"/>
  <c r="M86" i="3"/>
  <c r="L86" i="3"/>
  <c r="S86" i="3"/>
  <c r="Q86" i="3"/>
  <c r="R86" i="3"/>
  <c r="P86" i="3"/>
  <c r="O86" i="3"/>
  <c r="N86" i="3"/>
  <c r="V69" i="3"/>
  <c r="U69" i="3"/>
  <c r="T69" i="3"/>
  <c r="M69" i="3"/>
  <c r="L69" i="3"/>
  <c r="S69" i="3"/>
  <c r="Q69" i="3"/>
  <c r="P69" i="3"/>
  <c r="N69" i="3"/>
  <c r="R69" i="3"/>
  <c r="O69" i="3"/>
  <c r="C118" i="3"/>
  <c r="C97" i="3"/>
  <c r="C79" i="3"/>
  <c r="C55" i="3"/>
  <c r="C3" i="3"/>
  <c r="C57" i="3"/>
  <c r="C48" i="3"/>
  <c r="C41" i="3"/>
  <c r="C58" i="3"/>
  <c r="C71" i="3"/>
  <c r="D104" i="3"/>
  <c r="D119" i="3"/>
  <c r="D66" i="3"/>
  <c r="D115" i="3"/>
  <c r="D31" i="3"/>
  <c r="D113" i="3"/>
  <c r="D94" i="3"/>
  <c r="D35" i="3"/>
  <c r="D19" i="3"/>
  <c r="D73" i="3"/>
  <c r="E122" i="3"/>
  <c r="E117" i="3"/>
  <c r="E2" i="3"/>
  <c r="E100" i="3"/>
  <c r="E17" i="3"/>
  <c r="E56" i="3"/>
  <c r="E87" i="3"/>
  <c r="E103" i="3"/>
  <c r="E28" i="3"/>
  <c r="E24" i="3"/>
  <c r="E59" i="3"/>
  <c r="F65" i="3"/>
  <c r="F49" i="3"/>
  <c r="F110" i="3"/>
  <c r="F4" i="3"/>
  <c r="F70" i="3"/>
  <c r="F14" i="3"/>
  <c r="F29" i="3"/>
  <c r="F21" i="3"/>
  <c r="F25" i="3"/>
  <c r="F81" i="3"/>
  <c r="G105" i="3"/>
  <c r="G82" i="3"/>
  <c r="G27" i="3"/>
  <c r="G101" i="3"/>
  <c r="G72" i="3"/>
  <c r="G14" i="3"/>
  <c r="G103" i="3"/>
  <c r="G19" i="3"/>
  <c r="G71" i="3"/>
  <c r="H118" i="3"/>
  <c r="H100" i="3"/>
  <c r="H36" i="3"/>
  <c r="H87" i="3"/>
  <c r="H32" i="3"/>
  <c r="J82" i="3"/>
  <c r="J3" i="3"/>
  <c r="J91" i="3"/>
  <c r="K97" i="3"/>
  <c r="K31" i="3"/>
  <c r="K35" i="3"/>
  <c r="L122" i="3"/>
  <c r="L100" i="3"/>
  <c r="L87" i="3"/>
  <c r="M83" i="3"/>
  <c r="O50" i="3"/>
  <c r="Q119" i="3"/>
  <c r="T23" i="3"/>
  <c r="U107" i="3"/>
  <c r="T107" i="3"/>
  <c r="S107" i="3"/>
  <c r="R107" i="3"/>
  <c r="O107" i="3"/>
  <c r="Q107" i="3"/>
  <c r="P107" i="3"/>
  <c r="M107" i="3"/>
  <c r="V107" i="3"/>
  <c r="N107" i="3"/>
  <c r="L107" i="3"/>
  <c r="U112" i="3"/>
  <c r="T112" i="3"/>
  <c r="S112" i="3"/>
  <c r="R112" i="3"/>
  <c r="V112" i="3"/>
  <c r="O112" i="3"/>
  <c r="N112" i="3"/>
  <c r="M112" i="3"/>
  <c r="Q112" i="3"/>
  <c r="P112" i="3"/>
  <c r="L112" i="3"/>
  <c r="U90" i="3"/>
  <c r="T90" i="3"/>
  <c r="V90" i="3"/>
  <c r="R90" i="3"/>
  <c r="S90" i="3"/>
  <c r="O90" i="3"/>
  <c r="P90" i="3"/>
  <c r="Q90" i="3"/>
  <c r="N90" i="3"/>
  <c r="M90" i="3"/>
  <c r="L90" i="3"/>
  <c r="U38" i="3"/>
  <c r="T38" i="3"/>
  <c r="S38" i="3"/>
  <c r="V38" i="3"/>
  <c r="R38" i="3"/>
  <c r="O38" i="3"/>
  <c r="Q38" i="3"/>
  <c r="N38" i="3"/>
  <c r="L38" i="3"/>
  <c r="U68" i="3"/>
  <c r="T68" i="3"/>
  <c r="R68" i="3"/>
  <c r="S68" i="3"/>
  <c r="O68" i="3"/>
  <c r="N68" i="3"/>
  <c r="M68" i="3"/>
  <c r="V68" i="3"/>
  <c r="P68" i="3"/>
  <c r="Q68" i="3"/>
  <c r="L68" i="3"/>
  <c r="U109" i="3"/>
  <c r="T109" i="3"/>
  <c r="S109" i="3"/>
  <c r="R109" i="3"/>
  <c r="V109" i="3"/>
  <c r="O109" i="3"/>
  <c r="P109" i="3"/>
  <c r="M109" i="3"/>
  <c r="N109" i="3"/>
  <c r="Q109" i="3"/>
  <c r="L109" i="3"/>
  <c r="U33" i="3"/>
  <c r="T33" i="3"/>
  <c r="V33" i="3"/>
  <c r="R33" i="3"/>
  <c r="S33" i="3"/>
  <c r="O33" i="3"/>
  <c r="Q33" i="3"/>
  <c r="M33" i="3"/>
  <c r="P33" i="3"/>
  <c r="N33" i="3"/>
  <c r="L33" i="3"/>
  <c r="U80" i="3"/>
  <c r="T80" i="3"/>
  <c r="S80" i="3"/>
  <c r="V80" i="3"/>
  <c r="R80" i="3"/>
  <c r="O80" i="3"/>
  <c r="Q80" i="3"/>
  <c r="P80" i="3"/>
  <c r="N80" i="3"/>
  <c r="M80" i="3"/>
  <c r="V54" i="3"/>
  <c r="U54" i="3"/>
  <c r="T54" i="3"/>
  <c r="S54" i="3"/>
  <c r="R54" i="3"/>
  <c r="O54" i="3"/>
  <c r="M54" i="3"/>
  <c r="N54" i="3"/>
  <c r="Q54" i="3"/>
  <c r="P54" i="3"/>
  <c r="V6" i="3"/>
  <c r="U6" i="3"/>
  <c r="T6" i="3"/>
  <c r="S6" i="3"/>
  <c r="O6" i="3"/>
  <c r="N6" i="3"/>
  <c r="L6" i="3"/>
  <c r="P6" i="3"/>
  <c r="M6" i="3"/>
  <c r="R6" i="3"/>
  <c r="Q6" i="3"/>
  <c r="E104" i="3"/>
  <c r="E119" i="3"/>
  <c r="E66" i="3"/>
  <c r="E115" i="3"/>
  <c r="E31" i="3"/>
  <c r="E113" i="3"/>
  <c r="E94" i="3"/>
  <c r="E35" i="3"/>
  <c r="E19" i="3"/>
  <c r="E73" i="3"/>
  <c r="F122" i="3"/>
  <c r="F117" i="3"/>
  <c r="F2" i="3"/>
  <c r="F100" i="3"/>
  <c r="F17" i="3"/>
  <c r="F56" i="3"/>
  <c r="F87" i="3"/>
  <c r="F103" i="3"/>
  <c r="F28" i="3"/>
  <c r="F24" i="3"/>
  <c r="F59" i="3"/>
  <c r="G87" i="3"/>
  <c r="G35" i="3"/>
  <c r="H115" i="3"/>
  <c r="H116" i="3"/>
  <c r="J104" i="3"/>
  <c r="J66" i="3"/>
  <c r="J40" i="3"/>
  <c r="J71" i="3"/>
  <c r="K37" i="3"/>
  <c r="K40" i="3"/>
  <c r="K114" i="3"/>
  <c r="L118" i="3"/>
  <c r="L55" i="3"/>
  <c r="L48" i="3"/>
  <c r="M12" i="3"/>
  <c r="M35" i="3"/>
  <c r="N87" i="3"/>
  <c r="Q17" i="3"/>
  <c r="T75" i="3"/>
  <c r="S75" i="3"/>
  <c r="R75" i="3"/>
  <c r="Q75" i="3"/>
  <c r="U75" i="3"/>
  <c r="P75" i="3"/>
  <c r="M75" i="3"/>
  <c r="V75" i="3"/>
  <c r="O75" i="3"/>
  <c r="N75" i="3"/>
  <c r="L75" i="3"/>
  <c r="K75" i="3"/>
  <c r="T108" i="3"/>
  <c r="S108" i="3"/>
  <c r="U108" i="3"/>
  <c r="R108" i="3"/>
  <c r="Q108" i="3"/>
  <c r="V108" i="3"/>
  <c r="O108" i="3"/>
  <c r="M108" i="3"/>
  <c r="P108" i="3"/>
  <c r="L108" i="3"/>
  <c r="K108" i="3"/>
  <c r="T111" i="3"/>
  <c r="S111" i="3"/>
  <c r="V111" i="3"/>
  <c r="R111" i="3"/>
  <c r="Q111" i="3"/>
  <c r="P111" i="3"/>
  <c r="N111" i="3"/>
  <c r="O111" i="3"/>
  <c r="M111" i="3"/>
  <c r="L111" i="3"/>
  <c r="U111" i="3"/>
  <c r="K111" i="3"/>
  <c r="T84" i="3"/>
  <c r="S84" i="3"/>
  <c r="V84" i="3"/>
  <c r="R84" i="3"/>
  <c r="Q84" i="3"/>
  <c r="U84" i="3"/>
  <c r="O84" i="3"/>
  <c r="N84" i="3"/>
  <c r="L84" i="3"/>
  <c r="P84" i="3"/>
  <c r="M84" i="3"/>
  <c r="K84" i="3"/>
  <c r="T36" i="3"/>
  <c r="S36" i="3"/>
  <c r="U36" i="3"/>
  <c r="R36" i="3"/>
  <c r="Q36" i="3"/>
  <c r="V36" i="3"/>
  <c r="P36" i="3"/>
  <c r="O36" i="3"/>
  <c r="L36" i="3"/>
  <c r="K36" i="3"/>
  <c r="T46" i="3"/>
  <c r="S46" i="3"/>
  <c r="U46" i="3"/>
  <c r="R46" i="3"/>
  <c r="Q46" i="3"/>
  <c r="V46" i="3"/>
  <c r="N46" i="3"/>
  <c r="O46" i="3"/>
  <c r="M46" i="3"/>
  <c r="L46" i="3"/>
  <c r="K46" i="3"/>
  <c r="T61" i="3"/>
  <c r="S61" i="3"/>
  <c r="V61" i="3"/>
  <c r="R61" i="3"/>
  <c r="Q61" i="3"/>
  <c r="N61" i="3"/>
  <c r="M61" i="3"/>
  <c r="P61" i="3"/>
  <c r="U61" i="3"/>
  <c r="L61" i="3"/>
  <c r="O61" i="3"/>
  <c r="K61" i="3"/>
  <c r="T9" i="3"/>
  <c r="S9" i="3"/>
  <c r="V9" i="3"/>
  <c r="R9" i="3"/>
  <c r="Q9" i="3"/>
  <c r="U9" i="3"/>
  <c r="N9" i="3"/>
  <c r="P9" i="3"/>
  <c r="O9" i="3"/>
  <c r="M9" i="3"/>
  <c r="K9" i="3"/>
  <c r="T18" i="3"/>
  <c r="S18" i="3"/>
  <c r="U18" i="3"/>
  <c r="Q18" i="3"/>
  <c r="R18" i="3"/>
  <c r="N18" i="3"/>
  <c r="M18" i="3"/>
  <c r="L18" i="3"/>
  <c r="V18" i="3"/>
  <c r="P18" i="3"/>
  <c r="K18" i="3"/>
  <c r="T7" i="3"/>
  <c r="S7" i="3"/>
  <c r="U7" i="3"/>
  <c r="Q7" i="3"/>
  <c r="V7" i="3"/>
  <c r="R7" i="3"/>
  <c r="N7" i="3"/>
  <c r="L7" i="3"/>
  <c r="P7" i="3"/>
  <c r="M7" i="3"/>
  <c r="O7" i="3"/>
  <c r="K7" i="3"/>
  <c r="C107" i="3"/>
  <c r="C112" i="3"/>
  <c r="C90" i="3"/>
  <c r="C38" i="3"/>
  <c r="C68" i="3"/>
  <c r="C109" i="3"/>
  <c r="C33" i="3"/>
  <c r="C80" i="3"/>
  <c r="C54" i="3"/>
  <c r="C6" i="3"/>
  <c r="D67" i="3"/>
  <c r="D37" i="3"/>
  <c r="D102" i="3"/>
  <c r="D62" i="3"/>
  <c r="D40" i="3"/>
  <c r="D52" i="3"/>
  <c r="D50" i="3"/>
  <c r="D114" i="3"/>
  <c r="D86" i="3"/>
  <c r="D69" i="3"/>
  <c r="E118" i="3"/>
  <c r="E97" i="3"/>
  <c r="E79" i="3"/>
  <c r="E55" i="3"/>
  <c r="E3" i="3"/>
  <c r="E57" i="3"/>
  <c r="E48" i="3"/>
  <c r="E41" i="3"/>
  <c r="E58" i="3"/>
  <c r="E71" i="3"/>
  <c r="F104" i="3"/>
  <c r="F119" i="3"/>
  <c r="F66" i="3"/>
  <c r="F115" i="3"/>
  <c r="F31" i="3"/>
  <c r="F113" i="3"/>
  <c r="F94" i="3"/>
  <c r="F35" i="3"/>
  <c r="F19" i="3"/>
  <c r="F73" i="3"/>
  <c r="G122" i="3"/>
  <c r="G117" i="3"/>
  <c r="G2" i="3"/>
  <c r="G100" i="3"/>
  <c r="G17" i="3"/>
  <c r="G56" i="3"/>
  <c r="G94" i="3"/>
  <c r="G41" i="3"/>
  <c r="G86" i="3"/>
  <c r="G6" i="3"/>
  <c r="H107" i="3"/>
  <c r="H62" i="3"/>
  <c r="H33" i="3"/>
  <c r="H28" i="3"/>
  <c r="H23" i="3"/>
  <c r="J118" i="3"/>
  <c r="J79" i="3"/>
  <c r="J68" i="3"/>
  <c r="J43" i="3"/>
  <c r="J69" i="3"/>
  <c r="K112" i="3"/>
  <c r="K68" i="3"/>
  <c r="K80" i="3"/>
  <c r="L67" i="3"/>
  <c r="L62" i="3"/>
  <c r="L50" i="3"/>
  <c r="M105" i="3"/>
  <c r="M114" i="3"/>
  <c r="N50" i="3"/>
  <c r="Q31" i="3"/>
  <c r="AS682" i="2"/>
  <c r="AT690" i="2"/>
  <c r="AT244" i="2"/>
  <c r="AS679" i="2"/>
  <c r="AS208" i="2"/>
  <c r="AS692" i="2"/>
  <c r="AU708" i="2"/>
  <c r="AS575" i="2"/>
  <c r="AS533" i="2"/>
  <c r="AS169" i="2"/>
  <c r="AS109" i="2"/>
  <c r="AS284" i="2"/>
  <c r="AS536" i="2"/>
  <c r="AS617" i="2"/>
  <c r="AS261" i="2"/>
  <c r="AS721" i="2"/>
  <c r="AS705" i="2"/>
  <c r="AS191" i="2"/>
  <c r="AT485" i="2"/>
  <c r="AT694" i="2"/>
  <c r="AS724" i="2"/>
  <c r="AS552" i="2"/>
  <c r="AS167" i="2"/>
  <c r="AS570" i="2"/>
  <c r="AS440" i="2"/>
  <c r="AS396" i="2"/>
  <c r="AS94" i="2"/>
  <c r="AS213" i="2"/>
  <c r="AS136" i="2"/>
  <c r="AS507" i="2"/>
  <c r="AS312" i="2"/>
  <c r="AS13" i="2"/>
  <c r="AS472" i="2"/>
  <c r="AS204" i="2"/>
  <c r="AT473" i="2"/>
  <c r="AR400" i="2"/>
  <c r="AR294" i="2"/>
  <c r="AR360" i="2"/>
  <c r="AS651" i="2"/>
  <c r="AS665" i="2"/>
  <c r="AS698" i="2"/>
  <c r="AS723" i="2"/>
  <c r="AS146" i="2"/>
  <c r="AS384" i="2"/>
  <c r="AS583" i="2"/>
  <c r="AS512" i="2"/>
  <c r="AS587" i="2"/>
  <c r="AS53" i="2"/>
  <c r="AS120" i="2"/>
  <c r="AS726" i="2"/>
  <c r="AS340" i="2"/>
  <c r="AS671" i="2"/>
  <c r="AS91" i="2"/>
  <c r="AS590" i="2"/>
  <c r="AS600" i="2"/>
  <c r="AS93" i="2"/>
  <c r="AS733" i="2"/>
  <c r="AS501" i="2"/>
  <c r="AS481" i="2"/>
  <c r="AS631" i="2"/>
  <c r="AS380" i="2"/>
  <c r="AS156" i="2"/>
  <c r="AS8" i="2"/>
  <c r="AS365" i="2"/>
  <c r="AS499" i="2"/>
  <c r="AS161" i="2"/>
  <c r="AS328" i="2"/>
  <c r="AS262" i="2"/>
  <c r="AS133" i="2"/>
  <c r="AS150" i="2"/>
  <c r="AS668" i="2"/>
  <c r="AS111" i="2"/>
  <c r="AS113" i="2"/>
  <c r="AS372" i="2"/>
  <c r="AS535" i="2"/>
  <c r="AS470" i="2"/>
  <c r="AS577" i="2"/>
  <c r="AS289" i="2"/>
  <c r="AS558" i="2"/>
  <c r="AS523" i="2"/>
  <c r="AS198" i="2"/>
  <c r="AS551" i="2"/>
  <c r="AS436" i="2"/>
  <c r="AS662" i="2"/>
  <c r="AS612" i="2"/>
  <c r="AS527" i="2"/>
  <c r="AS107" i="2"/>
  <c r="AS193" i="2"/>
  <c r="AS174" i="2"/>
  <c r="AS29" i="2"/>
  <c r="AS114" i="2"/>
  <c r="AS267" i="2"/>
  <c r="AS283" i="2"/>
  <c r="AS401" i="2"/>
  <c r="AS138" i="2"/>
  <c r="AS67" i="2"/>
  <c r="AS646" i="2"/>
  <c r="AS377" i="2"/>
  <c r="AS395" i="2"/>
  <c r="AT677" i="2"/>
  <c r="AT719" i="2"/>
  <c r="AR575" i="2"/>
  <c r="AR452" i="2"/>
  <c r="AR291" i="2"/>
  <c r="AR526" i="2"/>
  <c r="AR533" i="2"/>
  <c r="AS526" i="2"/>
  <c r="AS100" i="2"/>
  <c r="AS508" i="2"/>
  <c r="AS151" i="2"/>
  <c r="AS346" i="2"/>
  <c r="AS427" i="2"/>
  <c r="AS280" i="2"/>
  <c r="AS588" i="2"/>
  <c r="AS537" i="2"/>
  <c r="AS648" i="2"/>
  <c r="AS187" i="2"/>
  <c r="AS586" i="2"/>
  <c r="AS506" i="2"/>
  <c r="AS137" i="2"/>
  <c r="AS455" i="2"/>
  <c r="AS23" i="2"/>
  <c r="AS538" i="2"/>
  <c r="AR86" i="2"/>
  <c r="AS700" i="2"/>
  <c r="AS581" i="2"/>
  <c r="AS653" i="2"/>
  <c r="AS714" i="2"/>
  <c r="AS298" i="2"/>
  <c r="AS689" i="2"/>
  <c r="AS215" i="2"/>
  <c r="AS216" i="2"/>
  <c r="AS518" i="2"/>
  <c r="AS188" i="2"/>
  <c r="AS103" i="2"/>
  <c r="AS713" i="2"/>
  <c r="AS604" i="2"/>
  <c r="AS101" i="2"/>
  <c r="AS140" i="2"/>
  <c r="AS32" i="2"/>
  <c r="AS70" i="2"/>
  <c r="AS464" i="2"/>
  <c r="AS176" i="2"/>
  <c r="AS463" i="2"/>
  <c r="AS257" i="2"/>
  <c r="AS49" i="2"/>
  <c r="AS715" i="2"/>
  <c r="AS20" i="2"/>
  <c r="AS288" i="2"/>
  <c r="AS218" i="2"/>
  <c r="AS323" i="2"/>
  <c r="AS19" i="2"/>
  <c r="AS385" i="2"/>
  <c r="AS606" i="2"/>
  <c r="AS531" i="2"/>
  <c r="AS16" i="2"/>
  <c r="AS616" i="2"/>
  <c r="AS574" i="2"/>
  <c r="AS105" i="2"/>
  <c r="AS173" i="2"/>
  <c r="AS624" i="2"/>
  <c r="AS4" i="2"/>
  <c r="AS476" i="2"/>
  <c r="AS443" i="2"/>
  <c r="AS406" i="2"/>
  <c r="AS47" i="2"/>
  <c r="AS546" i="2"/>
  <c r="AS454" i="2"/>
  <c r="AS269" i="2"/>
  <c r="AS247" i="2"/>
  <c r="AS544" i="2"/>
  <c r="AS528" i="2"/>
  <c r="AS164" i="2"/>
  <c r="AS45" i="2"/>
  <c r="AS327" i="2"/>
  <c r="AS391" i="2"/>
  <c r="AS219" i="2"/>
  <c r="AS231" i="2"/>
  <c r="AS81" i="2"/>
  <c r="AS532" i="2"/>
  <c r="AS54" i="2"/>
  <c r="AS87" i="2"/>
  <c r="AS14" i="2"/>
  <c r="AS78" i="2"/>
  <c r="AS158" i="2"/>
  <c r="AT626" i="2"/>
  <c r="AT553" i="2"/>
  <c r="AT505" i="2"/>
  <c r="AT263" i="2"/>
  <c r="AT400" i="2"/>
  <c r="AT605" i="2"/>
  <c r="AS57" i="2"/>
  <c r="AS655" i="2"/>
  <c r="AS195" i="2"/>
  <c r="AS595" i="2"/>
  <c r="AS37" i="2"/>
  <c r="AS448" i="2"/>
  <c r="AT555" i="2"/>
  <c r="AS664" i="2"/>
  <c r="AS569" i="2"/>
  <c r="AS233" i="2"/>
  <c r="AS691" i="2"/>
  <c r="AS10" i="2"/>
  <c r="AS554" i="2"/>
  <c r="AS162" i="2"/>
  <c r="AS324" i="2"/>
  <c r="AS74" i="2"/>
  <c r="AS603" i="2"/>
  <c r="AS217" i="2"/>
  <c r="AS610" i="2"/>
  <c r="AS567" i="2"/>
  <c r="AT642" i="2"/>
  <c r="AR553" i="2"/>
  <c r="AS708" i="2"/>
  <c r="AS589" i="2"/>
  <c r="AS459" i="2"/>
  <c r="AS349" i="2"/>
  <c r="AS637" i="2"/>
  <c r="AS433" i="2"/>
  <c r="AS415" i="2"/>
  <c r="AS392" i="2"/>
  <c r="AS547" i="2"/>
  <c r="AS462" i="2"/>
  <c r="AS326" i="2"/>
  <c r="AS560" i="2"/>
  <c r="AS659" i="2"/>
  <c r="AS286" i="2"/>
  <c r="AS699" i="2"/>
  <c r="AS276" i="2"/>
  <c r="AS330" i="2"/>
  <c r="AS493" i="2"/>
  <c r="AS84" i="2"/>
  <c r="AS73" i="2"/>
  <c r="AS582" i="2"/>
  <c r="AS115" i="2"/>
  <c r="AS438" i="2"/>
  <c r="AS658" i="2"/>
  <c r="AS466" i="2"/>
  <c r="AS108" i="2"/>
  <c r="AS731" i="2"/>
  <c r="AS635" i="2"/>
  <c r="AS221" i="2"/>
  <c r="AS130" i="2"/>
  <c r="AS557" i="2"/>
  <c r="AS243" i="2"/>
  <c r="AS40" i="2"/>
  <c r="AS302" i="2"/>
  <c r="AS254" i="2"/>
  <c r="AS44" i="2"/>
  <c r="AS39" i="2"/>
  <c r="AS345" i="2"/>
  <c r="AS634" i="2"/>
  <c r="AS362" i="2"/>
  <c r="AS503" i="2"/>
  <c r="AS48" i="2"/>
  <c r="AS68" i="2"/>
  <c r="AS556" i="2"/>
  <c r="AS394" i="2"/>
  <c r="AS222" i="2"/>
  <c r="AS491" i="2"/>
  <c r="AS116" i="2"/>
  <c r="AS399" i="2"/>
  <c r="AS192" i="2"/>
  <c r="AS502" i="2"/>
  <c r="AS159" i="2"/>
  <c r="AS180" i="2"/>
  <c r="AS210" i="2"/>
  <c r="AS205" i="2"/>
  <c r="AS272" i="2"/>
  <c r="AS235" i="2"/>
  <c r="AS62" i="2"/>
  <c r="AS58" i="2"/>
  <c r="AS661" i="2"/>
  <c r="AS613" i="2"/>
  <c r="AT682" i="2"/>
  <c r="AT679" i="2"/>
  <c r="AT692" i="2"/>
  <c r="AT575" i="2"/>
  <c r="AS56" i="2"/>
  <c r="AS479" i="2"/>
  <c r="AS417" i="2"/>
  <c r="AS561" i="2"/>
  <c r="AS281" i="2"/>
  <c r="AS18" i="2"/>
  <c r="AT563" i="2"/>
  <c r="AS489" i="2"/>
  <c r="AS722" i="2"/>
  <c r="AS408" i="2"/>
  <c r="AS511" i="2"/>
  <c r="AS525" i="2"/>
  <c r="AS725" i="2"/>
  <c r="AS435" i="2"/>
  <c r="AS303" i="2"/>
  <c r="AS484" i="2"/>
  <c r="AS329" i="2"/>
  <c r="AS80" i="2"/>
  <c r="AS579" i="2"/>
  <c r="AT717" i="2"/>
  <c r="AR263" i="2"/>
  <c r="AS732" i="2"/>
  <c r="AS632" i="2"/>
  <c r="AS706" i="2"/>
  <c r="AS413" i="2"/>
  <c r="AS720" i="2"/>
  <c r="AS471" i="2"/>
  <c r="AS238" i="2"/>
  <c r="AS450" i="2"/>
  <c r="AS593" i="2"/>
  <c r="AS178" i="2"/>
  <c r="AS305" i="2"/>
  <c r="AS460" i="2"/>
  <c r="AS403" i="2"/>
  <c r="AS190" i="2"/>
  <c r="AS675" i="2"/>
  <c r="AS354" i="2"/>
  <c r="AS641" i="2"/>
  <c r="AS344" i="2"/>
  <c r="AS163" i="2"/>
  <c r="AS530" i="2"/>
  <c r="AS123" i="2"/>
  <c r="AS225" i="2"/>
  <c r="AS516" i="2"/>
  <c r="AS414" i="2"/>
  <c r="AS727" i="2"/>
  <c r="AS131" i="2"/>
  <c r="AS234" i="2"/>
  <c r="AS22" i="2"/>
  <c r="AS252" i="2"/>
  <c r="AS363" i="2"/>
  <c r="AS148" i="2"/>
  <c r="AS271" i="2"/>
  <c r="AS265" i="2"/>
  <c r="AS666" i="2"/>
  <c r="AS441" i="2"/>
  <c r="AS317" i="2"/>
  <c r="AS147" i="2"/>
  <c r="AS541" i="2"/>
  <c r="AS449" i="2"/>
  <c r="AS153" i="2"/>
  <c r="AS17" i="2"/>
  <c r="AS478" i="2"/>
  <c r="AS573" i="2"/>
  <c r="AS59" i="2"/>
  <c r="AS519" i="2"/>
  <c r="AS622" i="2"/>
  <c r="AS240" i="2"/>
  <c r="AS633" i="2"/>
  <c r="AS534" i="2"/>
  <c r="AS451" i="2"/>
  <c r="AS241" i="2"/>
  <c r="AS182" i="2"/>
  <c r="AS21" i="2"/>
  <c r="AS353" i="2"/>
  <c r="AS565" i="2"/>
  <c r="AS426" i="2"/>
  <c r="AS576" i="2"/>
  <c r="AS424" i="2"/>
  <c r="AS309" i="2"/>
  <c r="AS331" i="2"/>
  <c r="AS139" i="2"/>
  <c r="AS585" i="2"/>
  <c r="AT724" i="2"/>
  <c r="AS404" i="2"/>
  <c r="AS614" i="2"/>
  <c r="AS540" i="2"/>
  <c r="AS364" i="2"/>
  <c r="AS278" i="2"/>
  <c r="AS143" i="2"/>
  <c r="AT644" i="2"/>
  <c r="AS618" i="2"/>
  <c r="AS242" i="2"/>
  <c r="AS430" i="2"/>
  <c r="AS119" i="2"/>
  <c r="AS539" i="2"/>
  <c r="AS702" i="2"/>
  <c r="AS615" i="2"/>
  <c r="AS687" i="2"/>
  <c r="AS297" i="2"/>
  <c r="AS564" i="2"/>
  <c r="AS673" i="2"/>
  <c r="AS310" i="2"/>
  <c r="AS625" i="2"/>
  <c r="AS656" i="2"/>
  <c r="AS510" i="2"/>
  <c r="AS457" i="2"/>
  <c r="AS584" i="2"/>
  <c r="AS421" i="2"/>
  <c r="AS33" i="2"/>
  <c r="AS645" i="2"/>
  <c r="AS52" i="2"/>
  <c r="AS199" i="2"/>
  <c r="AS428" i="2"/>
  <c r="AS27" i="2"/>
  <c r="AS31" i="2"/>
  <c r="AS318" i="2"/>
  <c r="AS681" i="2"/>
  <c r="AS177" i="2"/>
  <c r="AS619" i="2"/>
  <c r="AS287" i="2"/>
  <c r="AS306" i="2"/>
  <c r="AS237" i="2"/>
  <c r="AS571" i="2"/>
  <c r="AS334" i="2"/>
  <c r="AS246" i="2"/>
  <c r="AS674" i="2"/>
  <c r="AS332" i="2"/>
  <c r="AS596" i="2"/>
  <c r="AS419" i="2"/>
  <c r="AS172" i="2"/>
  <c r="AS255" i="2"/>
  <c r="AS15" i="2"/>
  <c r="AS36" i="2"/>
  <c r="AS253" i="2"/>
  <c r="AS30" i="2"/>
  <c r="AS425" i="2"/>
  <c r="AS34" i="2"/>
  <c r="AS79" i="2"/>
  <c r="AS355" i="2"/>
  <c r="AS209" i="2"/>
  <c r="AS268" i="2"/>
  <c r="AS598" i="2"/>
  <c r="AS118" i="2"/>
  <c r="AS250" i="2"/>
  <c r="AS549" i="2"/>
  <c r="AT651" i="2"/>
  <c r="AT665" i="2"/>
  <c r="AT698" i="2"/>
  <c r="AT723" i="2"/>
  <c r="AT146" i="2"/>
  <c r="AT384" i="2"/>
  <c r="AT583" i="2"/>
  <c r="AT512" i="2"/>
  <c r="AT587" i="2"/>
  <c r="AT53" i="2"/>
  <c r="AT120" i="2"/>
  <c r="AT726" i="2"/>
  <c r="AT340" i="2"/>
  <c r="AT671" i="2"/>
  <c r="AT91" i="2"/>
  <c r="AT590" i="2"/>
  <c r="AT600" i="2"/>
  <c r="AT93" i="2"/>
  <c r="AT733" i="2"/>
  <c r="AT501" i="2"/>
  <c r="AT481" i="2"/>
  <c r="AT631" i="2"/>
  <c r="AT380" i="2"/>
  <c r="AT156" i="2"/>
  <c r="AT8" i="2"/>
  <c r="AT365" i="2"/>
  <c r="AT499" i="2"/>
  <c r="AT161" i="2"/>
  <c r="AT328" i="2"/>
  <c r="AT262" i="2"/>
  <c r="AT133" i="2"/>
  <c r="AT150" i="2"/>
  <c r="AT668" i="2"/>
  <c r="AT111" i="2"/>
  <c r="AT113" i="2"/>
  <c r="AT372" i="2"/>
  <c r="AT535" i="2"/>
  <c r="AT470" i="2"/>
  <c r="AT577" i="2"/>
  <c r="AT289" i="2"/>
  <c r="AT558" i="2"/>
  <c r="AT523" i="2"/>
  <c r="AT198" i="2"/>
  <c r="AT551" i="2"/>
  <c r="AT436" i="2"/>
  <c r="AT662" i="2"/>
  <c r="AT612" i="2"/>
  <c r="AT527" i="2"/>
  <c r="AT107" i="2"/>
  <c r="AT193" i="2"/>
  <c r="AT174" i="2"/>
  <c r="AT29" i="2"/>
  <c r="AT114" i="2"/>
  <c r="AT267" i="2"/>
  <c r="AT283" i="2"/>
  <c r="AT401" i="2"/>
  <c r="AT138" i="2"/>
  <c r="AT67" i="2"/>
  <c r="AT646" i="2"/>
  <c r="AT377" i="2"/>
  <c r="AT395" i="2"/>
  <c r="AS542" i="2"/>
  <c r="AS652" i="2"/>
  <c r="AS514" i="2"/>
  <c r="AS337" i="2"/>
  <c r="AS183" i="2"/>
  <c r="AS352" i="2"/>
  <c r="AT375" i="2"/>
  <c r="AS734" i="2"/>
  <c r="AS106" i="2"/>
  <c r="AS296" i="2"/>
  <c r="AS678" i="2"/>
  <c r="AS122" i="2"/>
  <c r="AS132" i="2"/>
  <c r="AS707" i="2"/>
  <c r="AS607" i="2"/>
  <c r="AS487" i="2"/>
  <c r="AS348" i="2"/>
  <c r="AS716" i="2"/>
  <c r="AS383" i="2"/>
  <c r="AS378" i="2"/>
  <c r="AS41" i="2"/>
  <c r="AS649" i="2"/>
  <c r="AS492" i="2"/>
  <c r="AS529" i="2"/>
  <c r="AS520" i="2"/>
  <c r="AS76" i="2"/>
  <c r="AS730" i="2"/>
  <c r="AS686" i="2"/>
  <c r="AS627" i="2"/>
  <c r="AS621" i="2"/>
  <c r="AS290" i="2"/>
  <c r="AS387" i="2"/>
  <c r="AS89" i="2"/>
  <c r="AS660" i="2"/>
  <c r="AS643" i="2"/>
  <c r="AS693" i="2"/>
  <c r="AS407" i="2"/>
  <c r="AS517" i="2"/>
  <c r="AS189" i="2"/>
  <c r="AS434" i="2"/>
  <c r="AS166" i="2"/>
  <c r="AS214" i="2"/>
  <c r="AS304" i="2"/>
  <c r="AS77" i="2"/>
  <c r="AS432" i="2"/>
  <c r="AS488" i="2"/>
  <c r="AS374" i="2"/>
  <c r="AS602" i="2"/>
  <c r="AS729" i="2"/>
  <c r="AS203" i="2"/>
  <c r="AS467" i="2"/>
  <c r="AS185" i="2"/>
  <c r="AS171" i="2"/>
  <c r="AS196" i="2"/>
  <c r="AS126" i="2"/>
  <c r="AS685" i="2"/>
  <c r="AS184" i="2"/>
  <c r="AS165" i="2"/>
  <c r="AS266" i="2"/>
  <c r="AS26" i="2"/>
  <c r="AS206" i="2"/>
  <c r="AS160" i="2"/>
  <c r="AS639" i="2"/>
  <c r="AS300" i="2"/>
  <c r="AS236" i="2"/>
  <c r="AS409" i="2"/>
  <c r="AS431" i="2"/>
  <c r="AS696" i="2"/>
  <c r="AS483" i="2"/>
  <c r="AS224" i="2"/>
  <c r="AS194" i="2"/>
  <c r="AS338" i="2"/>
  <c r="AS226" i="2"/>
  <c r="AS495" i="2"/>
  <c r="AS568" i="2"/>
  <c r="AS248" i="2"/>
  <c r="AS445" i="2"/>
  <c r="AS181" i="2"/>
  <c r="AS142" i="2"/>
  <c r="AS369" i="2"/>
  <c r="AS321" i="2"/>
  <c r="AS335" i="2"/>
  <c r="AS121" i="2"/>
  <c r="AS550" i="2"/>
  <c r="AS647" i="2"/>
  <c r="AS99" i="2"/>
  <c r="AS498" i="2"/>
  <c r="AT700" i="2"/>
  <c r="AS688" i="2"/>
  <c r="AS683" i="2"/>
  <c r="AS543" i="2"/>
  <c r="AS256" i="2"/>
  <c r="AS563" i="2"/>
  <c r="AS375" i="2"/>
  <c r="AS636" i="2"/>
  <c r="AS145" i="2"/>
  <c r="AS486" i="2"/>
  <c r="AS316" i="2"/>
  <c r="AS227" i="2"/>
  <c r="AS405" i="2"/>
  <c r="AS202" i="2"/>
  <c r="AS72" i="2"/>
  <c r="AS186" i="2"/>
  <c r="AS397" i="2"/>
  <c r="AS376" i="2"/>
  <c r="AS273" i="2"/>
  <c r="AS382" i="2"/>
  <c r="AT459" i="2"/>
  <c r="AT392" i="2"/>
  <c r="AT560" i="2"/>
  <c r="AT276" i="2"/>
  <c r="AT73" i="2"/>
  <c r="AT658" i="2"/>
  <c r="AT635" i="2"/>
  <c r="AT243" i="2"/>
  <c r="AT254" i="2"/>
  <c r="AT44" i="2"/>
  <c r="AT39" i="2"/>
  <c r="AT345" i="2"/>
  <c r="AT634" i="2"/>
  <c r="AT68" i="2"/>
  <c r="AT556" i="2"/>
  <c r="AT394" i="2"/>
  <c r="AT222" i="2"/>
  <c r="AT491" i="2"/>
  <c r="AT116" i="2"/>
  <c r="AT399" i="2"/>
  <c r="AT192" i="2"/>
  <c r="AT502" i="2"/>
  <c r="AT159" i="2"/>
  <c r="AT180" i="2"/>
  <c r="AT210" i="2"/>
  <c r="AT205" i="2"/>
  <c r="AT272" i="2"/>
  <c r="AT235" i="2"/>
  <c r="AT62" i="2"/>
  <c r="AT58" i="2"/>
  <c r="AT661" i="2"/>
  <c r="AT613" i="2"/>
  <c r="AR615" i="2"/>
  <c r="AR607" i="2"/>
  <c r="AR297" i="2"/>
  <c r="AR487" i="2"/>
  <c r="AR348" i="2"/>
  <c r="AR383" i="2"/>
  <c r="AR625" i="2"/>
  <c r="AR378" i="2"/>
  <c r="AR41" i="2"/>
  <c r="AR510" i="2"/>
  <c r="AR457" i="2"/>
  <c r="AR584" i="2"/>
  <c r="AR421" i="2"/>
  <c r="AR520" i="2"/>
  <c r="AR33" i="2"/>
  <c r="AR52" i="2"/>
  <c r="AR199" i="2"/>
  <c r="AR428" i="2"/>
  <c r="AR76" i="2"/>
  <c r="AR27" i="2"/>
  <c r="AR318" i="2"/>
  <c r="AR681" i="2"/>
  <c r="AR177" i="2"/>
  <c r="AR287" i="2"/>
  <c r="AR306" i="2"/>
  <c r="AR237" i="2"/>
  <c r="AR334" i="2"/>
  <c r="AR246" i="2"/>
  <c r="AR674" i="2"/>
  <c r="AR332" i="2"/>
  <c r="AR596" i="2"/>
  <c r="AR172" i="2"/>
  <c r="AR255" i="2"/>
  <c r="AR15" i="2"/>
  <c r="AR36" i="2"/>
  <c r="AR253" i="2"/>
  <c r="AR30" i="2"/>
  <c r="AR425" i="2"/>
  <c r="AR34" i="2"/>
  <c r="AR79" i="2"/>
  <c r="AR209" i="2"/>
  <c r="AR268" i="2"/>
  <c r="AR118" i="2"/>
  <c r="AR250" i="2"/>
  <c r="AR549" i="2"/>
  <c r="AU589" i="2"/>
  <c r="AU459" i="2"/>
  <c r="AU349" i="2"/>
  <c r="AU637" i="2"/>
  <c r="AU433" i="2"/>
  <c r="AU415" i="2"/>
  <c r="AU392" i="2"/>
  <c r="AU547" i="2"/>
  <c r="AU462" i="2"/>
  <c r="AU326" i="2"/>
  <c r="AU560" i="2"/>
  <c r="AU659" i="2"/>
  <c r="AU286" i="2"/>
  <c r="AU699" i="2"/>
  <c r="AU276" i="2"/>
  <c r="AU330" i="2"/>
  <c r="AU493" i="2"/>
  <c r="AU84" i="2"/>
  <c r="AU73" i="2"/>
  <c r="AU582" i="2"/>
  <c r="AU115" i="2"/>
  <c r="AU438" i="2"/>
  <c r="AU658" i="2"/>
  <c r="AU466" i="2"/>
  <c r="AU108" i="2"/>
  <c r="AU731" i="2"/>
  <c r="AU635" i="2"/>
  <c r="AU221" i="2"/>
  <c r="AU130" i="2"/>
  <c r="AU557" i="2"/>
  <c r="AU243" i="2"/>
  <c r="AU40" i="2"/>
  <c r="AU302" i="2"/>
  <c r="AU254" i="2"/>
  <c r="AU44" i="2"/>
  <c r="AU39" i="2"/>
  <c r="AU345" i="2"/>
  <c r="AU634" i="2"/>
  <c r="AU362" i="2"/>
  <c r="AU503" i="2"/>
  <c r="AU48" i="2"/>
  <c r="AU68" i="2"/>
  <c r="AU556" i="2"/>
  <c r="AU394" i="2"/>
  <c r="AU222" i="2"/>
  <c r="AU491" i="2"/>
  <c r="AU116" i="2"/>
  <c r="AU399" i="2"/>
  <c r="AU192" i="2"/>
  <c r="AU502" i="2"/>
  <c r="AU159" i="2"/>
  <c r="AU180" i="2"/>
  <c r="AU210" i="2"/>
  <c r="AU205" i="2"/>
  <c r="AU272" i="2"/>
  <c r="AU235" i="2"/>
  <c r="AU62" i="2"/>
  <c r="AU58" i="2"/>
  <c r="AU661" i="2"/>
  <c r="AS452" i="2"/>
  <c r="AS475" i="2"/>
  <c r="AS465" i="2"/>
  <c r="AS366" i="2"/>
  <c r="AS555" i="2"/>
  <c r="AS644" i="2"/>
  <c r="AS524" i="2"/>
  <c r="AS95" i="2"/>
  <c r="AS35" i="2"/>
  <c r="AS357" i="2"/>
  <c r="AS292" i="2"/>
  <c r="AS251" i="2"/>
  <c r="AS307" i="2"/>
  <c r="AS92" i="2"/>
  <c r="AS69" i="2"/>
  <c r="AS175" i="2"/>
  <c r="AS559" i="2"/>
  <c r="AS228" i="2"/>
  <c r="AS654" i="2"/>
  <c r="AS12" i="2"/>
  <c r="AT349" i="2"/>
  <c r="AT415" i="2"/>
  <c r="AT326" i="2"/>
  <c r="AT699" i="2"/>
  <c r="AT84" i="2"/>
  <c r="AT438" i="2"/>
  <c r="AT731" i="2"/>
  <c r="AT557" i="2"/>
  <c r="AT302" i="2"/>
  <c r="AT48" i="2"/>
  <c r="AS717" i="2"/>
  <c r="AS642" i="2"/>
  <c r="AS473" i="2"/>
  <c r="AS597" i="2"/>
  <c r="AS461" i="2"/>
  <c r="AS513" i="2"/>
  <c r="AS728" i="2"/>
  <c r="AS371" i="2"/>
  <c r="AS90" i="2"/>
  <c r="AS398" i="2"/>
  <c r="AS667" i="2"/>
  <c r="AS676" i="2"/>
  <c r="AS468" i="2"/>
  <c r="AS343" i="2"/>
  <c r="AS42" i="2"/>
  <c r="AS623" i="2"/>
  <c r="AS386" i="2"/>
  <c r="AS521" i="2"/>
  <c r="AS704" i="2"/>
  <c r="AS264" i="2"/>
  <c r="AS611" i="2"/>
  <c r="AS367" i="2"/>
  <c r="AS439" i="2"/>
  <c r="AS277" i="2"/>
  <c r="AS282" i="2"/>
  <c r="AS315" i="2"/>
  <c r="AS258" i="2"/>
  <c r="AS11" i="2"/>
  <c r="AS110" i="2"/>
  <c r="AS144" i="2"/>
  <c r="AS670" i="2"/>
  <c r="AS85" i="2"/>
  <c r="AS356" i="2"/>
  <c r="AS7" i="2"/>
  <c r="AS51" i="2"/>
  <c r="AS314" i="2"/>
  <c r="AS168" i="2"/>
  <c r="AS25" i="2"/>
  <c r="AS447" i="2"/>
  <c r="AS200" i="2"/>
  <c r="AS709" i="2"/>
  <c r="AS295" i="2"/>
  <c r="AS239" i="2"/>
  <c r="AS496" i="2"/>
  <c r="AS629" i="2"/>
  <c r="AS293" i="2"/>
  <c r="AS566" i="2"/>
  <c r="AS179" i="2"/>
  <c r="AS249" i="2"/>
  <c r="AS128" i="2"/>
  <c r="AS490" i="2"/>
  <c r="AS96" i="2"/>
  <c r="AS572" i="2"/>
  <c r="AS423" i="2"/>
  <c r="AS270" i="2"/>
  <c r="AS97" i="2"/>
  <c r="AS65" i="2"/>
  <c r="AS141" i="2"/>
  <c r="AS628" i="2"/>
  <c r="AS170" i="2"/>
  <c r="AS350" i="2"/>
  <c r="AT732" i="2"/>
  <c r="AT632" i="2"/>
  <c r="AT706" i="2"/>
  <c r="AT413" i="2"/>
  <c r="AT720" i="2"/>
  <c r="AT471" i="2"/>
  <c r="AT238" i="2"/>
  <c r="AT450" i="2"/>
  <c r="AT593" i="2"/>
  <c r="AS291" i="2"/>
  <c r="AS444" i="2"/>
  <c r="AS319" i="2"/>
  <c r="AS64" i="2"/>
  <c r="AS690" i="2"/>
  <c r="AS485" i="2"/>
  <c r="AS712" i="2"/>
  <c r="AS38" i="2"/>
  <c r="AS129" i="2"/>
  <c r="AS342" i="2"/>
  <c r="AS83" i="2"/>
  <c r="AS359" i="2"/>
  <c r="AS548" i="2"/>
  <c r="AS71" i="2"/>
  <c r="AS124" i="2"/>
  <c r="AS545" i="2"/>
  <c r="AS125" i="2"/>
  <c r="AS388" i="2"/>
  <c r="AS469" i="2"/>
  <c r="AS135" i="2"/>
  <c r="AT589" i="2"/>
  <c r="AT433" i="2"/>
  <c r="AT462" i="2"/>
  <c r="AT286" i="2"/>
  <c r="AT493" i="2"/>
  <c r="AT115" i="2"/>
  <c r="AT108" i="2"/>
  <c r="AT130" i="2"/>
  <c r="AT40" i="2"/>
  <c r="AT503" i="2"/>
  <c r="AS677" i="2"/>
  <c r="AS719" i="2"/>
  <c r="AS680" i="2"/>
  <c r="AS347" i="2"/>
  <c r="AS599" i="2"/>
  <c r="AS620" i="2"/>
  <c r="AS477" i="2"/>
  <c r="AS299" i="2"/>
  <c r="AS220" i="2"/>
  <c r="AS578" i="2"/>
  <c r="AS684" i="2"/>
  <c r="AS422" i="2"/>
  <c r="AS112" i="2"/>
  <c r="AS718" i="2"/>
  <c r="AS368" i="2"/>
  <c r="AS197" i="2"/>
  <c r="AS474" i="2"/>
  <c r="AS28" i="2"/>
  <c r="AS482" i="2"/>
  <c r="AS373" i="2"/>
  <c r="AS695" i="2"/>
  <c r="AS301" i="2"/>
  <c r="AS591" i="2"/>
  <c r="AS6" i="2"/>
  <c r="AS711" i="2"/>
  <c r="AS601" i="2"/>
  <c r="AS333" i="2"/>
  <c r="AS63" i="2"/>
  <c r="AS155" i="2"/>
  <c r="AS134" i="2"/>
  <c r="AS640" i="2"/>
  <c r="AS594" i="2"/>
  <c r="AS608" i="2"/>
  <c r="AS416" i="2"/>
  <c r="AS274" i="2"/>
  <c r="AS515" i="2"/>
  <c r="AS504" i="2"/>
  <c r="AS308" i="2"/>
  <c r="AS75" i="2"/>
  <c r="AS201" i="2"/>
  <c r="AS230" i="2"/>
  <c r="AS703" i="2"/>
  <c r="AS229" i="2"/>
  <c r="AS157" i="2"/>
  <c r="AS88" i="2"/>
  <c r="AS630" i="2"/>
  <c r="AS24" i="2"/>
  <c r="AS9" i="2"/>
  <c r="AS2" i="2"/>
  <c r="AS341" i="2"/>
  <c r="AS232" i="2"/>
  <c r="AS154" i="2"/>
  <c r="AS412" i="2"/>
  <c r="AS279" i="2"/>
  <c r="AS320" i="2"/>
  <c r="AS442" i="2"/>
  <c r="AS381" i="2"/>
  <c r="AS275" i="2"/>
  <c r="AS60" i="2"/>
  <c r="AS500" i="2"/>
  <c r="AS580" i="2"/>
  <c r="AT615" i="2"/>
  <c r="AT707" i="2"/>
  <c r="AT687" i="2"/>
  <c r="AS117" i="2"/>
  <c r="AS325" i="2"/>
  <c r="AS638" i="2"/>
  <c r="AS244" i="2"/>
  <c r="AS694" i="2"/>
  <c r="AS522" i="2"/>
  <c r="AS43" i="2"/>
  <c r="AS410" i="2"/>
  <c r="AS609" i="2"/>
  <c r="AS456" i="2"/>
  <c r="AS322" i="2"/>
  <c r="AS453" i="2"/>
  <c r="AS98" i="2"/>
  <c r="AS429" i="2"/>
  <c r="AS259" i="2"/>
  <c r="AS339" i="2"/>
  <c r="AS313" i="2"/>
  <c r="AT708" i="2"/>
  <c r="AT637" i="2"/>
  <c r="AT547" i="2"/>
  <c r="AT659" i="2"/>
  <c r="AT330" i="2"/>
  <c r="AT582" i="2"/>
  <c r="AT466" i="2"/>
  <c r="AT221" i="2"/>
  <c r="AT362" i="2"/>
  <c r="AS626" i="2"/>
  <c r="AS553" i="2"/>
  <c r="AS505" i="2"/>
  <c r="AS263" i="2"/>
  <c r="AS400" i="2"/>
  <c r="AS605" i="2"/>
  <c r="AS294" i="2"/>
  <c r="AS86" i="2"/>
  <c r="AS735" i="2"/>
  <c r="AS657" i="2"/>
  <c r="AS360" i="2"/>
  <c r="AS46" i="2"/>
  <c r="AS149" i="2"/>
  <c r="AS669" i="2"/>
  <c r="AS509" i="2"/>
  <c r="AS701" i="2"/>
  <c r="AS61" i="2"/>
  <c r="AS311" i="2"/>
  <c r="AS663" i="2"/>
  <c r="AS379" i="2"/>
  <c r="AS351" i="2"/>
  <c r="AS104" i="2"/>
  <c r="AS82" i="2"/>
  <c r="AS212" i="2"/>
  <c r="AS361" i="2"/>
  <c r="AS562" i="2"/>
  <c r="AS389" i="2"/>
  <c r="AS127" i="2"/>
  <c r="AS207" i="2"/>
  <c r="AS393" i="2"/>
  <c r="AS418" i="2"/>
  <c r="AS152" i="2"/>
  <c r="AS285" i="2"/>
  <c r="AS370" i="2"/>
  <c r="AS223" i="2"/>
  <c r="AS650" i="2"/>
  <c r="AS50" i="2"/>
  <c r="AS710" i="2"/>
  <c r="AS66" i="2"/>
  <c r="AS358" i="2"/>
  <c r="AS260" i="2"/>
  <c r="AS245" i="2"/>
  <c r="AS437" i="2"/>
  <c r="AS497" i="2"/>
  <c r="AS480" i="2"/>
  <c r="AS420" i="2"/>
  <c r="AS592" i="2"/>
  <c r="AS211" i="2"/>
  <c r="AS336" i="2"/>
  <c r="AS402" i="2"/>
  <c r="AS494" i="2"/>
  <c r="AS697" i="2"/>
  <c r="AS5" i="2"/>
  <c r="AS55" i="2"/>
  <c r="AS3" i="2"/>
  <c r="AS446" i="2"/>
  <c r="AS458" i="2"/>
  <c r="AS411" i="2"/>
  <c r="AS102" i="2"/>
  <c r="AS672" i="2"/>
  <c r="AS390" i="2"/>
  <c r="AT730" i="2"/>
  <c r="AT686" i="2"/>
  <c r="AR208" i="2"/>
  <c r="AT178" i="2"/>
  <c r="AT305" i="2"/>
  <c r="AT460" i="2"/>
  <c r="AT403" i="2"/>
  <c r="AT190" i="2"/>
  <c r="AT675" i="2"/>
  <c r="AT354" i="2"/>
  <c r="AT641" i="2"/>
  <c r="AT344" i="2"/>
  <c r="AT163" i="2"/>
  <c r="AT530" i="2"/>
  <c r="AT123" i="2"/>
  <c r="AT225" i="2"/>
  <c r="AT516" i="2"/>
  <c r="AT414" i="2"/>
  <c r="AT727" i="2"/>
  <c r="AT131" i="2"/>
  <c r="AT234" i="2"/>
  <c r="AT22" i="2"/>
  <c r="AT252" i="2"/>
  <c r="AT363" i="2"/>
  <c r="AT148" i="2"/>
  <c r="AT271" i="2"/>
  <c r="AT265" i="2"/>
  <c r="AT666" i="2"/>
  <c r="AT441" i="2"/>
  <c r="AT317" i="2"/>
  <c r="AT147" i="2"/>
  <c r="AT541" i="2"/>
  <c r="AT449" i="2"/>
  <c r="AT153" i="2"/>
  <c r="AT17" i="2"/>
  <c r="AT478" i="2"/>
  <c r="AT573" i="2"/>
  <c r="AT59" i="2"/>
  <c r="AT519" i="2"/>
  <c r="AT622" i="2"/>
  <c r="AT240" i="2"/>
  <c r="AT633" i="2"/>
  <c r="AT534" i="2"/>
  <c r="AT451" i="2"/>
  <c r="AT241" i="2"/>
  <c r="AT182" i="2"/>
  <c r="AT21" i="2"/>
  <c r="AT353" i="2"/>
  <c r="AT565" i="2"/>
  <c r="AT426" i="2"/>
  <c r="AT576" i="2"/>
  <c r="AT424" i="2"/>
  <c r="AT309" i="2"/>
  <c r="AT331" i="2"/>
  <c r="AT139" i="2"/>
  <c r="AT585" i="2"/>
  <c r="AR290" i="2"/>
  <c r="AR89" i="2"/>
  <c r="AR643" i="2"/>
  <c r="AR407" i="2"/>
  <c r="AR189" i="2"/>
  <c r="AR166" i="2"/>
  <c r="AR214" i="2"/>
  <c r="AR304" i="2"/>
  <c r="AR77" i="2"/>
  <c r="AR432" i="2"/>
  <c r="AR488" i="2"/>
  <c r="AR374" i="2"/>
  <c r="AR602" i="2"/>
  <c r="AR203" i="2"/>
  <c r="AR467" i="2"/>
  <c r="AR185" i="2"/>
  <c r="AR171" i="2"/>
  <c r="AR196" i="2"/>
  <c r="AR126" i="2"/>
  <c r="AR165" i="2"/>
  <c r="AR266" i="2"/>
  <c r="AR206" i="2"/>
  <c r="AR160" i="2"/>
  <c r="AR639" i="2"/>
  <c r="AR236" i="2"/>
  <c r="AR409" i="2"/>
  <c r="AR431" i="2"/>
  <c r="AR483" i="2"/>
  <c r="AR224" i="2"/>
  <c r="AR194" i="2"/>
  <c r="AR338" i="2"/>
  <c r="AR226" i="2"/>
  <c r="AR495" i="2"/>
  <c r="AR568" i="2"/>
  <c r="AR181" i="2"/>
  <c r="AR142" i="2"/>
  <c r="AR369" i="2"/>
  <c r="AR321" i="2"/>
  <c r="AR335" i="2"/>
  <c r="AR121" i="2"/>
  <c r="AR647" i="2"/>
  <c r="AR99" i="2"/>
  <c r="AR498" i="2"/>
  <c r="AU732" i="2"/>
  <c r="AU632" i="2"/>
  <c r="AU706" i="2"/>
  <c r="AU413" i="2"/>
  <c r="AU720" i="2"/>
  <c r="AU471" i="2"/>
  <c r="AU238" i="2"/>
  <c r="AU450" i="2"/>
  <c r="AU593" i="2"/>
  <c r="AU178" i="2"/>
  <c r="AU305" i="2"/>
  <c r="AU460" i="2"/>
  <c r="AU403" i="2"/>
  <c r="AU190" i="2"/>
  <c r="AU675" i="2"/>
  <c r="AU354" i="2"/>
  <c r="AU641" i="2"/>
  <c r="AU344" i="2"/>
  <c r="AU163" i="2"/>
  <c r="AU530" i="2"/>
  <c r="AU123" i="2"/>
  <c r="AU225" i="2"/>
  <c r="AU516" i="2"/>
  <c r="AU414" i="2"/>
  <c r="AU727" i="2"/>
  <c r="AU131" i="2"/>
  <c r="AU234" i="2"/>
  <c r="AU22" i="2"/>
  <c r="AU252" i="2"/>
  <c r="AU363" i="2"/>
  <c r="AU148" i="2"/>
  <c r="AU271" i="2"/>
  <c r="AU265" i="2"/>
  <c r="AU666" i="2"/>
  <c r="AU441" i="2"/>
  <c r="AU317" i="2"/>
  <c r="AU147" i="2"/>
  <c r="AU541" i="2"/>
  <c r="AU449" i="2"/>
  <c r="AU153" i="2"/>
  <c r="AU17" i="2"/>
  <c r="AU478" i="2"/>
  <c r="AU573" i="2"/>
  <c r="AU59" i="2"/>
  <c r="AU519" i="2"/>
  <c r="AU622" i="2"/>
  <c r="AU240" i="2"/>
  <c r="AU633" i="2"/>
  <c r="AU534" i="2"/>
  <c r="AU451" i="2"/>
  <c r="AU241" i="2"/>
  <c r="AU182" i="2"/>
  <c r="AU21" i="2"/>
  <c r="AU353" i="2"/>
  <c r="AU565" i="2"/>
  <c r="AU426" i="2"/>
  <c r="AU576" i="2"/>
  <c r="AU424" i="2"/>
  <c r="AU309" i="2"/>
  <c r="AU331" i="2"/>
  <c r="AU139" i="2"/>
  <c r="AT607" i="2"/>
  <c r="AT297" i="2"/>
  <c r="AT487" i="2"/>
  <c r="AT564" i="2"/>
  <c r="AT348" i="2"/>
  <c r="AT673" i="2"/>
  <c r="AT716" i="2"/>
  <c r="AT310" i="2"/>
  <c r="AT383" i="2"/>
  <c r="AT625" i="2"/>
  <c r="AT378" i="2"/>
  <c r="AT656" i="2"/>
  <c r="AT41" i="2"/>
  <c r="AT510" i="2"/>
  <c r="AT649" i="2"/>
  <c r="AT457" i="2"/>
  <c r="AT492" i="2"/>
  <c r="AT584" i="2"/>
  <c r="AT529" i="2"/>
  <c r="AT421" i="2"/>
  <c r="AT520" i="2"/>
  <c r="AT33" i="2"/>
  <c r="AT645" i="2"/>
  <c r="AT52" i="2"/>
  <c r="AT199" i="2"/>
  <c r="AT428" i="2"/>
  <c r="AT76" i="2"/>
  <c r="AT27" i="2"/>
  <c r="AT31" i="2"/>
  <c r="AT318" i="2"/>
  <c r="AT681" i="2"/>
  <c r="AT177" i="2"/>
  <c r="AT619" i="2"/>
  <c r="AT287" i="2"/>
  <c r="AT306" i="2"/>
  <c r="AT237" i="2"/>
  <c r="AT571" i="2"/>
  <c r="AT334" i="2"/>
  <c r="AT246" i="2"/>
  <c r="AT674" i="2"/>
  <c r="AT332" i="2"/>
  <c r="AT596" i="2"/>
  <c r="AT419" i="2"/>
  <c r="AT172" i="2"/>
  <c r="AT255" i="2"/>
  <c r="AT15" i="2"/>
  <c r="AT36" i="2"/>
  <c r="AT253" i="2"/>
  <c r="AT30" i="2"/>
  <c r="AT425" i="2"/>
  <c r="AT34" i="2"/>
  <c r="AT79" i="2"/>
  <c r="AT355" i="2"/>
  <c r="AT209" i="2"/>
  <c r="AT268" i="2"/>
  <c r="AT598" i="2"/>
  <c r="AT118" i="2"/>
  <c r="AT250" i="2"/>
  <c r="AT549" i="2"/>
  <c r="AR555" i="2"/>
  <c r="AR563" i="2"/>
  <c r="AR244" i="2"/>
  <c r="AR485" i="2"/>
  <c r="AR644" i="2"/>
  <c r="AR375" i="2"/>
  <c r="AR694" i="2"/>
  <c r="AR524" i="2"/>
  <c r="AR95" i="2"/>
  <c r="AR38" i="2"/>
  <c r="AR522" i="2"/>
  <c r="AR145" i="2"/>
  <c r="AR35" i="2"/>
  <c r="AR129" i="2"/>
  <c r="AR43" i="2"/>
  <c r="AR357" i="2"/>
  <c r="AR342" i="2"/>
  <c r="AR410" i="2"/>
  <c r="AR316" i="2"/>
  <c r="AR83" i="2"/>
  <c r="AR227" i="2"/>
  <c r="AR251" i="2"/>
  <c r="AR359" i="2"/>
  <c r="AR307" i="2"/>
  <c r="AR405" i="2"/>
  <c r="AR456" i="2"/>
  <c r="AR548" i="2"/>
  <c r="AR92" i="2"/>
  <c r="AR71" i="2"/>
  <c r="AR202" i="2"/>
  <c r="AR69" i="2"/>
  <c r="AR124" i="2"/>
  <c r="AR453" i="2"/>
  <c r="AR72" i="2"/>
  <c r="AR545" i="2"/>
  <c r="AR186" i="2"/>
  <c r="AR559" i="2"/>
  <c r="AR228" i="2"/>
  <c r="AR388" i="2"/>
  <c r="AR376" i="2"/>
  <c r="AR469" i="2"/>
  <c r="AR339" i="2"/>
  <c r="AR12" i="2"/>
  <c r="AR135" i="2"/>
  <c r="AR382" i="2"/>
  <c r="AR313" i="2"/>
  <c r="AU615" i="2"/>
  <c r="AU707" i="2"/>
  <c r="AU687" i="2"/>
  <c r="AU607" i="2"/>
  <c r="AU297" i="2"/>
  <c r="AU487" i="2"/>
  <c r="AU564" i="2"/>
  <c r="AU348" i="2"/>
  <c r="AU673" i="2"/>
  <c r="AU716" i="2"/>
  <c r="AU310" i="2"/>
  <c r="AU383" i="2"/>
  <c r="AU625" i="2"/>
  <c r="AU378" i="2"/>
  <c r="AU656" i="2"/>
  <c r="AU41" i="2"/>
  <c r="AU510" i="2"/>
  <c r="AU649" i="2"/>
  <c r="AU457" i="2"/>
  <c r="AU492" i="2"/>
  <c r="AU584" i="2"/>
  <c r="AU529" i="2"/>
  <c r="AU421" i="2"/>
  <c r="AU520" i="2"/>
  <c r="AU33" i="2"/>
  <c r="AU645" i="2"/>
  <c r="AU52" i="2"/>
  <c r="AU199" i="2"/>
  <c r="AU428" i="2"/>
  <c r="AU76" i="2"/>
  <c r="AU27" i="2"/>
  <c r="AU31" i="2"/>
  <c r="AU318" i="2"/>
  <c r="AU681" i="2"/>
  <c r="AU177" i="2"/>
  <c r="AU619" i="2"/>
  <c r="AU287" i="2"/>
  <c r="AU306" i="2"/>
  <c r="AU237" i="2"/>
  <c r="AU571" i="2"/>
  <c r="AU334" i="2"/>
  <c r="AU246" i="2"/>
  <c r="AU674" i="2"/>
  <c r="AU332" i="2"/>
  <c r="AU596" i="2"/>
  <c r="AU419" i="2"/>
  <c r="AU172" i="2"/>
  <c r="AU255" i="2"/>
  <c r="AU15" i="2"/>
  <c r="AU36" i="2"/>
  <c r="AU253" i="2"/>
  <c r="AU30" i="2"/>
  <c r="AU425" i="2"/>
  <c r="AU34" i="2"/>
  <c r="AU79" i="2"/>
  <c r="AU355" i="2"/>
  <c r="AU209" i="2"/>
  <c r="AU268" i="2"/>
  <c r="AU598" i="2"/>
  <c r="AU118" i="2"/>
  <c r="AU250" i="2"/>
  <c r="AT627" i="2"/>
  <c r="AT621" i="2"/>
  <c r="AT290" i="2"/>
  <c r="AT387" i="2"/>
  <c r="AT89" i="2"/>
  <c r="AT660" i="2"/>
  <c r="AT643" i="2"/>
  <c r="AT693" i="2"/>
  <c r="AT407" i="2"/>
  <c r="AT517" i="2"/>
  <c r="AT189" i="2"/>
  <c r="AT434" i="2"/>
  <c r="AT166" i="2"/>
  <c r="AT214" i="2"/>
  <c r="AT304" i="2"/>
  <c r="AT77" i="2"/>
  <c r="AT432" i="2"/>
  <c r="AT488" i="2"/>
  <c r="AT374" i="2"/>
  <c r="AT602" i="2"/>
  <c r="AT729" i="2"/>
  <c r="AT203" i="2"/>
  <c r="AT467" i="2"/>
  <c r="AT185" i="2"/>
  <c r="AT171" i="2"/>
  <c r="AT196" i="2"/>
  <c r="AT126" i="2"/>
  <c r="AT685" i="2"/>
  <c r="AT184" i="2"/>
  <c r="AT165" i="2"/>
  <c r="AT266" i="2"/>
  <c r="AT26" i="2"/>
  <c r="AT206" i="2"/>
  <c r="AT160" i="2"/>
  <c r="AT639" i="2"/>
  <c r="AT300" i="2"/>
  <c r="AT236" i="2"/>
  <c r="AT409" i="2"/>
  <c r="AT431" i="2"/>
  <c r="AT696" i="2"/>
  <c r="AT483" i="2"/>
  <c r="AT224" i="2"/>
  <c r="AT194" i="2"/>
  <c r="AT338" i="2"/>
  <c r="AT226" i="2"/>
  <c r="AT495" i="2"/>
  <c r="AT568" i="2"/>
  <c r="AT248" i="2"/>
  <c r="AT445" i="2"/>
  <c r="AT181" i="2"/>
  <c r="AT142" i="2"/>
  <c r="AT369" i="2"/>
  <c r="AT321" i="2"/>
  <c r="AT335" i="2"/>
  <c r="AT121" i="2"/>
  <c r="AT550" i="2"/>
  <c r="AT647" i="2"/>
  <c r="AT99" i="2"/>
  <c r="AT498" i="2"/>
  <c r="AR473" i="2"/>
  <c r="AR597" i="2"/>
  <c r="AR461" i="2"/>
  <c r="AR371" i="2"/>
  <c r="AR90" i="2"/>
  <c r="AR398" i="2"/>
  <c r="AR343" i="2"/>
  <c r="AR42" i="2"/>
  <c r="AR623" i="2"/>
  <c r="AR521" i="2"/>
  <c r="AR264" i="2"/>
  <c r="AR611" i="2"/>
  <c r="AR367" i="2"/>
  <c r="AR439" i="2"/>
  <c r="AR315" i="2"/>
  <c r="AR258" i="2"/>
  <c r="AR11" i="2"/>
  <c r="AR144" i="2"/>
  <c r="AR670" i="2"/>
  <c r="AR85" i="2"/>
  <c r="AR356" i="2"/>
  <c r="AR7" i="2"/>
  <c r="AR51" i="2"/>
  <c r="AR314" i="2"/>
  <c r="AR168" i="2"/>
  <c r="AR25" i="2"/>
  <c r="AR447" i="2"/>
  <c r="AR200" i="2"/>
  <c r="AR295" i="2"/>
  <c r="AR239" i="2"/>
  <c r="AR496" i="2"/>
  <c r="AR179" i="2"/>
  <c r="AR490" i="2"/>
  <c r="AR96" i="2"/>
  <c r="AR423" i="2"/>
  <c r="AR270" i="2"/>
  <c r="AR97" i="2"/>
  <c r="AR65" i="2"/>
  <c r="AR141" i="2"/>
  <c r="AR628" i="2"/>
  <c r="AR170" i="2"/>
  <c r="AR350" i="2"/>
  <c r="AU730" i="2"/>
  <c r="AU686" i="2"/>
  <c r="AU627" i="2"/>
  <c r="AU621" i="2"/>
  <c r="AU290" i="2"/>
  <c r="AU387" i="2"/>
  <c r="AU89" i="2"/>
  <c r="AU660" i="2"/>
  <c r="AU643" i="2"/>
  <c r="AU693" i="2"/>
  <c r="AU407" i="2"/>
  <c r="AU517" i="2"/>
  <c r="AU189" i="2"/>
  <c r="AU434" i="2"/>
  <c r="AU166" i="2"/>
  <c r="AU214" i="2"/>
  <c r="AU304" i="2"/>
  <c r="AU77" i="2"/>
  <c r="AU432" i="2"/>
  <c r="AU488" i="2"/>
  <c r="AU374" i="2"/>
  <c r="AU602" i="2"/>
  <c r="AU729" i="2"/>
  <c r="AU203" i="2"/>
  <c r="AU467" i="2"/>
  <c r="AU185" i="2"/>
  <c r="AU171" i="2"/>
  <c r="AU196" i="2"/>
  <c r="AU126" i="2"/>
  <c r="AU685" i="2"/>
  <c r="AU184" i="2"/>
  <c r="AU165" i="2"/>
  <c r="AU266" i="2"/>
  <c r="AU26" i="2"/>
  <c r="AU206" i="2"/>
  <c r="AU160" i="2"/>
  <c r="AU639" i="2"/>
  <c r="AU300" i="2"/>
  <c r="AU236" i="2"/>
  <c r="AU409" i="2"/>
  <c r="AU431" i="2"/>
  <c r="AU696" i="2"/>
  <c r="AU483" i="2"/>
  <c r="AU224" i="2"/>
  <c r="AU194" i="2"/>
  <c r="AU338" i="2"/>
  <c r="AU226" i="2"/>
  <c r="AU495" i="2"/>
  <c r="AU568" i="2"/>
  <c r="AU248" i="2"/>
  <c r="AU445" i="2"/>
  <c r="AU181" i="2"/>
  <c r="AU142" i="2"/>
  <c r="AU369" i="2"/>
  <c r="AU321" i="2"/>
  <c r="AU335" i="2"/>
  <c r="AU121" i="2"/>
  <c r="AU550" i="2"/>
  <c r="AU647" i="2"/>
  <c r="AU99" i="2"/>
  <c r="AT524" i="2"/>
  <c r="AT712" i="2"/>
  <c r="AT636" i="2"/>
  <c r="AT95" i="2"/>
  <c r="AT38" i="2"/>
  <c r="AT522" i="2"/>
  <c r="AT145" i="2"/>
  <c r="AT35" i="2"/>
  <c r="AT129" i="2"/>
  <c r="AT43" i="2"/>
  <c r="AT486" i="2"/>
  <c r="AT357" i="2"/>
  <c r="AT342" i="2"/>
  <c r="AT410" i="2"/>
  <c r="AT316" i="2"/>
  <c r="AT292" i="2"/>
  <c r="AT83" i="2"/>
  <c r="AT227" i="2"/>
  <c r="AT609" i="2"/>
  <c r="AT251" i="2"/>
  <c r="AT359" i="2"/>
  <c r="AT307" i="2"/>
  <c r="AT405" i="2"/>
  <c r="AT456" i="2"/>
  <c r="AT548" i="2"/>
  <c r="AT92" i="2"/>
  <c r="AT71" i="2"/>
  <c r="AT202" i="2"/>
  <c r="AT322" i="2"/>
  <c r="AT69" i="2"/>
  <c r="AT124" i="2"/>
  <c r="AT453" i="2"/>
  <c r="AT72" i="2"/>
  <c r="AT175" i="2"/>
  <c r="AT545" i="2"/>
  <c r="AT98" i="2"/>
  <c r="AT186" i="2"/>
  <c r="AT559" i="2"/>
  <c r="AT125" i="2"/>
  <c r="AT429" i="2"/>
  <c r="AT397" i="2"/>
  <c r="AT228" i="2"/>
  <c r="AT388" i="2"/>
  <c r="AT376" i="2"/>
  <c r="AT259" i="2"/>
  <c r="AT654" i="2"/>
  <c r="AT469" i="2"/>
  <c r="AT273" i="2"/>
  <c r="AT339" i="2"/>
  <c r="AT12" i="2"/>
  <c r="AT135" i="2"/>
  <c r="AT382" i="2"/>
  <c r="AT313" i="2"/>
  <c r="AR347" i="2"/>
  <c r="AR599" i="2"/>
  <c r="AR620" i="2"/>
  <c r="AR477" i="2"/>
  <c r="AR299" i="2"/>
  <c r="AR220" i="2"/>
  <c r="AR112" i="2"/>
  <c r="AR368" i="2"/>
  <c r="AR197" i="2"/>
  <c r="AR28" i="2"/>
  <c r="AR482" i="2"/>
  <c r="AR373" i="2"/>
  <c r="AR695" i="2"/>
  <c r="AR301" i="2"/>
  <c r="AR591" i="2"/>
  <c r="AR6" i="2"/>
  <c r="AR711" i="2"/>
  <c r="AR333" i="2"/>
  <c r="AR63" i="2"/>
  <c r="AR155" i="2"/>
  <c r="AR416" i="2"/>
  <c r="AR274" i="2"/>
  <c r="AR515" i="2"/>
  <c r="AR308" i="2"/>
  <c r="AR75" i="2"/>
  <c r="AR201" i="2"/>
  <c r="AR230" i="2"/>
  <c r="AR229" i="2"/>
  <c r="AR157" i="2"/>
  <c r="AR88" i="2"/>
  <c r="AR24" i="2"/>
  <c r="AR9" i="2"/>
  <c r="AR2" i="2"/>
  <c r="AR232" i="2"/>
  <c r="AR154" i="2"/>
  <c r="AR412" i="2"/>
  <c r="AR279" i="2"/>
  <c r="AR442" i="2"/>
  <c r="AR381" i="2"/>
  <c r="AR60" i="2"/>
  <c r="AR580" i="2"/>
  <c r="AU690" i="2"/>
  <c r="AU555" i="2"/>
  <c r="AU563" i="2"/>
  <c r="AU244" i="2"/>
  <c r="AU485" i="2"/>
  <c r="AU644" i="2"/>
  <c r="AU375" i="2"/>
  <c r="AU694" i="2"/>
  <c r="AU524" i="2"/>
  <c r="AU712" i="2"/>
  <c r="AU636" i="2"/>
  <c r="AU95" i="2"/>
  <c r="AU38" i="2"/>
  <c r="AU522" i="2"/>
  <c r="AU145" i="2"/>
  <c r="AU35" i="2"/>
  <c r="AU129" i="2"/>
  <c r="AU43" i="2"/>
  <c r="AU486" i="2"/>
  <c r="AU357" i="2"/>
  <c r="AU342" i="2"/>
  <c r="AU410" i="2"/>
  <c r="AU316" i="2"/>
  <c r="AU292" i="2"/>
  <c r="AU83" i="2"/>
  <c r="AU227" i="2"/>
  <c r="AU609" i="2"/>
  <c r="AU251" i="2"/>
  <c r="AU359" i="2"/>
  <c r="AU307" i="2"/>
  <c r="AU405" i="2"/>
  <c r="AU456" i="2"/>
  <c r="AU548" i="2"/>
  <c r="AU92" i="2"/>
  <c r="AU71" i="2"/>
  <c r="AU202" i="2"/>
  <c r="AU322" i="2"/>
  <c r="AU69" i="2"/>
  <c r="AU124" i="2"/>
  <c r="AU453" i="2"/>
  <c r="AU72" i="2"/>
  <c r="AU175" i="2"/>
  <c r="AU545" i="2"/>
  <c r="AU98" i="2"/>
  <c r="AU186" i="2"/>
  <c r="AU559" i="2"/>
  <c r="AU125" i="2"/>
  <c r="AU429" i="2"/>
  <c r="AU397" i="2"/>
  <c r="AU228" i="2"/>
  <c r="AU388" i="2"/>
  <c r="AU376" i="2"/>
  <c r="AU259" i="2"/>
  <c r="AU654" i="2"/>
  <c r="AU469" i="2"/>
  <c r="AU273" i="2"/>
  <c r="AU339" i="2"/>
  <c r="AU12" i="2"/>
  <c r="AU135" i="2"/>
  <c r="AU382" i="2"/>
  <c r="AT597" i="2"/>
  <c r="AT461" i="2"/>
  <c r="AT513" i="2"/>
  <c r="AT728" i="2"/>
  <c r="AT371" i="2"/>
  <c r="AT90" i="2"/>
  <c r="AT398" i="2"/>
  <c r="AT667" i="2"/>
  <c r="AT676" i="2"/>
  <c r="AT468" i="2"/>
  <c r="AT343" i="2"/>
  <c r="AT42" i="2"/>
  <c r="AT623" i="2"/>
  <c r="AT386" i="2"/>
  <c r="AT521" i="2"/>
  <c r="AT704" i="2"/>
  <c r="AT264" i="2"/>
  <c r="AT611" i="2"/>
  <c r="AT367" i="2"/>
  <c r="AT439" i="2"/>
  <c r="AT277" i="2"/>
  <c r="AT282" i="2"/>
  <c r="AT315" i="2"/>
  <c r="AT258" i="2"/>
  <c r="AT11" i="2"/>
  <c r="AT110" i="2"/>
  <c r="AT144" i="2"/>
  <c r="AT670" i="2"/>
  <c r="AT85" i="2"/>
  <c r="AT356" i="2"/>
  <c r="AT7" i="2"/>
  <c r="AT51" i="2"/>
  <c r="AT314" i="2"/>
  <c r="AT168" i="2"/>
  <c r="AT25" i="2"/>
  <c r="AT447" i="2"/>
  <c r="AT200" i="2"/>
  <c r="AT709" i="2"/>
  <c r="AT295" i="2"/>
  <c r="AT239" i="2"/>
  <c r="AT496" i="2"/>
  <c r="AT629" i="2"/>
  <c r="AT293" i="2"/>
  <c r="AT566" i="2"/>
  <c r="AT179" i="2"/>
  <c r="AT249" i="2"/>
  <c r="AT128" i="2"/>
  <c r="AT490" i="2"/>
  <c r="AT96" i="2"/>
  <c r="AT572" i="2"/>
  <c r="AT423" i="2"/>
  <c r="AT270" i="2"/>
  <c r="AT97" i="2"/>
  <c r="AT65" i="2"/>
  <c r="AT141" i="2"/>
  <c r="AT628" i="2"/>
  <c r="AT170" i="2"/>
  <c r="AT350" i="2"/>
  <c r="AR46" i="2"/>
  <c r="AR149" i="2"/>
  <c r="AR61" i="2"/>
  <c r="AR311" i="2"/>
  <c r="AR351" i="2"/>
  <c r="AR104" i="2"/>
  <c r="AR82" i="2"/>
  <c r="AR212" i="2"/>
  <c r="AR361" i="2"/>
  <c r="AR562" i="2"/>
  <c r="AR127" i="2"/>
  <c r="AR207" i="2"/>
  <c r="AR393" i="2"/>
  <c r="AR418" i="2"/>
  <c r="AR152" i="2"/>
  <c r="AR285" i="2"/>
  <c r="AR370" i="2"/>
  <c r="AR223" i="2"/>
  <c r="AR50" i="2"/>
  <c r="AR66" i="2"/>
  <c r="AR358" i="2"/>
  <c r="AR260" i="2"/>
  <c r="AR437" i="2"/>
  <c r="AR497" i="2"/>
  <c r="AR480" i="2"/>
  <c r="AR420" i="2"/>
  <c r="AR592" i="2"/>
  <c r="AR336" i="2"/>
  <c r="AR402" i="2"/>
  <c r="AR494" i="2"/>
  <c r="AR697" i="2"/>
  <c r="AR5" i="2"/>
  <c r="AR55" i="2"/>
  <c r="AR3" i="2"/>
  <c r="AR446" i="2"/>
  <c r="AR458" i="2"/>
  <c r="AR102" i="2"/>
  <c r="AR672" i="2"/>
  <c r="AR390" i="2"/>
  <c r="AU717" i="2"/>
  <c r="AU642" i="2"/>
  <c r="AU473" i="2"/>
  <c r="AU597" i="2"/>
  <c r="AU461" i="2"/>
  <c r="AU513" i="2"/>
  <c r="AU728" i="2"/>
  <c r="AU371" i="2"/>
  <c r="AU90" i="2"/>
  <c r="AU398" i="2"/>
  <c r="AU667" i="2"/>
  <c r="AU676" i="2"/>
  <c r="AU468" i="2"/>
  <c r="AU343" i="2"/>
  <c r="AU42" i="2"/>
  <c r="AU623" i="2"/>
  <c r="AU386" i="2"/>
  <c r="AU521" i="2"/>
  <c r="AU704" i="2"/>
  <c r="AU264" i="2"/>
  <c r="AU611" i="2"/>
  <c r="AU367" i="2"/>
  <c r="AU439" i="2"/>
  <c r="AU277" i="2"/>
  <c r="AU282" i="2"/>
  <c r="AU315" i="2"/>
  <c r="AU258" i="2"/>
  <c r="AU11" i="2"/>
  <c r="AU110" i="2"/>
  <c r="AU144" i="2"/>
  <c r="AU670" i="2"/>
  <c r="AU85" i="2"/>
  <c r="AU356" i="2"/>
  <c r="AU7" i="2"/>
  <c r="AU51" i="2"/>
  <c r="AU314" i="2"/>
  <c r="AU168" i="2"/>
  <c r="AU25" i="2"/>
  <c r="AU447" i="2"/>
  <c r="AU200" i="2"/>
  <c r="AU709" i="2"/>
  <c r="AU295" i="2"/>
  <c r="AU239" i="2"/>
  <c r="AU496" i="2"/>
  <c r="AU629" i="2"/>
  <c r="AU293" i="2"/>
  <c r="AU566" i="2"/>
  <c r="AU179" i="2"/>
  <c r="AU249" i="2"/>
  <c r="AU128" i="2"/>
  <c r="AU490" i="2"/>
  <c r="AU96" i="2"/>
  <c r="AU572" i="2"/>
  <c r="AU423" i="2"/>
  <c r="AU270" i="2"/>
  <c r="AU97" i="2"/>
  <c r="AU65" i="2"/>
  <c r="AU141" i="2"/>
  <c r="AU628" i="2"/>
  <c r="AT680" i="2"/>
  <c r="AT347" i="2"/>
  <c r="AT599" i="2"/>
  <c r="AT620" i="2"/>
  <c r="AT477" i="2"/>
  <c r="AT299" i="2"/>
  <c r="AT220" i="2"/>
  <c r="AT578" i="2"/>
  <c r="AT684" i="2"/>
  <c r="AT422" i="2"/>
  <c r="AT112" i="2"/>
  <c r="AT718" i="2"/>
  <c r="AT368" i="2"/>
  <c r="AT197" i="2"/>
  <c r="AT474" i="2"/>
  <c r="AT28" i="2"/>
  <c r="AT482" i="2"/>
  <c r="AT373" i="2"/>
  <c r="AT695" i="2"/>
  <c r="AT301" i="2"/>
  <c r="AT591" i="2"/>
  <c r="AT6" i="2"/>
  <c r="AT711" i="2"/>
  <c r="AT601" i="2"/>
  <c r="AT333" i="2"/>
  <c r="AT63" i="2"/>
  <c r="AT155" i="2"/>
  <c r="AT134" i="2"/>
  <c r="AT640" i="2"/>
  <c r="AT594" i="2"/>
  <c r="AT608" i="2"/>
  <c r="AT416" i="2"/>
  <c r="AT274" i="2"/>
  <c r="AT515" i="2"/>
  <c r="AT504" i="2"/>
  <c r="AT308" i="2"/>
  <c r="AT75" i="2"/>
  <c r="AT201" i="2"/>
  <c r="AT230" i="2"/>
  <c r="AT703" i="2"/>
  <c r="AT229" i="2"/>
  <c r="AT157" i="2"/>
  <c r="AT88" i="2"/>
  <c r="AT630" i="2"/>
  <c r="AT24" i="2"/>
  <c r="AT9" i="2"/>
  <c r="AT2" i="2"/>
  <c r="AT341" i="2"/>
  <c r="AT232" i="2"/>
  <c r="AT154" i="2"/>
  <c r="AT412" i="2"/>
  <c r="AT279" i="2"/>
  <c r="AT320" i="2"/>
  <c r="AT442" i="2"/>
  <c r="AT381" i="2"/>
  <c r="AT275" i="2"/>
  <c r="AT60" i="2"/>
  <c r="AT500" i="2"/>
  <c r="AT580" i="2"/>
  <c r="AR117" i="2"/>
  <c r="AR404" i="2"/>
  <c r="AR56" i="2"/>
  <c r="AR57" i="2"/>
  <c r="AR100" i="2"/>
  <c r="AR169" i="2"/>
  <c r="AR617" i="2"/>
  <c r="AR325" i="2"/>
  <c r="AR465" i="2"/>
  <c r="AR508" i="2"/>
  <c r="AR109" i="2"/>
  <c r="AR543" i="2"/>
  <c r="AR417" i="2"/>
  <c r="AR514" i="2"/>
  <c r="AR195" i="2"/>
  <c r="AR638" i="2"/>
  <c r="AR366" i="2"/>
  <c r="AR64" i="2"/>
  <c r="AR284" i="2"/>
  <c r="AR364" i="2"/>
  <c r="AR561" i="2"/>
  <c r="AR595" i="2"/>
  <c r="AR278" i="2"/>
  <c r="AR183" i="2"/>
  <c r="AR37" i="2"/>
  <c r="AR427" i="2"/>
  <c r="AR191" i="2"/>
  <c r="AR143" i="2"/>
  <c r="AR18" i="2"/>
  <c r="AR280" i="2"/>
  <c r="AU677" i="2"/>
  <c r="AU719" i="2"/>
  <c r="AU680" i="2"/>
  <c r="AU347" i="2"/>
  <c r="AU599" i="2"/>
  <c r="AU620" i="2"/>
  <c r="AU477" i="2"/>
  <c r="AU299" i="2"/>
  <c r="AU220" i="2"/>
  <c r="AU578" i="2"/>
  <c r="AU684" i="2"/>
  <c r="AU422" i="2"/>
  <c r="AU112" i="2"/>
  <c r="AU718" i="2"/>
  <c r="AU368" i="2"/>
  <c r="AU197" i="2"/>
  <c r="AU474" i="2"/>
  <c r="AU28" i="2"/>
  <c r="AU482" i="2"/>
  <c r="AU373" i="2"/>
  <c r="AU695" i="2"/>
  <c r="AU301" i="2"/>
  <c r="AU591" i="2"/>
  <c r="AU6" i="2"/>
  <c r="AU711" i="2"/>
  <c r="AU601" i="2"/>
  <c r="AU333" i="2"/>
  <c r="AU63" i="2"/>
  <c r="AU155" i="2"/>
  <c r="AU134" i="2"/>
  <c r="AU640" i="2"/>
  <c r="AU594" i="2"/>
  <c r="AU608" i="2"/>
  <c r="AU416" i="2"/>
  <c r="AU274" i="2"/>
  <c r="AU515" i="2"/>
  <c r="AU504" i="2"/>
  <c r="AU308" i="2"/>
  <c r="AU75" i="2"/>
  <c r="AU201" i="2"/>
  <c r="AU230" i="2"/>
  <c r="AU703" i="2"/>
  <c r="AU229" i="2"/>
  <c r="AU157" i="2"/>
  <c r="AU88" i="2"/>
  <c r="AU630" i="2"/>
  <c r="AU24" i="2"/>
  <c r="AU9" i="2"/>
  <c r="AU2" i="2"/>
  <c r="AU341" i="2"/>
  <c r="AU232" i="2"/>
  <c r="AU154" i="2"/>
  <c r="AU412" i="2"/>
  <c r="AU279" i="2"/>
  <c r="AU320" i="2"/>
  <c r="AU442" i="2"/>
  <c r="AU381" i="2"/>
  <c r="AU275" i="2"/>
  <c r="AU60" i="2"/>
  <c r="AU500" i="2"/>
  <c r="AT294" i="2"/>
  <c r="AT86" i="2"/>
  <c r="AT735" i="2"/>
  <c r="AT657" i="2"/>
  <c r="AT360" i="2"/>
  <c r="AT46" i="2"/>
  <c r="AT149" i="2"/>
  <c r="AT669" i="2"/>
  <c r="AT509" i="2"/>
  <c r="AT701" i="2"/>
  <c r="AT61" i="2"/>
  <c r="AT311" i="2"/>
  <c r="AT663" i="2"/>
  <c r="AT379" i="2"/>
  <c r="AT351" i="2"/>
  <c r="AT104" i="2"/>
  <c r="AT82" i="2"/>
  <c r="AT212" i="2"/>
  <c r="AT361" i="2"/>
  <c r="AT562" i="2"/>
  <c r="AT389" i="2"/>
  <c r="AT127" i="2"/>
  <c r="AT207" i="2"/>
  <c r="AT393" i="2"/>
  <c r="AT418" i="2"/>
  <c r="AT152" i="2"/>
  <c r="AT285" i="2"/>
  <c r="AT370" i="2"/>
  <c r="AT223" i="2"/>
  <c r="AT650" i="2"/>
  <c r="AT50" i="2"/>
  <c r="AT710" i="2"/>
  <c r="AT66" i="2"/>
  <c r="AT358" i="2"/>
  <c r="AT260" i="2"/>
  <c r="AT245" i="2"/>
  <c r="AT437" i="2"/>
  <c r="AT497" i="2"/>
  <c r="AT480" i="2"/>
  <c r="AT420" i="2"/>
  <c r="AT592" i="2"/>
  <c r="AT211" i="2"/>
  <c r="AT336" i="2"/>
  <c r="AT402" i="2"/>
  <c r="AT494" i="2"/>
  <c r="AT697" i="2"/>
  <c r="AT5" i="2"/>
  <c r="AT55" i="2"/>
  <c r="AT3" i="2"/>
  <c r="AT446" i="2"/>
  <c r="AT458" i="2"/>
  <c r="AT411" i="2"/>
  <c r="AT102" i="2"/>
  <c r="AT672" i="2"/>
  <c r="AT390" i="2"/>
  <c r="AR618" i="2"/>
  <c r="AR588" i="2"/>
  <c r="AR489" i="2"/>
  <c r="AR106" i="2"/>
  <c r="AR242" i="2"/>
  <c r="AR569" i="2"/>
  <c r="AR167" i="2"/>
  <c r="AR296" i="2"/>
  <c r="AR430" i="2"/>
  <c r="AR233" i="2"/>
  <c r="AR408" i="2"/>
  <c r="AR570" i="2"/>
  <c r="AR119" i="2"/>
  <c r="AR187" i="2"/>
  <c r="AR511" i="2"/>
  <c r="AR440" i="2"/>
  <c r="AR122" i="2"/>
  <c r="AR10" i="2"/>
  <c r="AR525" i="2"/>
  <c r="AR396" i="2"/>
  <c r="AR506" i="2"/>
  <c r="AR94" i="2"/>
  <c r="AR162" i="2"/>
  <c r="AR137" i="2"/>
  <c r="AR213" i="2"/>
  <c r="AR136" i="2"/>
  <c r="AR455" i="2"/>
  <c r="AR303" i="2"/>
  <c r="AR507" i="2"/>
  <c r="AR74" i="2"/>
  <c r="AR23" i="2"/>
  <c r="AR484" i="2"/>
  <c r="AR132" i="2"/>
  <c r="AR312" i="2"/>
  <c r="AR329" i="2"/>
  <c r="AR13" i="2"/>
  <c r="AR217" i="2"/>
  <c r="AR80" i="2"/>
  <c r="AR610" i="2"/>
  <c r="AR204" i="2"/>
  <c r="AR567" i="2"/>
  <c r="AU626" i="2"/>
  <c r="AU553" i="2"/>
  <c r="AU505" i="2"/>
  <c r="AU263" i="2"/>
  <c r="AU400" i="2"/>
  <c r="AU605" i="2"/>
  <c r="AU294" i="2"/>
  <c r="AU86" i="2"/>
  <c r="AU735" i="2"/>
  <c r="AU657" i="2"/>
  <c r="AU360" i="2"/>
  <c r="AU46" i="2"/>
  <c r="AU149" i="2"/>
  <c r="AU669" i="2"/>
  <c r="AU509" i="2"/>
  <c r="AU701" i="2"/>
  <c r="AU61" i="2"/>
  <c r="AU311" i="2"/>
  <c r="AU663" i="2"/>
  <c r="AU379" i="2"/>
  <c r="AU351" i="2"/>
  <c r="AU104" i="2"/>
  <c r="AU82" i="2"/>
  <c r="AU212" i="2"/>
  <c r="AU361" i="2"/>
  <c r="AU562" i="2"/>
  <c r="AU389" i="2"/>
  <c r="AU127" i="2"/>
  <c r="AU207" i="2"/>
  <c r="AU393" i="2"/>
  <c r="AU418" i="2"/>
  <c r="AU152" i="2"/>
  <c r="AU285" i="2"/>
  <c r="AU370" i="2"/>
  <c r="AU223" i="2"/>
  <c r="AU650" i="2"/>
  <c r="AU50" i="2"/>
  <c r="AU710" i="2"/>
  <c r="AU66" i="2"/>
  <c r="AU358" i="2"/>
  <c r="AU260" i="2"/>
  <c r="AU245" i="2"/>
  <c r="AU437" i="2"/>
  <c r="AU497" i="2"/>
  <c r="AU480" i="2"/>
  <c r="AU420" i="2"/>
  <c r="AU592" i="2"/>
  <c r="AU211" i="2"/>
  <c r="AU336" i="2"/>
  <c r="AU402" i="2"/>
  <c r="AU494" i="2"/>
  <c r="AU697" i="2"/>
  <c r="AU5" i="2"/>
  <c r="AU55" i="2"/>
  <c r="AU3" i="2"/>
  <c r="AU446" i="2"/>
  <c r="AU458" i="2"/>
  <c r="AU411" i="2"/>
  <c r="AU102" i="2"/>
  <c r="AU672" i="2"/>
  <c r="AT208" i="2"/>
  <c r="AT452" i="2"/>
  <c r="AT291" i="2"/>
  <c r="AT526" i="2"/>
  <c r="AT533" i="2"/>
  <c r="AT688" i="2"/>
  <c r="AT536" i="2"/>
  <c r="AT117" i="2"/>
  <c r="AT404" i="2"/>
  <c r="AT56" i="2"/>
  <c r="AT57" i="2"/>
  <c r="AT542" i="2"/>
  <c r="AT475" i="2"/>
  <c r="AT444" i="2"/>
  <c r="AT100" i="2"/>
  <c r="AT169" i="2"/>
  <c r="AT683" i="2"/>
  <c r="AT617" i="2"/>
  <c r="AT325" i="2"/>
  <c r="AT614" i="2"/>
  <c r="AT479" i="2"/>
  <c r="AT655" i="2"/>
  <c r="AT652" i="2"/>
  <c r="AT465" i="2"/>
  <c r="AT319" i="2"/>
  <c r="AT508" i="2"/>
  <c r="AT109" i="2"/>
  <c r="AT543" i="2"/>
  <c r="AT261" i="2"/>
  <c r="AT540" i="2"/>
  <c r="AT417" i="2"/>
  <c r="AT514" i="2"/>
  <c r="AT195" i="2"/>
  <c r="AT638" i="2"/>
  <c r="AT366" i="2"/>
  <c r="AT64" i="2"/>
  <c r="AT151" i="2"/>
  <c r="AT721" i="2"/>
  <c r="AT284" i="2"/>
  <c r="AT256" i="2"/>
  <c r="AT364" i="2"/>
  <c r="AT561" i="2"/>
  <c r="AT337" i="2"/>
  <c r="AT595" i="2"/>
  <c r="AT346" i="2"/>
  <c r="AT705" i="2"/>
  <c r="AT278" i="2"/>
  <c r="AT183" i="2"/>
  <c r="AT281" i="2"/>
  <c r="AT37" i="2"/>
  <c r="AT427" i="2"/>
  <c r="AT191" i="2"/>
  <c r="AT143" i="2"/>
  <c r="AT18" i="2"/>
  <c r="AT352" i="2"/>
  <c r="AT448" i="2"/>
  <c r="AT280" i="2"/>
  <c r="AR651" i="2"/>
  <c r="AR698" i="2"/>
  <c r="AR146" i="2"/>
  <c r="AR384" i="2"/>
  <c r="AR512" i="2"/>
  <c r="AR587" i="2"/>
  <c r="AR53" i="2"/>
  <c r="AR120" i="2"/>
  <c r="AR340" i="2"/>
  <c r="AR671" i="2"/>
  <c r="AR91" i="2"/>
  <c r="AR93" i="2"/>
  <c r="AR501" i="2"/>
  <c r="AR631" i="2"/>
  <c r="AR156" i="2"/>
  <c r="AR8" i="2"/>
  <c r="AR161" i="2"/>
  <c r="AR328" i="2"/>
  <c r="AR262" i="2"/>
  <c r="AR133" i="2"/>
  <c r="AR150" i="2"/>
  <c r="AR113" i="2"/>
  <c r="AR372" i="2"/>
  <c r="AR535" i="2"/>
  <c r="AR470" i="2"/>
  <c r="AR523" i="2"/>
  <c r="AR551" i="2"/>
  <c r="AR436" i="2"/>
  <c r="AR612" i="2"/>
  <c r="AR107" i="2"/>
  <c r="AR193" i="2"/>
  <c r="AR174" i="2"/>
  <c r="AR29" i="2"/>
  <c r="AR114" i="2"/>
  <c r="AR267" i="2"/>
  <c r="AR401" i="2"/>
  <c r="AR138" i="2"/>
  <c r="AR67" i="2"/>
  <c r="AR377" i="2"/>
  <c r="AR395" i="2"/>
  <c r="AU682" i="2"/>
  <c r="AU679" i="2"/>
  <c r="AU692" i="2"/>
  <c r="AU575" i="2"/>
  <c r="AU208" i="2"/>
  <c r="AU452" i="2"/>
  <c r="AU291" i="2"/>
  <c r="AU526" i="2"/>
  <c r="AU533" i="2"/>
  <c r="AU688" i="2"/>
  <c r="AU536" i="2"/>
  <c r="AU117" i="2"/>
  <c r="AU404" i="2"/>
  <c r="AU56" i="2"/>
  <c r="AU57" i="2"/>
  <c r="AU542" i="2"/>
  <c r="AU475" i="2"/>
  <c r="AU444" i="2"/>
  <c r="AU100" i="2"/>
  <c r="AU169" i="2"/>
  <c r="AU683" i="2"/>
  <c r="AU617" i="2"/>
  <c r="AU325" i="2"/>
  <c r="AU614" i="2"/>
  <c r="AU479" i="2"/>
  <c r="AU655" i="2"/>
  <c r="AU652" i="2"/>
  <c r="AU465" i="2"/>
  <c r="AU319" i="2"/>
  <c r="AU508" i="2"/>
  <c r="AU109" i="2"/>
  <c r="AU543" i="2"/>
  <c r="AU261" i="2"/>
  <c r="AU540" i="2"/>
  <c r="AU417" i="2"/>
  <c r="AU514" i="2"/>
  <c r="AU195" i="2"/>
  <c r="AU638" i="2"/>
  <c r="AU366" i="2"/>
  <c r="AU64" i="2"/>
  <c r="AU151" i="2"/>
  <c r="AU721" i="2"/>
  <c r="AU284" i="2"/>
  <c r="AU256" i="2"/>
  <c r="AU364" i="2"/>
  <c r="AU561" i="2"/>
  <c r="AU337" i="2"/>
  <c r="AU595" i="2"/>
  <c r="AU346" i="2"/>
  <c r="AU705" i="2"/>
  <c r="AU278" i="2"/>
  <c r="AU183" i="2"/>
  <c r="AU281" i="2"/>
  <c r="AU37" i="2"/>
  <c r="AU427" i="2"/>
  <c r="AU191" i="2"/>
  <c r="AU143" i="2"/>
  <c r="AU18" i="2"/>
  <c r="AU352" i="2"/>
  <c r="AU448" i="2"/>
  <c r="AT734" i="2"/>
  <c r="AT618" i="2"/>
  <c r="AT664" i="2"/>
  <c r="AT588" i="2"/>
  <c r="AT489" i="2"/>
  <c r="AT552" i="2"/>
  <c r="AT106" i="2"/>
  <c r="AT242" i="2"/>
  <c r="AT569" i="2"/>
  <c r="AT537" i="2"/>
  <c r="AT722" i="2"/>
  <c r="AT167" i="2"/>
  <c r="AT296" i="2"/>
  <c r="AT430" i="2"/>
  <c r="AT233" i="2"/>
  <c r="AT648" i="2"/>
  <c r="AT408" i="2"/>
  <c r="AT570" i="2"/>
  <c r="AT678" i="2"/>
  <c r="AT119" i="2"/>
  <c r="AT691" i="2"/>
  <c r="AT187" i="2"/>
  <c r="AT511" i="2"/>
  <c r="AT440" i="2"/>
  <c r="AT122" i="2"/>
  <c r="AT539" i="2"/>
  <c r="AT10" i="2"/>
  <c r="AT586" i="2"/>
  <c r="AT525" i="2"/>
  <c r="AT396" i="2"/>
  <c r="AT554" i="2"/>
  <c r="AT506" i="2"/>
  <c r="AT725" i="2"/>
  <c r="AT94" i="2"/>
  <c r="AT162" i="2"/>
  <c r="AT137" i="2"/>
  <c r="AT213" i="2"/>
  <c r="AT435" i="2"/>
  <c r="AT324" i="2"/>
  <c r="AT136" i="2"/>
  <c r="AT455" i="2"/>
  <c r="AT303" i="2"/>
  <c r="AT507" i="2"/>
  <c r="AT74" i="2"/>
  <c r="AT23" i="2"/>
  <c r="AT484" i="2"/>
  <c r="AT132" i="2"/>
  <c r="AT702" i="2"/>
  <c r="AT312" i="2"/>
  <c r="AT603" i="2"/>
  <c r="AT329" i="2"/>
  <c r="AT13" i="2"/>
  <c r="AT217" i="2"/>
  <c r="AT80" i="2"/>
  <c r="AT472" i="2"/>
  <c r="AT610" i="2"/>
  <c r="AT579" i="2"/>
  <c r="AT538" i="2"/>
  <c r="AT204" i="2"/>
  <c r="AT567" i="2"/>
  <c r="AR215" i="2"/>
  <c r="AR216" i="2"/>
  <c r="AR518" i="2"/>
  <c r="AR188" i="2"/>
  <c r="AR103" i="2"/>
  <c r="AR604" i="2"/>
  <c r="AR101" i="2"/>
  <c r="AR140" i="2"/>
  <c r="AR32" i="2"/>
  <c r="AR70" i="2"/>
  <c r="AR464" i="2"/>
  <c r="AR176" i="2"/>
  <c r="AR463" i="2"/>
  <c r="AR257" i="2"/>
  <c r="AR49" i="2"/>
  <c r="AR20" i="2"/>
  <c r="AR288" i="2"/>
  <c r="AR323" i="2"/>
  <c r="AR19" i="2"/>
  <c r="AR385" i="2"/>
  <c r="AR531" i="2"/>
  <c r="AR16" i="2"/>
  <c r="AR105" i="2"/>
  <c r="AR173" i="2"/>
  <c r="AR624" i="2"/>
  <c r="AR4" i="2"/>
  <c r="AR476" i="2"/>
  <c r="AR443" i="2"/>
  <c r="AR406" i="2"/>
  <c r="AR47" i="2"/>
  <c r="AR546" i="2"/>
  <c r="AR454" i="2"/>
  <c r="AR269" i="2"/>
  <c r="AR247" i="2"/>
  <c r="AR544" i="2"/>
  <c r="AR528" i="2"/>
  <c r="AR164" i="2"/>
  <c r="AR45" i="2"/>
  <c r="AR327" i="2"/>
  <c r="AR219" i="2"/>
  <c r="AR231" i="2"/>
  <c r="AR81" i="2"/>
  <c r="AR532" i="2"/>
  <c r="AR87" i="2"/>
  <c r="AR14" i="2"/>
  <c r="AR78" i="2"/>
  <c r="AR158" i="2"/>
  <c r="AU724" i="2"/>
  <c r="AU734" i="2"/>
  <c r="AU618" i="2"/>
  <c r="AU664" i="2"/>
  <c r="AU588" i="2"/>
  <c r="AU489" i="2"/>
  <c r="AU552" i="2"/>
  <c r="AU106" i="2"/>
  <c r="AU242" i="2"/>
  <c r="AU569" i="2"/>
  <c r="AU537" i="2"/>
  <c r="AU722" i="2"/>
  <c r="AU167" i="2"/>
  <c r="AU296" i="2"/>
  <c r="AU430" i="2"/>
  <c r="AU233" i="2"/>
  <c r="AU648" i="2"/>
  <c r="AU408" i="2"/>
  <c r="AU570" i="2"/>
  <c r="AU678" i="2"/>
  <c r="AU119" i="2"/>
  <c r="AU691" i="2"/>
  <c r="AU187" i="2"/>
  <c r="AU511" i="2"/>
  <c r="AU440" i="2"/>
  <c r="AU122" i="2"/>
  <c r="AU539" i="2"/>
  <c r="AU10" i="2"/>
  <c r="AU586" i="2"/>
  <c r="AU525" i="2"/>
  <c r="AU396" i="2"/>
  <c r="AU554" i="2"/>
  <c r="AU506" i="2"/>
  <c r="AU725" i="2"/>
  <c r="AU94" i="2"/>
  <c r="AU162" i="2"/>
  <c r="AU137" i="2"/>
  <c r="AU213" i="2"/>
  <c r="AU435" i="2"/>
  <c r="AU324" i="2"/>
  <c r="AU136" i="2"/>
  <c r="AU455" i="2"/>
  <c r="AU303" i="2"/>
  <c r="AU507" i="2"/>
  <c r="AU74" i="2"/>
  <c r="AU23" i="2"/>
  <c r="AU484" i="2"/>
  <c r="AU132" i="2"/>
  <c r="AU702" i="2"/>
  <c r="AU312" i="2"/>
  <c r="AU603" i="2"/>
  <c r="AU329" i="2"/>
  <c r="AU13" i="2"/>
  <c r="AU217" i="2"/>
  <c r="AU80" i="2"/>
  <c r="AU472" i="2"/>
  <c r="AU610" i="2"/>
  <c r="AU579" i="2"/>
  <c r="AU538" i="2"/>
  <c r="AU204" i="2"/>
  <c r="AU567" i="2"/>
  <c r="AR459" i="2"/>
  <c r="AR349" i="2"/>
  <c r="AR433" i="2"/>
  <c r="AR392" i="2"/>
  <c r="AR547" i="2"/>
  <c r="AR462" i="2"/>
  <c r="AR326" i="2"/>
  <c r="AR560" i="2"/>
  <c r="AR286" i="2"/>
  <c r="AR276" i="2"/>
  <c r="AR330" i="2"/>
  <c r="AR493" i="2"/>
  <c r="AR84" i="2"/>
  <c r="AR73" i="2"/>
  <c r="AR582" i="2"/>
  <c r="AR115" i="2"/>
  <c r="AR438" i="2"/>
  <c r="AR658" i="2"/>
  <c r="AR466" i="2"/>
  <c r="AR108" i="2"/>
  <c r="AR221" i="2"/>
  <c r="AR130" i="2"/>
  <c r="AR557" i="2"/>
  <c r="AR40" i="2"/>
  <c r="AR302" i="2"/>
  <c r="AR254" i="2"/>
  <c r="AR44" i="2"/>
  <c r="AR39" i="2"/>
  <c r="AR345" i="2"/>
  <c r="AR362" i="2"/>
  <c r="AR503" i="2"/>
  <c r="AR48" i="2"/>
  <c r="AR68" i="2"/>
  <c r="AR394" i="2"/>
  <c r="AR222" i="2"/>
  <c r="AR116" i="2"/>
  <c r="AR399" i="2"/>
  <c r="AR192" i="2"/>
  <c r="AR502" i="2"/>
  <c r="AR159" i="2"/>
  <c r="AR180" i="2"/>
  <c r="AR210" i="2"/>
  <c r="AR205" i="2"/>
  <c r="AR272" i="2"/>
  <c r="AR235" i="2"/>
  <c r="AR62" i="2"/>
  <c r="AR58" i="2"/>
  <c r="AR613" i="2"/>
  <c r="AU651" i="2"/>
  <c r="AU665" i="2"/>
  <c r="AU698" i="2"/>
  <c r="AU723" i="2"/>
  <c r="AU146" i="2"/>
  <c r="AU384" i="2"/>
  <c r="AU583" i="2"/>
  <c r="AU512" i="2"/>
  <c r="AU587" i="2"/>
  <c r="AU53" i="2"/>
  <c r="AU120" i="2"/>
  <c r="AU726" i="2"/>
  <c r="AU340" i="2"/>
  <c r="AU671" i="2"/>
  <c r="AU91" i="2"/>
  <c r="AU590" i="2"/>
  <c r="AU600" i="2"/>
  <c r="AU93" i="2"/>
  <c r="AU733" i="2"/>
  <c r="AU501" i="2"/>
  <c r="AU481" i="2"/>
  <c r="AU631" i="2"/>
  <c r="AU380" i="2"/>
  <c r="AU156" i="2"/>
  <c r="AU8" i="2"/>
  <c r="AU365" i="2"/>
  <c r="AU499" i="2"/>
  <c r="AU161" i="2"/>
  <c r="AU328" i="2"/>
  <c r="AU262" i="2"/>
  <c r="AU133" i="2"/>
  <c r="AU150" i="2"/>
  <c r="AU668" i="2"/>
  <c r="AU111" i="2"/>
  <c r="AU113" i="2"/>
  <c r="AU372" i="2"/>
  <c r="AU535" i="2"/>
  <c r="AU470" i="2"/>
  <c r="AU577" i="2"/>
  <c r="AU289" i="2"/>
  <c r="AU558" i="2"/>
  <c r="AU523" i="2"/>
  <c r="AU198" i="2"/>
  <c r="AU551" i="2"/>
  <c r="AU436" i="2"/>
  <c r="AU662" i="2"/>
  <c r="AU612" i="2"/>
  <c r="AU527" i="2"/>
  <c r="AU107" i="2"/>
  <c r="AU193" i="2"/>
  <c r="AU174" i="2"/>
  <c r="AU29" i="2"/>
  <c r="AU114" i="2"/>
  <c r="AU267" i="2"/>
  <c r="AU283" i="2"/>
  <c r="AU401" i="2"/>
  <c r="AU138" i="2"/>
  <c r="AU67" i="2"/>
  <c r="AU646" i="2"/>
  <c r="AU377" i="2"/>
  <c r="AU395" i="2"/>
  <c r="AT581" i="2"/>
  <c r="AT653" i="2"/>
  <c r="AT714" i="2"/>
  <c r="AT298" i="2"/>
  <c r="AT689" i="2"/>
  <c r="AT215" i="2"/>
  <c r="AT216" i="2"/>
  <c r="AT518" i="2"/>
  <c r="AT188" i="2"/>
  <c r="AT103" i="2"/>
  <c r="AT713" i="2"/>
  <c r="AT604" i="2"/>
  <c r="AT101" i="2"/>
  <c r="AT140" i="2"/>
  <c r="AT32" i="2"/>
  <c r="AT70" i="2"/>
  <c r="AT464" i="2"/>
  <c r="AT176" i="2"/>
  <c r="AT463" i="2"/>
  <c r="AT257" i="2"/>
  <c r="AT49" i="2"/>
  <c r="AT715" i="2"/>
  <c r="AT20" i="2"/>
  <c r="AT288" i="2"/>
  <c r="AT218" i="2"/>
  <c r="AT323" i="2"/>
  <c r="AT19" i="2"/>
  <c r="AT385" i="2"/>
  <c r="AT606" i="2"/>
  <c r="AT531" i="2"/>
  <c r="AT16" i="2"/>
  <c r="AT616" i="2"/>
  <c r="AT574" i="2"/>
  <c r="AT105" i="2"/>
  <c r="AT173" i="2"/>
  <c r="AT624" i="2"/>
  <c r="AT4" i="2"/>
  <c r="AT476" i="2"/>
  <c r="AT443" i="2"/>
  <c r="AT406" i="2"/>
  <c r="AT47" i="2"/>
  <c r="AT546" i="2"/>
  <c r="AT454" i="2"/>
  <c r="AT269" i="2"/>
  <c r="AT247" i="2"/>
  <c r="AT544" i="2"/>
  <c r="AT528" i="2"/>
  <c r="AT164" i="2"/>
  <c r="AT45" i="2"/>
  <c r="AT327" i="2"/>
  <c r="AT391" i="2"/>
  <c r="AT219" i="2"/>
  <c r="AT231" i="2"/>
  <c r="AT81" i="2"/>
  <c r="AT532" i="2"/>
  <c r="AT54" i="2"/>
  <c r="AT87" i="2"/>
  <c r="AT14" i="2"/>
  <c r="AT78" i="2"/>
  <c r="AT158" i="2"/>
  <c r="AR632" i="2"/>
  <c r="AR413" i="2"/>
  <c r="AR471" i="2"/>
  <c r="AR238" i="2"/>
  <c r="AR450" i="2"/>
  <c r="AR593" i="2"/>
  <c r="AR178" i="2"/>
  <c r="AR305" i="2"/>
  <c r="AR460" i="2"/>
  <c r="AR403" i="2"/>
  <c r="AR190" i="2"/>
  <c r="AR354" i="2"/>
  <c r="AR344" i="2"/>
  <c r="AR163" i="2"/>
  <c r="AR530" i="2"/>
  <c r="AR225" i="2"/>
  <c r="AR414" i="2"/>
  <c r="AR131" i="2"/>
  <c r="AR234" i="2"/>
  <c r="AR22" i="2"/>
  <c r="AR252" i="2"/>
  <c r="AR363" i="2"/>
  <c r="AR148" i="2"/>
  <c r="AR271" i="2"/>
  <c r="AR265" i="2"/>
  <c r="AR666" i="2"/>
  <c r="AR317" i="2"/>
  <c r="AR147" i="2"/>
  <c r="AR541" i="2"/>
  <c r="AR449" i="2"/>
  <c r="AR17" i="2"/>
  <c r="AR573" i="2"/>
  <c r="AR59" i="2"/>
  <c r="AR519" i="2"/>
  <c r="AR240" i="2"/>
  <c r="AR451" i="2"/>
  <c r="AR241" i="2"/>
  <c r="AR182" i="2"/>
  <c r="AR21" i="2"/>
  <c r="AR353" i="2"/>
  <c r="AR565" i="2"/>
  <c r="AR426" i="2"/>
  <c r="AR576" i="2"/>
  <c r="AR424" i="2"/>
  <c r="AR309" i="2"/>
  <c r="AR331" i="2"/>
  <c r="AR139" i="2"/>
  <c r="AR585" i="2"/>
  <c r="AU700" i="2"/>
  <c r="AU581" i="2"/>
  <c r="AU653" i="2"/>
  <c r="AU714" i="2"/>
  <c r="AU298" i="2"/>
  <c r="AU689" i="2"/>
  <c r="AU215" i="2"/>
  <c r="AU216" i="2"/>
  <c r="AU518" i="2"/>
  <c r="AU188" i="2"/>
  <c r="AU103" i="2"/>
  <c r="AU713" i="2"/>
  <c r="AU604" i="2"/>
  <c r="AU101" i="2"/>
  <c r="AU140" i="2"/>
  <c r="AU32" i="2"/>
  <c r="AU70" i="2"/>
  <c r="AU464" i="2"/>
  <c r="AU176" i="2"/>
  <c r="AU463" i="2"/>
  <c r="AU257" i="2"/>
  <c r="AU49" i="2"/>
  <c r="AU715" i="2"/>
  <c r="AU20" i="2"/>
  <c r="AU288" i="2"/>
  <c r="AU218" i="2"/>
  <c r="AU323" i="2"/>
  <c r="AU19" i="2"/>
  <c r="AU385" i="2"/>
  <c r="AU606" i="2"/>
  <c r="AU531" i="2"/>
  <c r="AU16" i="2"/>
  <c r="AU616" i="2"/>
  <c r="AU574" i="2"/>
  <c r="AU105" i="2"/>
  <c r="AU173" i="2"/>
  <c r="AU624" i="2"/>
  <c r="AU4" i="2"/>
  <c r="AU476" i="2"/>
  <c r="AU443" i="2"/>
  <c r="AU406" i="2"/>
  <c r="AU47" i="2"/>
  <c r="AU546" i="2"/>
  <c r="AU454" i="2"/>
  <c r="AU269" i="2"/>
  <c r="AU247" i="2"/>
  <c r="AU544" i="2"/>
  <c r="AU528" i="2"/>
  <c r="AU164" i="2"/>
  <c r="AU45" i="2"/>
  <c r="AU327" i="2"/>
  <c r="AU391" i="2"/>
  <c r="AU219" i="2"/>
  <c r="AU231" i="2"/>
  <c r="AU81" i="2"/>
  <c r="AU532" i="2"/>
  <c r="AU54" i="2"/>
  <c r="AU87" i="2"/>
  <c r="AU14" i="2"/>
  <c r="AU78" i="2"/>
  <c r="AU158" i="2"/>
  <c r="AU613" i="2"/>
  <c r="AU585" i="2"/>
  <c r="AU549" i="2"/>
  <c r="AU498" i="2"/>
  <c r="AU313" i="2"/>
  <c r="AU170" i="2"/>
  <c r="AU350" i="2"/>
  <c r="AU580" i="2"/>
  <c r="AU390" i="2"/>
  <c r="AU280" i="2"/>
  <c r="AV679" i="2" l="1"/>
  <c r="AV682" i="2"/>
  <c r="W109" i="3"/>
  <c r="W10" i="3"/>
  <c r="Y67" i="3"/>
  <c r="Y3" i="3"/>
  <c r="AV208" i="2"/>
  <c r="Y45" i="3"/>
  <c r="W18" i="3"/>
  <c r="Y24" i="3"/>
  <c r="W19" i="3"/>
  <c r="Y12" i="3"/>
  <c r="W24" i="3"/>
  <c r="Y119" i="3"/>
  <c r="W80" i="3"/>
  <c r="W114" i="3"/>
  <c r="W48" i="3"/>
  <c r="Y101" i="3"/>
  <c r="Y10" i="3"/>
  <c r="Y44" i="3"/>
  <c r="W110" i="3"/>
  <c r="W83" i="3"/>
  <c r="Y69" i="3"/>
  <c r="W13" i="3"/>
  <c r="Y90" i="3"/>
  <c r="W75" i="3"/>
  <c r="Y58" i="3"/>
  <c r="Y5" i="3"/>
  <c r="Y11" i="3"/>
  <c r="W96" i="3"/>
  <c r="Y74" i="3"/>
  <c r="W63" i="3"/>
  <c r="Y104" i="3"/>
  <c r="W33" i="3"/>
  <c r="Y59" i="3"/>
  <c r="W50" i="3"/>
  <c r="W57" i="3"/>
  <c r="Y27" i="3"/>
  <c r="W73" i="3"/>
  <c r="Y51" i="3"/>
  <c r="W59" i="3"/>
  <c r="Y76" i="3"/>
  <c r="W49" i="3"/>
  <c r="W78" i="3"/>
  <c r="W92" i="3"/>
  <c r="W120" i="3"/>
  <c r="Y112" i="3"/>
  <c r="Y96" i="3"/>
  <c r="Y37" i="3"/>
  <c r="Y7" i="3"/>
  <c r="W68" i="3"/>
  <c r="Y28" i="3"/>
  <c r="W40" i="3"/>
  <c r="Y25" i="3"/>
  <c r="W55" i="3"/>
  <c r="Y105" i="3"/>
  <c r="W35" i="3"/>
  <c r="W28" i="3"/>
  <c r="Y8" i="3"/>
  <c r="Y15" i="3"/>
  <c r="W34" i="3"/>
  <c r="Y18" i="3"/>
  <c r="W23" i="3"/>
  <c r="Y47" i="3"/>
  <c r="W7" i="3"/>
  <c r="W85" i="3"/>
  <c r="W11" i="3"/>
  <c r="W39" i="3"/>
  <c r="W106" i="3"/>
  <c r="Y30" i="3"/>
  <c r="W3" i="3"/>
  <c r="Y118" i="3"/>
  <c r="Y73" i="3"/>
  <c r="W38" i="3"/>
  <c r="Y103" i="3"/>
  <c r="W62" i="3"/>
  <c r="Y21" i="3"/>
  <c r="W79" i="3"/>
  <c r="W94" i="3"/>
  <c r="W103" i="3"/>
  <c r="Y102" i="3"/>
  <c r="Y53" i="3"/>
  <c r="Y60" i="3"/>
  <c r="W43" i="3"/>
  <c r="W51" i="3"/>
  <c r="Y9" i="3"/>
  <c r="W16" i="3"/>
  <c r="W15" i="3"/>
  <c r="W65" i="3"/>
  <c r="W91" i="3"/>
  <c r="W5" i="3"/>
  <c r="W74" i="3"/>
  <c r="Y19" i="3"/>
  <c r="W90" i="3"/>
  <c r="Y87" i="3"/>
  <c r="W102" i="3"/>
  <c r="Y29" i="3"/>
  <c r="W97" i="3"/>
  <c r="W113" i="3"/>
  <c r="Y64" i="3"/>
  <c r="W87" i="3"/>
  <c r="Y13" i="3"/>
  <c r="W81" i="3"/>
  <c r="W88" i="3"/>
  <c r="W12" i="3"/>
  <c r="Y61" i="3"/>
  <c r="W95" i="3"/>
  <c r="Y52" i="3"/>
  <c r="Y6" i="3"/>
  <c r="W32" i="3"/>
  <c r="W36" i="3"/>
  <c r="Y85" i="3"/>
  <c r="Y20" i="3"/>
  <c r="Y35" i="3"/>
  <c r="W112" i="3"/>
  <c r="Y56" i="3"/>
  <c r="W37" i="3"/>
  <c r="Y86" i="3"/>
  <c r="Y14" i="3"/>
  <c r="W118" i="3"/>
  <c r="Y78" i="3"/>
  <c r="W31" i="3"/>
  <c r="W56" i="3"/>
  <c r="Y120" i="3"/>
  <c r="W25" i="3"/>
  <c r="W72" i="3"/>
  <c r="Y46" i="3"/>
  <c r="W116" i="3"/>
  <c r="Y54" i="3"/>
  <c r="W60" i="3"/>
  <c r="Y50" i="3"/>
  <c r="W108" i="3"/>
  <c r="Y48" i="3"/>
  <c r="Y41" i="3"/>
  <c r="W30" i="3"/>
  <c r="Y98" i="3"/>
  <c r="Y82" i="3"/>
  <c r="Y107" i="3"/>
  <c r="Y94" i="3"/>
  <c r="W107" i="3"/>
  <c r="Y17" i="3"/>
  <c r="W67" i="3"/>
  <c r="Y70" i="3"/>
  <c r="Y91" i="3"/>
  <c r="W115" i="3"/>
  <c r="Y40" i="3"/>
  <c r="Y42" i="3"/>
  <c r="W17" i="3"/>
  <c r="W21" i="3"/>
  <c r="Y62" i="3"/>
  <c r="W101" i="3"/>
  <c r="Y36" i="3"/>
  <c r="W44" i="3"/>
  <c r="Y80" i="3"/>
  <c r="W47" i="3"/>
  <c r="W22" i="3"/>
  <c r="W20" i="3"/>
  <c r="Y55" i="3"/>
  <c r="W77" i="3"/>
  <c r="W99" i="3"/>
  <c r="Y106" i="3"/>
  <c r="W52" i="3"/>
  <c r="Y81" i="3"/>
  <c r="Y89" i="3"/>
  <c r="Y121" i="3"/>
  <c r="Y113" i="3"/>
  <c r="Y100" i="3"/>
  <c r="Y4" i="3"/>
  <c r="Y34" i="3"/>
  <c r="W66" i="3"/>
  <c r="Y26" i="3"/>
  <c r="W100" i="3"/>
  <c r="W29" i="3"/>
  <c r="W27" i="3"/>
  <c r="W64" i="3"/>
  <c r="Y84" i="3"/>
  <c r="W76" i="3"/>
  <c r="Y33" i="3"/>
  <c r="W46" i="3"/>
  <c r="W61" i="3"/>
  <c r="Y39" i="3"/>
  <c r="Y31" i="3"/>
  <c r="Y2" i="3"/>
  <c r="Y110" i="3"/>
  <c r="W71" i="3"/>
  <c r="Y43" i="3"/>
  <c r="W119" i="3"/>
  <c r="Y83" i="3"/>
  <c r="W2" i="3"/>
  <c r="Y16" i="3"/>
  <c r="W14" i="3"/>
  <c r="W82" i="3"/>
  <c r="W45" i="3"/>
  <c r="Y111" i="3"/>
  <c r="W89" i="3"/>
  <c r="Y109" i="3"/>
  <c r="Y71" i="3"/>
  <c r="W9" i="3"/>
  <c r="W98" i="3"/>
  <c r="Y115" i="3"/>
  <c r="W6" i="3"/>
  <c r="Y117" i="3"/>
  <c r="W69" i="3"/>
  <c r="Y49" i="3"/>
  <c r="W58" i="3"/>
  <c r="Y114" i="3"/>
  <c r="Y88" i="3"/>
  <c r="W104" i="3"/>
  <c r="Y92" i="3"/>
  <c r="W117" i="3"/>
  <c r="Y95" i="3"/>
  <c r="W70" i="3"/>
  <c r="W105" i="3"/>
  <c r="W42" i="3"/>
  <c r="Y108" i="3"/>
  <c r="W8" i="3"/>
  <c r="Y68" i="3"/>
  <c r="Y57" i="3"/>
  <c r="Y79" i="3"/>
  <c r="Y22" i="3"/>
  <c r="Y32" i="3"/>
  <c r="Y77" i="3"/>
  <c r="Y23" i="3"/>
  <c r="Y93" i="3"/>
  <c r="Y66" i="3"/>
  <c r="W54" i="3"/>
  <c r="Y122" i="3"/>
  <c r="W86" i="3"/>
  <c r="Y65" i="3"/>
  <c r="W41" i="3"/>
  <c r="Y72" i="3"/>
  <c r="Y63" i="3"/>
  <c r="W122" i="3"/>
  <c r="Y116" i="3"/>
  <c r="W4" i="3"/>
  <c r="W26" i="3"/>
  <c r="Y75" i="3"/>
  <c r="W53" i="3"/>
  <c r="Y38" i="3"/>
  <c r="Y97" i="3"/>
  <c r="W111" i="3"/>
  <c r="W93" i="3"/>
  <c r="W121" i="3"/>
  <c r="Y99" i="3"/>
  <c r="W84" i="3"/>
  <c r="AV692" i="2"/>
  <c r="AV575" i="2"/>
  <c r="AV494" i="2"/>
  <c r="AV66" i="2"/>
  <c r="AV389" i="2"/>
  <c r="AV509" i="2"/>
  <c r="AV505" i="2"/>
  <c r="AV313" i="2"/>
  <c r="AV694" i="2"/>
  <c r="AV275" i="2"/>
  <c r="AV630" i="2"/>
  <c r="AV416" i="2"/>
  <c r="AV301" i="2"/>
  <c r="AV578" i="2"/>
  <c r="AV545" i="2"/>
  <c r="AV64" i="2"/>
  <c r="AV128" i="2"/>
  <c r="AV25" i="2"/>
  <c r="AV315" i="2"/>
  <c r="AV343" i="2"/>
  <c r="AV642" i="2"/>
  <c r="AV12" i="2"/>
  <c r="AV95" i="2"/>
  <c r="AV382" i="2"/>
  <c r="AV636" i="2"/>
  <c r="AV121" i="2"/>
  <c r="AV194" i="2"/>
  <c r="AV266" i="2"/>
  <c r="AV374" i="2"/>
  <c r="AV643" i="2"/>
  <c r="AV492" i="2"/>
  <c r="AV678" i="2"/>
  <c r="AV253" i="2"/>
  <c r="AV237" i="2"/>
  <c r="AV645" i="2"/>
  <c r="AV687" i="2"/>
  <c r="AV540" i="2"/>
  <c r="AV565" i="2"/>
  <c r="AV573" i="2"/>
  <c r="AV148" i="2"/>
  <c r="AV163" i="2"/>
  <c r="AV238" i="2"/>
  <c r="AV484" i="2"/>
  <c r="AV561" i="2"/>
  <c r="AV62" i="2"/>
  <c r="AV222" i="2"/>
  <c r="AV302" i="2"/>
  <c r="AV115" i="2"/>
  <c r="AV462" i="2"/>
  <c r="AV567" i="2"/>
  <c r="AV664" i="2"/>
  <c r="AV391" i="2"/>
  <c r="AV443" i="2"/>
  <c r="AV19" i="2"/>
  <c r="AV32" i="2"/>
  <c r="AV714" i="2"/>
  <c r="AV648" i="2"/>
  <c r="AV267" i="2"/>
  <c r="AV523" i="2"/>
  <c r="AV262" i="2"/>
  <c r="AV93" i="2"/>
  <c r="AV384" i="2"/>
  <c r="AV13" i="2"/>
  <c r="AV402" i="2"/>
  <c r="AV710" i="2"/>
  <c r="AV562" i="2"/>
  <c r="AV669" i="2"/>
  <c r="AV553" i="2"/>
  <c r="AV339" i="2"/>
  <c r="AV244" i="2"/>
  <c r="AV381" i="2"/>
  <c r="AV88" i="2"/>
  <c r="AV608" i="2"/>
  <c r="AV695" i="2"/>
  <c r="AV220" i="2"/>
  <c r="AV124" i="2"/>
  <c r="AV319" i="2"/>
  <c r="AV350" i="2"/>
  <c r="AV249" i="2"/>
  <c r="AV168" i="2"/>
  <c r="AV282" i="2"/>
  <c r="AV468" i="2"/>
  <c r="AV717" i="2"/>
  <c r="AV654" i="2"/>
  <c r="AV524" i="2"/>
  <c r="AV273" i="2"/>
  <c r="AV375" i="2"/>
  <c r="AV335" i="2"/>
  <c r="AV224" i="2"/>
  <c r="AV165" i="2"/>
  <c r="AV488" i="2"/>
  <c r="AV660" i="2"/>
  <c r="AV649" i="2"/>
  <c r="AV296" i="2"/>
  <c r="AV549" i="2"/>
  <c r="AV36" i="2"/>
  <c r="AV306" i="2"/>
  <c r="AV33" i="2"/>
  <c r="AV615" i="2"/>
  <c r="AV614" i="2"/>
  <c r="AV353" i="2"/>
  <c r="AV478" i="2"/>
  <c r="AV363" i="2"/>
  <c r="AV344" i="2"/>
  <c r="AV471" i="2"/>
  <c r="AV303" i="2"/>
  <c r="AV417" i="2"/>
  <c r="AV235" i="2"/>
  <c r="AV394" i="2"/>
  <c r="AV40" i="2"/>
  <c r="AV582" i="2"/>
  <c r="AV547" i="2"/>
  <c r="AV610" i="2"/>
  <c r="AV327" i="2"/>
  <c r="AV476" i="2"/>
  <c r="AV323" i="2"/>
  <c r="AV140" i="2"/>
  <c r="AV653" i="2"/>
  <c r="AV537" i="2"/>
  <c r="AV114" i="2"/>
  <c r="AV558" i="2"/>
  <c r="AV328" i="2"/>
  <c r="AV600" i="2"/>
  <c r="AV146" i="2"/>
  <c r="AV312" i="2"/>
  <c r="AV390" i="2"/>
  <c r="AV336" i="2"/>
  <c r="AV50" i="2"/>
  <c r="AV361" i="2"/>
  <c r="AV149" i="2"/>
  <c r="AV626" i="2"/>
  <c r="AV259" i="2"/>
  <c r="AV638" i="2"/>
  <c r="AV442" i="2"/>
  <c r="AV157" i="2"/>
  <c r="AV594" i="2"/>
  <c r="AV373" i="2"/>
  <c r="AV299" i="2"/>
  <c r="AV71" i="2"/>
  <c r="AV444" i="2"/>
  <c r="AV170" i="2"/>
  <c r="AV179" i="2"/>
  <c r="AV314" i="2"/>
  <c r="AV277" i="2"/>
  <c r="AV676" i="2"/>
  <c r="AV228" i="2"/>
  <c r="AV644" i="2"/>
  <c r="AV376" i="2"/>
  <c r="AV563" i="2"/>
  <c r="AV321" i="2"/>
  <c r="AV483" i="2"/>
  <c r="AV184" i="2"/>
  <c r="AV432" i="2"/>
  <c r="AV89" i="2"/>
  <c r="AV41" i="2"/>
  <c r="AV106" i="2"/>
  <c r="AV250" i="2"/>
  <c r="AV15" i="2"/>
  <c r="AV287" i="2"/>
  <c r="AV421" i="2"/>
  <c r="AV702" i="2"/>
  <c r="AV404" i="2"/>
  <c r="AV21" i="2"/>
  <c r="AV17" i="2"/>
  <c r="AV252" i="2"/>
  <c r="AV641" i="2"/>
  <c r="AV720" i="2"/>
  <c r="AV435" i="2"/>
  <c r="AV479" i="2"/>
  <c r="AV272" i="2"/>
  <c r="AV556" i="2"/>
  <c r="AV243" i="2"/>
  <c r="AV73" i="2"/>
  <c r="AV392" i="2"/>
  <c r="AV217" i="2"/>
  <c r="AV448" i="2"/>
  <c r="AV45" i="2"/>
  <c r="AV4" i="2"/>
  <c r="AV218" i="2"/>
  <c r="AV101" i="2"/>
  <c r="AV581" i="2"/>
  <c r="AV588" i="2"/>
  <c r="AV29" i="2"/>
  <c r="AV289" i="2"/>
  <c r="AV161" i="2"/>
  <c r="AV590" i="2"/>
  <c r="AV723" i="2"/>
  <c r="AV507" i="2"/>
  <c r="AV191" i="2"/>
  <c r="AV672" i="2"/>
  <c r="AV211" i="2"/>
  <c r="AV650" i="2"/>
  <c r="AV212" i="2"/>
  <c r="AV46" i="2"/>
  <c r="AV429" i="2"/>
  <c r="AV325" i="2"/>
  <c r="AV320" i="2"/>
  <c r="AV229" i="2"/>
  <c r="AV640" i="2"/>
  <c r="AV482" i="2"/>
  <c r="AV477" i="2"/>
  <c r="AV548" i="2"/>
  <c r="AV291" i="2"/>
  <c r="AV628" i="2"/>
  <c r="AV566" i="2"/>
  <c r="AV51" i="2"/>
  <c r="AV439" i="2"/>
  <c r="AV667" i="2"/>
  <c r="AV559" i="2"/>
  <c r="AV555" i="2"/>
  <c r="AV397" i="2"/>
  <c r="AV256" i="2"/>
  <c r="AV369" i="2"/>
  <c r="AV696" i="2"/>
  <c r="AV685" i="2"/>
  <c r="AV77" i="2"/>
  <c r="AV387" i="2"/>
  <c r="AV378" i="2"/>
  <c r="AV734" i="2"/>
  <c r="AV118" i="2"/>
  <c r="AV255" i="2"/>
  <c r="AV619" i="2"/>
  <c r="AV584" i="2"/>
  <c r="AV539" i="2"/>
  <c r="AV182" i="2"/>
  <c r="AV153" i="2"/>
  <c r="AV22" i="2"/>
  <c r="AV354" i="2"/>
  <c r="AV413" i="2"/>
  <c r="AV725" i="2"/>
  <c r="AV56" i="2"/>
  <c r="AV205" i="2"/>
  <c r="AV68" i="2"/>
  <c r="AV557" i="2"/>
  <c r="AV84" i="2"/>
  <c r="AV415" i="2"/>
  <c r="AV603" i="2"/>
  <c r="AV37" i="2"/>
  <c r="AV158" i="2"/>
  <c r="AV164" i="2"/>
  <c r="AV624" i="2"/>
  <c r="AV288" i="2"/>
  <c r="AV604" i="2"/>
  <c r="AV700" i="2"/>
  <c r="AV280" i="2"/>
  <c r="AV174" i="2"/>
  <c r="AV577" i="2"/>
  <c r="AV499" i="2"/>
  <c r="AV91" i="2"/>
  <c r="AV698" i="2"/>
  <c r="AV136" i="2"/>
  <c r="AV705" i="2"/>
  <c r="AV102" i="2"/>
  <c r="AV592" i="2"/>
  <c r="AV223" i="2"/>
  <c r="AV82" i="2"/>
  <c r="AV360" i="2"/>
  <c r="AV98" i="2"/>
  <c r="AV117" i="2"/>
  <c r="AV279" i="2"/>
  <c r="AV703" i="2"/>
  <c r="AV134" i="2"/>
  <c r="AV28" i="2"/>
  <c r="AV620" i="2"/>
  <c r="AV359" i="2"/>
  <c r="AV141" i="2"/>
  <c r="AV293" i="2"/>
  <c r="AV7" i="2"/>
  <c r="AV367" i="2"/>
  <c r="AV398" i="2"/>
  <c r="AV175" i="2"/>
  <c r="AV366" i="2"/>
  <c r="AV186" i="2"/>
  <c r="AV543" i="2"/>
  <c r="AV142" i="2"/>
  <c r="AV431" i="2"/>
  <c r="AV126" i="2"/>
  <c r="AV304" i="2"/>
  <c r="AV290" i="2"/>
  <c r="AV383" i="2"/>
  <c r="AV598" i="2"/>
  <c r="AV172" i="2"/>
  <c r="AV177" i="2"/>
  <c r="AV457" i="2"/>
  <c r="AV119" i="2"/>
  <c r="AV241" i="2"/>
  <c r="AV449" i="2"/>
  <c r="AV234" i="2"/>
  <c r="AV675" i="2"/>
  <c r="AV706" i="2"/>
  <c r="AV525" i="2"/>
  <c r="AV210" i="2"/>
  <c r="AV48" i="2"/>
  <c r="AV130" i="2"/>
  <c r="AV493" i="2"/>
  <c r="AV433" i="2"/>
  <c r="AV74" i="2"/>
  <c r="AV595" i="2"/>
  <c r="AV78" i="2"/>
  <c r="AV528" i="2"/>
  <c r="AV173" i="2"/>
  <c r="AV20" i="2"/>
  <c r="AV713" i="2"/>
  <c r="AV427" i="2"/>
  <c r="AV193" i="2"/>
  <c r="AV470" i="2"/>
  <c r="AV365" i="2"/>
  <c r="AV671" i="2"/>
  <c r="AV665" i="2"/>
  <c r="AV213" i="2"/>
  <c r="AV721" i="2"/>
  <c r="AV411" i="2"/>
  <c r="AV420" i="2"/>
  <c r="AV370" i="2"/>
  <c r="AV104" i="2"/>
  <c r="AV657" i="2"/>
  <c r="AV453" i="2"/>
  <c r="AV412" i="2"/>
  <c r="AV230" i="2"/>
  <c r="AV155" i="2"/>
  <c r="AV474" i="2"/>
  <c r="AV599" i="2"/>
  <c r="AV83" i="2"/>
  <c r="AV65" i="2"/>
  <c r="AV629" i="2"/>
  <c r="AV356" i="2"/>
  <c r="AV611" i="2"/>
  <c r="AV90" i="2"/>
  <c r="AV69" i="2"/>
  <c r="AV465" i="2"/>
  <c r="AV72" i="2"/>
  <c r="AV683" i="2"/>
  <c r="AV181" i="2"/>
  <c r="AV409" i="2"/>
  <c r="AV196" i="2"/>
  <c r="AV214" i="2"/>
  <c r="AV621" i="2"/>
  <c r="AV716" i="2"/>
  <c r="AV352" i="2"/>
  <c r="AV268" i="2"/>
  <c r="AV419" i="2"/>
  <c r="AV681" i="2"/>
  <c r="AV510" i="2"/>
  <c r="AV430" i="2"/>
  <c r="AV585" i="2"/>
  <c r="AV451" i="2"/>
  <c r="AV541" i="2"/>
  <c r="AV131" i="2"/>
  <c r="AV190" i="2"/>
  <c r="AV632" i="2"/>
  <c r="AV511" i="2"/>
  <c r="AV180" i="2"/>
  <c r="AV503" i="2"/>
  <c r="AV221" i="2"/>
  <c r="AV330" i="2"/>
  <c r="AV637" i="2"/>
  <c r="AV324" i="2"/>
  <c r="AV195" i="2"/>
  <c r="AV14" i="2"/>
  <c r="AV544" i="2"/>
  <c r="AV105" i="2"/>
  <c r="AV715" i="2"/>
  <c r="AV103" i="2"/>
  <c r="AV538" i="2"/>
  <c r="AV346" i="2"/>
  <c r="AV395" i="2"/>
  <c r="AV107" i="2"/>
  <c r="AV535" i="2"/>
  <c r="AV8" i="2"/>
  <c r="AV340" i="2"/>
  <c r="AV651" i="2"/>
  <c r="AV94" i="2"/>
  <c r="AV261" i="2"/>
  <c r="AV458" i="2"/>
  <c r="AV480" i="2"/>
  <c r="AV285" i="2"/>
  <c r="AV351" i="2"/>
  <c r="AV735" i="2"/>
  <c r="AV322" i="2"/>
  <c r="AV154" i="2"/>
  <c r="AV201" i="2"/>
  <c r="AV63" i="2"/>
  <c r="AV197" i="2"/>
  <c r="AV347" i="2"/>
  <c r="AV342" i="2"/>
  <c r="AV97" i="2"/>
  <c r="AV496" i="2"/>
  <c r="AV85" i="2"/>
  <c r="AV264" i="2"/>
  <c r="AV371" i="2"/>
  <c r="AV92" i="2"/>
  <c r="AV475" i="2"/>
  <c r="AV202" i="2"/>
  <c r="AV688" i="2"/>
  <c r="AV445" i="2"/>
  <c r="AV236" i="2"/>
  <c r="AV171" i="2"/>
  <c r="AV166" i="2"/>
  <c r="AV627" i="2"/>
  <c r="AV348" i="2"/>
  <c r="AV183" i="2"/>
  <c r="AV209" i="2"/>
  <c r="AV596" i="2"/>
  <c r="AV318" i="2"/>
  <c r="AV656" i="2"/>
  <c r="AV242" i="2"/>
  <c r="AV139" i="2"/>
  <c r="AV534" i="2"/>
  <c r="AV147" i="2"/>
  <c r="AV727" i="2"/>
  <c r="AV403" i="2"/>
  <c r="AV732" i="2"/>
  <c r="AV408" i="2"/>
  <c r="AV159" i="2"/>
  <c r="AV362" i="2"/>
  <c r="AV635" i="2"/>
  <c r="AV276" i="2"/>
  <c r="AV349" i="2"/>
  <c r="AV162" i="2"/>
  <c r="AV655" i="2"/>
  <c r="AV87" i="2"/>
  <c r="AV247" i="2"/>
  <c r="AV574" i="2"/>
  <c r="AV49" i="2"/>
  <c r="AV188" i="2"/>
  <c r="AV23" i="2"/>
  <c r="AV151" i="2"/>
  <c r="AV377" i="2"/>
  <c r="AV527" i="2"/>
  <c r="AV372" i="2"/>
  <c r="AV156" i="2"/>
  <c r="AV726" i="2"/>
  <c r="AV396" i="2"/>
  <c r="AV617" i="2"/>
  <c r="AV446" i="2"/>
  <c r="AV497" i="2"/>
  <c r="AV152" i="2"/>
  <c r="AV379" i="2"/>
  <c r="AV86" i="2"/>
  <c r="AV456" i="2"/>
  <c r="AV232" i="2"/>
  <c r="AV75" i="2"/>
  <c r="AV333" i="2"/>
  <c r="AV368" i="2"/>
  <c r="AV680" i="2"/>
  <c r="AV129" i="2"/>
  <c r="AV270" i="2"/>
  <c r="AV239" i="2"/>
  <c r="AV670" i="2"/>
  <c r="AV704" i="2"/>
  <c r="AV728" i="2"/>
  <c r="AV307" i="2"/>
  <c r="AV452" i="2"/>
  <c r="AV405" i="2"/>
  <c r="AV248" i="2"/>
  <c r="AV300" i="2"/>
  <c r="AV185" i="2"/>
  <c r="AV434" i="2"/>
  <c r="AV686" i="2"/>
  <c r="AV487" i="2"/>
  <c r="AV337" i="2"/>
  <c r="AV355" i="2"/>
  <c r="AV332" i="2"/>
  <c r="AV31" i="2"/>
  <c r="AV625" i="2"/>
  <c r="AV618" i="2"/>
  <c r="AV331" i="2"/>
  <c r="AV633" i="2"/>
  <c r="AV317" i="2"/>
  <c r="AV414" i="2"/>
  <c r="AV460" i="2"/>
  <c r="AV722" i="2"/>
  <c r="AV502" i="2"/>
  <c r="AV634" i="2"/>
  <c r="AV731" i="2"/>
  <c r="AV699" i="2"/>
  <c r="AV459" i="2"/>
  <c r="AV554" i="2"/>
  <c r="AV57" i="2"/>
  <c r="AV54" i="2"/>
  <c r="AV269" i="2"/>
  <c r="AV616" i="2"/>
  <c r="AV257" i="2"/>
  <c r="AV518" i="2"/>
  <c r="AV455" i="2"/>
  <c r="AV508" i="2"/>
  <c r="AV646" i="2"/>
  <c r="AV612" i="2"/>
  <c r="AV113" i="2"/>
  <c r="AV380" i="2"/>
  <c r="AV120" i="2"/>
  <c r="AV440" i="2"/>
  <c r="AV536" i="2"/>
  <c r="AV3" i="2"/>
  <c r="AV437" i="2"/>
  <c r="AV418" i="2"/>
  <c r="AV663" i="2"/>
  <c r="AV294" i="2"/>
  <c r="AV609" i="2"/>
  <c r="AV341" i="2"/>
  <c r="AV308" i="2"/>
  <c r="AV601" i="2"/>
  <c r="AV718" i="2"/>
  <c r="AV719" i="2"/>
  <c r="AV135" i="2"/>
  <c r="AV38" i="2"/>
  <c r="AV423" i="2"/>
  <c r="AV295" i="2"/>
  <c r="AV144" i="2"/>
  <c r="AV521" i="2"/>
  <c r="AV513" i="2"/>
  <c r="AV251" i="2"/>
  <c r="AV227" i="2"/>
  <c r="AV498" i="2"/>
  <c r="AV568" i="2"/>
  <c r="AV639" i="2"/>
  <c r="AV467" i="2"/>
  <c r="AV189" i="2"/>
  <c r="AV730" i="2"/>
  <c r="AV607" i="2"/>
  <c r="AV514" i="2"/>
  <c r="AV79" i="2"/>
  <c r="AV674" i="2"/>
  <c r="AV27" i="2"/>
  <c r="AV310" i="2"/>
  <c r="AV309" i="2"/>
  <c r="AV240" i="2"/>
  <c r="AV441" i="2"/>
  <c r="AV516" i="2"/>
  <c r="AV305" i="2"/>
  <c r="AV489" i="2"/>
  <c r="AV192" i="2"/>
  <c r="AV345" i="2"/>
  <c r="AV108" i="2"/>
  <c r="AV286" i="2"/>
  <c r="AV589" i="2"/>
  <c r="AV10" i="2"/>
  <c r="AV532" i="2"/>
  <c r="AV454" i="2"/>
  <c r="AV16" i="2"/>
  <c r="AV463" i="2"/>
  <c r="AV216" i="2"/>
  <c r="AV137" i="2"/>
  <c r="AV100" i="2"/>
  <c r="AV67" i="2"/>
  <c r="AV662" i="2"/>
  <c r="AV111" i="2"/>
  <c r="AV631" i="2"/>
  <c r="AV53" i="2"/>
  <c r="AV570" i="2"/>
  <c r="AV284" i="2"/>
  <c r="AV55" i="2"/>
  <c r="AV245" i="2"/>
  <c r="AV393" i="2"/>
  <c r="AV311" i="2"/>
  <c r="AV605" i="2"/>
  <c r="AV410" i="2"/>
  <c r="AV580" i="2"/>
  <c r="AV2" i="2"/>
  <c r="AV504" i="2"/>
  <c r="AV711" i="2"/>
  <c r="AV112" i="2"/>
  <c r="AV677" i="2"/>
  <c r="AV469" i="2"/>
  <c r="AV712" i="2"/>
  <c r="AV572" i="2"/>
  <c r="AV709" i="2"/>
  <c r="AV110" i="2"/>
  <c r="AV386" i="2"/>
  <c r="AV461" i="2"/>
  <c r="AV292" i="2"/>
  <c r="AV316" i="2"/>
  <c r="AV99" i="2"/>
  <c r="AV495" i="2"/>
  <c r="AV160" i="2"/>
  <c r="AV203" i="2"/>
  <c r="AV517" i="2"/>
  <c r="AV76" i="2"/>
  <c r="AV707" i="2"/>
  <c r="AV652" i="2"/>
  <c r="AV34" i="2"/>
  <c r="AV246" i="2"/>
  <c r="AV428" i="2"/>
  <c r="AV673" i="2"/>
  <c r="AV143" i="2"/>
  <c r="AV424" i="2"/>
  <c r="AV622" i="2"/>
  <c r="AV666" i="2"/>
  <c r="AV225" i="2"/>
  <c r="AV178" i="2"/>
  <c r="AV579" i="2"/>
  <c r="AV613" i="2"/>
  <c r="AV399" i="2"/>
  <c r="AV39" i="2"/>
  <c r="AV466" i="2"/>
  <c r="AV659" i="2"/>
  <c r="AV708" i="2"/>
  <c r="AV691" i="2"/>
  <c r="AV81" i="2"/>
  <c r="AV546" i="2"/>
  <c r="AV531" i="2"/>
  <c r="AV176" i="2"/>
  <c r="AV215" i="2"/>
  <c r="AV506" i="2"/>
  <c r="AV526" i="2"/>
  <c r="AV138" i="2"/>
  <c r="AV436" i="2"/>
  <c r="AV668" i="2"/>
  <c r="AV481" i="2"/>
  <c r="AV587" i="2"/>
  <c r="AV167" i="2"/>
  <c r="AV109" i="2"/>
  <c r="AV5" i="2"/>
  <c r="AV260" i="2"/>
  <c r="AV207" i="2"/>
  <c r="AV61" i="2"/>
  <c r="AV400" i="2"/>
  <c r="AV43" i="2"/>
  <c r="AV500" i="2"/>
  <c r="AV9" i="2"/>
  <c r="AV515" i="2"/>
  <c r="AV6" i="2"/>
  <c r="AV422" i="2"/>
  <c r="AV388" i="2"/>
  <c r="AV485" i="2"/>
  <c r="AV96" i="2"/>
  <c r="AV200" i="2"/>
  <c r="AV11" i="2"/>
  <c r="AV623" i="2"/>
  <c r="AV597" i="2"/>
  <c r="AV357" i="2"/>
  <c r="AV486" i="2"/>
  <c r="AV647" i="2"/>
  <c r="AV226" i="2"/>
  <c r="AV206" i="2"/>
  <c r="AV729" i="2"/>
  <c r="AV407" i="2"/>
  <c r="AV520" i="2"/>
  <c r="AV132" i="2"/>
  <c r="AV542" i="2"/>
  <c r="AV425" i="2"/>
  <c r="AV334" i="2"/>
  <c r="AV199" i="2"/>
  <c r="AV564" i="2"/>
  <c r="AV278" i="2"/>
  <c r="AV576" i="2"/>
  <c r="AV519" i="2"/>
  <c r="AV265" i="2"/>
  <c r="AV123" i="2"/>
  <c r="AV593" i="2"/>
  <c r="AV80" i="2"/>
  <c r="AV18" i="2"/>
  <c r="AV661" i="2"/>
  <c r="AV116" i="2"/>
  <c r="AV44" i="2"/>
  <c r="AV658" i="2"/>
  <c r="AV560" i="2"/>
  <c r="AV233" i="2"/>
  <c r="AV231" i="2"/>
  <c r="AV47" i="2"/>
  <c r="AV606" i="2"/>
  <c r="AV464" i="2"/>
  <c r="AV689" i="2"/>
  <c r="AV586" i="2"/>
  <c r="AV401" i="2"/>
  <c r="AV551" i="2"/>
  <c r="AV150" i="2"/>
  <c r="AV501" i="2"/>
  <c r="AV512" i="2"/>
  <c r="AV204" i="2"/>
  <c r="AV552" i="2"/>
  <c r="AV169" i="2"/>
  <c r="AV697" i="2"/>
  <c r="AV358" i="2"/>
  <c r="AV127" i="2"/>
  <c r="AV701" i="2"/>
  <c r="AV263" i="2"/>
  <c r="AV522" i="2"/>
  <c r="AV60" i="2"/>
  <c r="AV24" i="2"/>
  <c r="AV274" i="2"/>
  <c r="AV591" i="2"/>
  <c r="AV684" i="2"/>
  <c r="AV125" i="2"/>
  <c r="AV690" i="2"/>
  <c r="AV490" i="2"/>
  <c r="AV447" i="2"/>
  <c r="AV258" i="2"/>
  <c r="AV42" i="2"/>
  <c r="AV473" i="2"/>
  <c r="AV35" i="2"/>
  <c r="AV145" i="2"/>
  <c r="AV550" i="2"/>
  <c r="AV338" i="2"/>
  <c r="AV26" i="2"/>
  <c r="AV602" i="2"/>
  <c r="AV693" i="2"/>
  <c r="AV529" i="2"/>
  <c r="AV122" i="2"/>
  <c r="AV30" i="2"/>
  <c r="AV571" i="2"/>
  <c r="AV52" i="2"/>
  <c r="AV297" i="2"/>
  <c r="AV364" i="2"/>
  <c r="AV426" i="2"/>
  <c r="AV59" i="2"/>
  <c r="AV271" i="2"/>
  <c r="AV530" i="2"/>
  <c r="AV450" i="2"/>
  <c r="AV329" i="2"/>
  <c r="AV281" i="2"/>
  <c r="AV58" i="2"/>
  <c r="AV491" i="2"/>
  <c r="AV254" i="2"/>
  <c r="AV438" i="2"/>
  <c r="AV326" i="2"/>
  <c r="AV569" i="2"/>
  <c r="AV219" i="2"/>
  <c r="AV406" i="2"/>
  <c r="AV385" i="2"/>
  <c r="AV70" i="2"/>
  <c r="AV298" i="2"/>
  <c r="AV187" i="2"/>
  <c r="AV283" i="2"/>
  <c r="AV198" i="2"/>
  <c r="AV133" i="2"/>
  <c r="AV733" i="2"/>
  <c r="AV583" i="2"/>
  <c r="AV472" i="2"/>
  <c r="AV724" i="2"/>
  <c r="AV533" i="2"/>
  <c r="X18" i="3" l="1"/>
  <c r="X121" i="3"/>
  <c r="Z42" i="3"/>
  <c r="X62" i="3"/>
  <c r="X93" i="3"/>
  <c r="X41" i="3"/>
  <c r="Z57" i="3"/>
  <c r="Z114" i="3"/>
  <c r="Z111" i="3"/>
  <c r="Z31" i="3"/>
  <c r="X66" i="3"/>
  <c r="Z55" i="3"/>
  <c r="Z40" i="3"/>
  <c r="X30" i="3"/>
  <c r="X56" i="3"/>
  <c r="X36" i="3"/>
  <c r="X113" i="3"/>
  <c r="X16" i="3"/>
  <c r="Z103" i="3"/>
  <c r="X23" i="3"/>
  <c r="X68" i="3"/>
  <c r="X73" i="3"/>
  <c r="Z58" i="3"/>
  <c r="X80" i="3"/>
  <c r="X77" i="3"/>
  <c r="Z51" i="3"/>
  <c r="X111" i="3"/>
  <c r="Z65" i="3"/>
  <c r="Z68" i="3"/>
  <c r="X58" i="3"/>
  <c r="X45" i="3"/>
  <c r="Z39" i="3"/>
  <c r="Z34" i="3"/>
  <c r="X20" i="3"/>
  <c r="X115" i="3"/>
  <c r="Z41" i="3"/>
  <c r="X31" i="3"/>
  <c r="X32" i="3"/>
  <c r="X97" i="3"/>
  <c r="Z9" i="3"/>
  <c r="X38" i="3"/>
  <c r="Z18" i="3"/>
  <c r="Z7" i="3"/>
  <c r="Z27" i="3"/>
  <c r="X75" i="3"/>
  <c r="Z119" i="3"/>
  <c r="Z79" i="3"/>
  <c r="X114" i="3"/>
  <c r="Z97" i="3"/>
  <c r="X86" i="3"/>
  <c r="X8" i="3"/>
  <c r="Z49" i="3"/>
  <c r="X82" i="3"/>
  <c r="X61" i="3"/>
  <c r="Z4" i="3"/>
  <c r="X22" i="3"/>
  <c r="Z91" i="3"/>
  <c r="Z48" i="3"/>
  <c r="Z78" i="3"/>
  <c r="Z6" i="3"/>
  <c r="Z29" i="3"/>
  <c r="X51" i="3"/>
  <c r="Z73" i="3"/>
  <c r="X34" i="3"/>
  <c r="Z37" i="3"/>
  <c r="X57" i="3"/>
  <c r="Z90" i="3"/>
  <c r="X24" i="3"/>
  <c r="Z98" i="3"/>
  <c r="Z5" i="3"/>
  <c r="Z38" i="3"/>
  <c r="Z122" i="3"/>
  <c r="Z108" i="3"/>
  <c r="X69" i="3"/>
  <c r="X14" i="3"/>
  <c r="X46" i="3"/>
  <c r="Z100" i="3"/>
  <c r="X47" i="3"/>
  <c r="Z70" i="3"/>
  <c r="X108" i="3"/>
  <c r="X118" i="3"/>
  <c r="Z52" i="3"/>
  <c r="X102" i="3"/>
  <c r="X43" i="3"/>
  <c r="Z118" i="3"/>
  <c r="Z15" i="3"/>
  <c r="Z96" i="3"/>
  <c r="X50" i="3"/>
  <c r="X13" i="3"/>
  <c r="Z12" i="3"/>
  <c r="X53" i="3"/>
  <c r="X54" i="3"/>
  <c r="X42" i="3"/>
  <c r="Z117" i="3"/>
  <c r="Z16" i="3"/>
  <c r="Z33" i="3"/>
  <c r="Z113" i="3"/>
  <c r="Z80" i="3"/>
  <c r="X67" i="3"/>
  <c r="Z50" i="3"/>
  <c r="Z14" i="3"/>
  <c r="X95" i="3"/>
  <c r="Z87" i="3"/>
  <c r="Z60" i="3"/>
  <c r="X3" i="3"/>
  <c r="Z8" i="3"/>
  <c r="Z112" i="3"/>
  <c r="Z59" i="3"/>
  <c r="Z69" i="3"/>
  <c r="X19" i="3"/>
  <c r="Z72" i="3"/>
  <c r="Z64" i="3"/>
  <c r="Z75" i="3"/>
  <c r="Z66" i="3"/>
  <c r="X105" i="3"/>
  <c r="X6" i="3"/>
  <c r="X2" i="3"/>
  <c r="X76" i="3"/>
  <c r="Z121" i="3"/>
  <c r="X44" i="3"/>
  <c r="Z17" i="3"/>
  <c r="X60" i="3"/>
  <c r="Z86" i="3"/>
  <c r="Z61" i="3"/>
  <c r="X90" i="3"/>
  <c r="Z53" i="3"/>
  <c r="Z30" i="3"/>
  <c r="X28" i="3"/>
  <c r="X120" i="3"/>
  <c r="X33" i="3"/>
  <c r="X83" i="3"/>
  <c r="Z24" i="3"/>
  <c r="X89" i="3"/>
  <c r="Z28" i="3"/>
  <c r="X26" i="3"/>
  <c r="Z93" i="3"/>
  <c r="X70" i="3"/>
  <c r="Z115" i="3"/>
  <c r="Z83" i="3"/>
  <c r="Z84" i="3"/>
  <c r="Z89" i="3"/>
  <c r="Z36" i="3"/>
  <c r="X107" i="3"/>
  <c r="Z54" i="3"/>
  <c r="X37" i="3"/>
  <c r="X12" i="3"/>
  <c r="Z19" i="3"/>
  <c r="Z102" i="3"/>
  <c r="X106" i="3"/>
  <c r="X35" i="3"/>
  <c r="X92" i="3"/>
  <c r="Z104" i="3"/>
  <c r="X110" i="3"/>
  <c r="Z2" i="3"/>
  <c r="Z120" i="3"/>
  <c r="X4" i="3"/>
  <c r="Z23" i="3"/>
  <c r="Z95" i="3"/>
  <c r="X98" i="3"/>
  <c r="X119" i="3"/>
  <c r="X64" i="3"/>
  <c r="Z81" i="3"/>
  <c r="X101" i="3"/>
  <c r="Z94" i="3"/>
  <c r="X116" i="3"/>
  <c r="Z56" i="3"/>
  <c r="X88" i="3"/>
  <c r="X74" i="3"/>
  <c r="X103" i="3"/>
  <c r="X39" i="3"/>
  <c r="Z105" i="3"/>
  <c r="X78" i="3"/>
  <c r="X63" i="3"/>
  <c r="Z44" i="3"/>
  <c r="Z45" i="3"/>
  <c r="X15" i="3"/>
  <c r="Z116" i="3"/>
  <c r="Z77" i="3"/>
  <c r="X117" i="3"/>
  <c r="X9" i="3"/>
  <c r="Z43" i="3"/>
  <c r="X27" i="3"/>
  <c r="X52" i="3"/>
  <c r="Z62" i="3"/>
  <c r="Z107" i="3"/>
  <c r="Z46" i="3"/>
  <c r="X112" i="3"/>
  <c r="X81" i="3"/>
  <c r="X5" i="3"/>
  <c r="X94" i="3"/>
  <c r="X11" i="3"/>
  <c r="X55" i="3"/>
  <c r="X49" i="3"/>
  <c r="Z74" i="3"/>
  <c r="Z10" i="3"/>
  <c r="Z3" i="3"/>
  <c r="Z26" i="3"/>
  <c r="Z47" i="3"/>
  <c r="X84" i="3"/>
  <c r="X122" i="3"/>
  <c r="Z32" i="3"/>
  <c r="Z92" i="3"/>
  <c r="Z71" i="3"/>
  <c r="X71" i="3"/>
  <c r="X29" i="3"/>
  <c r="Z106" i="3"/>
  <c r="X21" i="3"/>
  <c r="Z82" i="3"/>
  <c r="X72" i="3"/>
  <c r="Z35" i="3"/>
  <c r="Z13" i="3"/>
  <c r="X91" i="3"/>
  <c r="X79" i="3"/>
  <c r="X85" i="3"/>
  <c r="Z25" i="3"/>
  <c r="Z76" i="3"/>
  <c r="X96" i="3"/>
  <c r="Z101" i="3"/>
  <c r="X10" i="3"/>
  <c r="Z88" i="3"/>
  <c r="Z85" i="3"/>
  <c r="Z99" i="3"/>
  <c r="Z63" i="3"/>
  <c r="Z22" i="3"/>
  <c r="X104" i="3"/>
  <c r="Z109" i="3"/>
  <c r="Z110" i="3"/>
  <c r="X100" i="3"/>
  <c r="X99" i="3"/>
  <c r="X17" i="3"/>
  <c r="X109" i="3"/>
  <c r="X25" i="3"/>
  <c r="Z20" i="3"/>
  <c r="X87" i="3"/>
  <c r="X65" i="3"/>
  <c r="Z21" i="3"/>
  <c r="X7" i="3"/>
  <c r="X40" i="3"/>
  <c r="X59" i="3"/>
  <c r="Z11" i="3"/>
  <c r="X48" i="3"/>
  <c r="Z67" i="3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</calcChain>
</file>

<file path=xl/sharedStrings.xml><?xml version="1.0" encoding="utf-8"?>
<sst xmlns="http://schemas.openxmlformats.org/spreadsheetml/2006/main" count="8935" uniqueCount="3127">
  <si>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</si>
  <si>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</si>
  <si>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</si>
  <si>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</si>
  <si>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</si>
  <si>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</si>
  <si>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</si>
  <si>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</si>
  <si>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</si>
  <si>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</si>
  <si>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</si>
  <si>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</si>
  <si>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</si>
  <si>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</si>
  <si>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</si>
  <si>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</si>
  <si>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</si>
  <si>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</si>
  <si>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</si>
  <si>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</si>
  <si>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</si>
  <si>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</si>
  <si>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</si>
  <si>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</si>
  <si>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</si>
  <si>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</si>
  <si>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</si>
  <si>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</si>
  <si>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</si>
  <si>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</si>
  <si>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</si>
  <si>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</si>
  <si>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</si>
  <si>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</si>
  <si>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</si>
  <si>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</si>
  <si>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</si>
  <si>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</si>
  <si>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</si>
  <si>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</si>
  <si>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</si>
  <si>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</si>
  <si>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</si>
  <si>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</si>
  <si>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</si>
  <si>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</si>
  <si>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</si>
  <si>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</si>
  <si>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</si>
  <si>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</si>
  <si>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</si>
  <si>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</si>
  <si>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</si>
  <si>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</si>
  <si>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</si>
  <si>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</si>
  <si>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</si>
  <si>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</si>
  <si>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</si>
  <si>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</si>
  <si>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</si>
  <si>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</si>
  <si>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</si>
  <si>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</si>
  <si>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Tata Motors Ltd</t>
  </si>
  <si>
    <t>TATAMOTORS</t>
  </si>
  <si>
    <t>Adani Enterprises Ltd</t>
  </si>
  <si>
    <t>ADANIENT</t>
  </si>
  <si>
    <t>Commodities Trading</t>
  </si>
  <si>
    <t>Kotak Mahindra Bank Ltd</t>
  </si>
  <si>
    <t>KOTAKBANK</t>
  </si>
  <si>
    <t>Axis Bank Ltd</t>
  </si>
  <si>
    <t>AXISBANK</t>
  </si>
  <si>
    <t>Adani Ports and Special Economic Zone Ltd</t>
  </si>
  <si>
    <t>ADANIPORTS</t>
  </si>
  <si>
    <t>Ports</t>
  </si>
  <si>
    <t>UltraTech Cement Ltd</t>
  </si>
  <si>
    <t>ULTRACEMCO</t>
  </si>
  <si>
    <t>Cement</t>
  </si>
  <si>
    <t>Coal India Ltd</t>
  </si>
  <si>
    <t>COALINDIA</t>
  </si>
  <si>
    <t>Mining - Coal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</si>
  <si>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</si>
  <si>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</si>
  <si>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</si>
  <si>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</si>
  <si>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</si>
  <si>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</si>
  <si>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Mahindra and Mahindra Ltd</t>
  </si>
  <si>
    <t>M&amp;M</t>
  </si>
  <si>
    <t>Hindustan Aeronautics Ltd</t>
  </si>
  <si>
    <t>HAL</t>
  </si>
  <si>
    <t>Aerospace &amp; Defense Equipments</t>
  </si>
  <si>
    <t>Asian Paints Ltd</t>
  </si>
  <si>
    <t>ASIANPAINT</t>
  </si>
  <si>
    <t>Paints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</si>
  <si>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</si>
  <si>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</si>
  <si>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</si>
  <si>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</si>
  <si>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</si>
  <si>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</si>
  <si>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Bajaj Auto Ltd</t>
  </si>
  <si>
    <t>BAJAJ-AUTO</t>
  </si>
  <si>
    <t>Two Wheelers</t>
  </si>
  <si>
    <t>Adani Power Ltd</t>
  </si>
  <si>
    <t>ADANIPOWER</t>
  </si>
  <si>
    <t>Wipro Ltd</t>
  </si>
  <si>
    <t>WIPRO</t>
  </si>
  <si>
    <t>Hindustan Zinc Ltd</t>
  </si>
  <si>
    <t>HINDZINC</t>
  </si>
  <si>
    <t>Mining - Diversified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</si>
  <si>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</si>
  <si>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</si>
  <si>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</si>
  <si>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</si>
  <si>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</si>
  <si>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</si>
  <si>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</si>
  <si>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Siemens Ltd</t>
  </si>
  <si>
    <t>SIEMENS</t>
  </si>
  <si>
    <t>Conglomerates</t>
  </si>
  <si>
    <t>Indian Railway Finance Corp Ltd</t>
  </si>
  <si>
    <t>IRFC</t>
  </si>
  <si>
    <t>Specialized Finance</t>
  </si>
  <si>
    <t>Zomato Ltd</t>
  </si>
  <si>
    <t>ZOMATO</t>
  </si>
  <si>
    <t>Online Services</t>
  </si>
  <si>
    <t>JSW Steel Ltd</t>
  </si>
  <si>
    <t>JSWSTEEL</t>
  </si>
  <si>
    <t>Iron &amp; Steel</t>
  </si>
  <si>
    <t>Bharat Electronics Ltd</t>
  </si>
  <si>
    <t>BEL</t>
  </si>
  <si>
    <t>Electronic Equipments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</si>
  <si>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</si>
  <si>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</si>
  <si>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</si>
  <si>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</si>
  <si>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</si>
  <si>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</si>
  <si>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</si>
  <si>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</si>
  <si>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Trent Ltd</t>
  </si>
  <si>
    <t>TRENT</t>
  </si>
  <si>
    <t>Retail - Apparel</t>
  </si>
  <si>
    <t>Tata Steel Ltd</t>
  </si>
  <si>
    <t>TATASTEEL</t>
  </si>
  <si>
    <t>Grasim Industries Ltd</t>
  </si>
  <si>
    <t>GRASIM</t>
  </si>
  <si>
    <t>SBI Life Insurance Company Ltd</t>
  </si>
  <si>
    <t>SBILIFE</t>
  </si>
  <si>
    <t>Vedanta Ltd</t>
  </si>
  <si>
    <t>VEDL</t>
  </si>
  <si>
    <t>Metals - Diversified</t>
  </si>
  <si>
    <t>ABB India Ltd</t>
  </si>
  <si>
    <t>ABB</t>
  </si>
  <si>
    <t>Heavy Electrical Equipments</t>
  </si>
  <si>
    <t>Interglobe Aviation Ltd</t>
  </si>
  <si>
    <t>INDIGO</t>
  </si>
  <si>
    <t>Airlines</t>
  </si>
  <si>
    <t>LTIMindtree Ltd</t>
  </si>
  <si>
    <t>LTIM</t>
  </si>
  <si>
    <t>Power Finance Corporation Ltd</t>
  </si>
  <si>
    <t>PFC</t>
  </si>
  <si>
    <t>Pidilite Industries Ltd</t>
  </si>
  <si>
    <t>PIDILITIND</t>
  </si>
  <si>
    <t>Diversified Chemicals</t>
  </si>
  <si>
    <t>Ambuja Cements Ltd</t>
  </si>
  <si>
    <t>AMBUJACEM</t>
  </si>
  <si>
    <t>REC Limited</t>
  </si>
  <si>
    <t>RECLTD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</si>
  <si>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</si>
  <si>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</si>
  <si>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</si>
  <si>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</si>
  <si>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</si>
  <si>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</si>
  <si>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TATAMTRDVR</t>
  </si>
  <si>
    <t>HDFC Life Insurance Company Ltd</t>
  </si>
  <si>
    <t>HDFCLIFE</t>
  </si>
  <si>
    <t>Bharat Petroleum Corporation Ltd</t>
  </si>
  <si>
    <t>BPCL</t>
  </si>
  <si>
    <t>Tech Mahindra Ltd</t>
  </si>
  <si>
    <t>TECHM</t>
  </si>
  <si>
    <t>Britannia Industries Ltd</t>
  </si>
  <si>
    <t>BRITANNIA</t>
  </si>
  <si>
    <t>Hindalco Industries Ltd</t>
  </si>
  <si>
    <t>HINDALCO</t>
  </si>
  <si>
    <t>Metals - Aluminium</t>
  </si>
  <si>
    <t>Tata Power Company Ltd</t>
  </si>
  <si>
    <t>TATAPOWER</t>
  </si>
  <si>
    <t>Adani Energy Solutions Ltd</t>
  </si>
  <si>
    <t>ADANIENSOL</t>
  </si>
  <si>
    <t>Power Infrastructure</t>
  </si>
  <si>
    <t>Divi's Laboratories Ltd</t>
  </si>
  <si>
    <t>DIVISLAB</t>
  </si>
  <si>
    <t>Labs &amp; Life Sciences Services</t>
  </si>
  <si>
    <t>Zydus Lifesciences Ltd</t>
  </si>
  <si>
    <t>ZYDUSLIFE</t>
  </si>
  <si>
    <t>Punjab National Bank</t>
  </si>
  <si>
    <t>PNB</t>
  </si>
  <si>
    <t>Eicher Motors Ltd</t>
  </si>
  <si>
    <t>EICHERMOT</t>
  </si>
  <si>
    <t>Trucks &amp; Buses</t>
  </si>
  <si>
    <t>Bank of Baroda Ltd</t>
  </si>
  <si>
    <t>BANKBARODA</t>
  </si>
  <si>
    <t>Cipla Ltd</t>
  </si>
  <si>
    <t>CIPLA</t>
  </si>
  <si>
    <t>Samvardhana Motherson International Ltd</t>
  </si>
  <si>
    <t>MOTHERSON</t>
  </si>
  <si>
    <t>Auto Parts</t>
  </si>
  <si>
    <t>TVS Motor Company Ltd</t>
  </si>
  <si>
    <t>TVSMOTOR</t>
  </si>
  <si>
    <t>Macrotech Developers Ltd</t>
  </si>
  <si>
    <t>LODHA</t>
  </si>
  <si>
    <t>JSW Energy Ltd</t>
  </si>
  <si>
    <t>JSWENERGY</t>
  </si>
  <si>
    <t>Tata Consumer Products Ltd</t>
  </si>
  <si>
    <t>TATACONSUM</t>
  </si>
  <si>
    <t>Tea &amp; Coffee</t>
  </si>
  <si>
    <t>Rail Vikas Nigam Ltd</t>
  </si>
  <si>
    <t>RVNL</t>
  </si>
  <si>
    <t>Indian Overseas Bank</t>
  </si>
  <si>
    <t>IOB</t>
  </si>
  <si>
    <t>Cholamandalam Investment and Finance Company Ltd</t>
  </si>
  <si>
    <t>CHOLAFIN</t>
  </si>
  <si>
    <t>Dr Reddy's Laboratories Ltd</t>
  </si>
  <si>
    <t>DRREDDY</t>
  </si>
  <si>
    <t>Havells India Ltd</t>
  </si>
  <si>
    <t>HAVELLS</t>
  </si>
  <si>
    <t>Electrical Components &amp; Equipments</t>
  </si>
  <si>
    <t>Indus Towers Ltd</t>
  </si>
  <si>
    <t>INDUSTOWER</t>
  </si>
  <si>
    <t>Telecom Infrastructure</t>
  </si>
  <si>
    <t>Dabur India Ltd</t>
  </si>
  <si>
    <t>DABUR</t>
  </si>
  <si>
    <t>Torrent Pharmaceuticals Ltd</t>
  </si>
  <si>
    <t>TORNTPHARM</t>
  </si>
  <si>
    <t>Shriram Finance Ltd</t>
  </si>
  <si>
    <t>SHRIRAMFIN</t>
  </si>
  <si>
    <t>Vodafone Idea Ltd</t>
  </si>
  <si>
    <t>IDEA</t>
  </si>
  <si>
    <t>United Spirits Ltd</t>
  </si>
  <si>
    <t>UNITDSPR</t>
  </si>
  <si>
    <t>Alcoholic Beverages</t>
  </si>
  <si>
    <t>Bharat Heavy Electricals Ltd</t>
  </si>
  <si>
    <t>BHEL</t>
  </si>
  <si>
    <t>CG Power and Industrial Solutions Ltd</t>
  </si>
  <si>
    <t>CGPOWER</t>
  </si>
  <si>
    <t>Hero MotoCorp Ltd</t>
  </si>
  <si>
    <t>HEROMOTOCO</t>
  </si>
  <si>
    <t>ICICI Prudential Life Insurance Company Ltd</t>
  </si>
  <si>
    <t>ICICIPRULI</t>
  </si>
  <si>
    <t>Indusind Bank Ltd</t>
  </si>
  <si>
    <t>INDUSINDBK</t>
  </si>
  <si>
    <t>Bajaj Holdings and Investment Ltd</t>
  </si>
  <si>
    <t>BAJAJHLDNG</t>
  </si>
  <si>
    <t>Asset Management</t>
  </si>
  <si>
    <t>Cummins India Ltd</t>
  </si>
  <si>
    <t>CUMMINSIND</t>
  </si>
  <si>
    <t>Industrial Machinery</t>
  </si>
  <si>
    <t>IDBI Bank Ltd</t>
  </si>
  <si>
    <t>IDBI</t>
  </si>
  <si>
    <t>Private Bank</t>
  </si>
  <si>
    <t>GMR Airports Infrastructure Ltd</t>
  </si>
  <si>
    <t>GMRINFRA</t>
  </si>
  <si>
    <t>NHPC Ltd</t>
  </si>
  <si>
    <t>NHPC</t>
  </si>
  <si>
    <t>Polycab India Ltd</t>
  </si>
  <si>
    <t>POLYCAB</t>
  </si>
  <si>
    <t>Oil India Ltd</t>
  </si>
  <si>
    <t>OIL</t>
  </si>
  <si>
    <t>Canara Bank Ltd</t>
  </si>
  <si>
    <t>CANBK</t>
  </si>
  <si>
    <t>Mazagon Dock Shipbuilders Ltd</t>
  </si>
  <si>
    <t>MAZDOCK</t>
  </si>
  <si>
    <t>Shipbuilding</t>
  </si>
  <si>
    <t>Apollo Hospitals Enterprise Ltd</t>
  </si>
  <si>
    <t>APOLLOHOSP</t>
  </si>
  <si>
    <t>Hospitals &amp; Diagnostic Centres</t>
  </si>
  <si>
    <t>Adani Total Gas Ltd</t>
  </si>
  <si>
    <t>ATGL</t>
  </si>
  <si>
    <t>Jindal Steel And Power Ltd</t>
  </si>
  <si>
    <t>JINDALSTEL</t>
  </si>
  <si>
    <t>Bosch Ltd</t>
  </si>
  <si>
    <t>BOSCHLTD</t>
  </si>
  <si>
    <t>ICICI Lombard General Insurance Company Ltd</t>
  </si>
  <si>
    <t>ICICIGI</t>
  </si>
  <si>
    <t>Suzlon Energy Ltd</t>
  </si>
  <si>
    <t>SUZLON</t>
  </si>
  <si>
    <t>Renewable Energy Equipment &amp; Services</t>
  </si>
  <si>
    <t>Colgate-Palmolive (India) Ltd</t>
  </si>
  <si>
    <t>COLPAL</t>
  </si>
  <si>
    <t>Union Bank of India Ltd</t>
  </si>
  <si>
    <t>UNIONBANK</t>
  </si>
  <si>
    <t>Solar Industries India Ltd</t>
  </si>
  <si>
    <t>SOLARINDS</t>
  </si>
  <si>
    <t>Commodity Chemicals</t>
  </si>
  <si>
    <t>Info Edge (India) Ltd</t>
  </si>
  <si>
    <t>NAUKRI</t>
  </si>
  <si>
    <t>Lupin Ltd</t>
  </si>
  <si>
    <t>LUPIN</t>
  </si>
  <si>
    <t>Shree Cement Ltd</t>
  </si>
  <si>
    <t>SHREECEM</t>
  </si>
  <si>
    <t>Indian Hotels Company Ltd</t>
  </si>
  <si>
    <t>INDHOTEL</t>
  </si>
  <si>
    <t>Hotels, Resorts &amp; Cruise Lines</t>
  </si>
  <si>
    <t>Oracle Financial Services Software Ltd</t>
  </si>
  <si>
    <t>OFSS</t>
  </si>
  <si>
    <t>Software Services</t>
  </si>
  <si>
    <t>HDFC Asset Management Company Ltd</t>
  </si>
  <si>
    <t>HDFCAMC</t>
  </si>
  <si>
    <t>Aurobindo Pharma Ltd</t>
  </si>
  <si>
    <t>AUROPHARMA</t>
  </si>
  <si>
    <t>Torrent Power Ltd</t>
  </si>
  <si>
    <t>TORNTPOWER</t>
  </si>
  <si>
    <t>Hindustan Petroleum Corp Ltd</t>
  </si>
  <si>
    <t>HINDPETRO</t>
  </si>
  <si>
    <t>Marico Ltd</t>
  </si>
  <si>
    <t>MARICO</t>
  </si>
  <si>
    <t>Max Healthcare Institute Ltd</t>
  </si>
  <si>
    <t>MAXHEALTH</t>
  </si>
  <si>
    <t>Godrej Properties Ltd</t>
  </si>
  <si>
    <t>GODREJPROP</t>
  </si>
  <si>
    <t>Mankind Pharma Ltd</t>
  </si>
  <si>
    <t>MANKIND</t>
  </si>
  <si>
    <t>Tube Investments of India Ltd</t>
  </si>
  <si>
    <t>TIINDIA</t>
  </si>
  <si>
    <t>Cycles</t>
  </si>
  <si>
    <t>SRF Ltd</t>
  </si>
  <si>
    <t>SRF</t>
  </si>
  <si>
    <t>Indian Bank</t>
  </si>
  <si>
    <t>INDIANB</t>
  </si>
  <si>
    <t>Yes Bank Ltd</t>
  </si>
  <si>
    <t>YESBANK</t>
  </si>
  <si>
    <t>Muthoot Finance Ltd</t>
  </si>
  <si>
    <t>MUTHOOTFIN</t>
  </si>
  <si>
    <t>Indian Railway Catering and Tourism Corporation Ltd</t>
  </si>
  <si>
    <t>IRCTC</t>
  </si>
  <si>
    <t>Ashok Leyland Ltd</t>
  </si>
  <si>
    <t>ASHOKLEY</t>
  </si>
  <si>
    <t>Bharat Forge Ltd</t>
  </si>
  <si>
    <t>BHARATFORG</t>
  </si>
  <si>
    <t>Persistent Systems Ltd</t>
  </si>
  <si>
    <t>PERSISTENT</t>
  </si>
  <si>
    <t>Dixon Technologies (India) Ltd</t>
  </si>
  <si>
    <t>DIXON</t>
  </si>
  <si>
    <t>Home Electronics &amp; Appliances</t>
  </si>
  <si>
    <t>PB Fintech Ltd</t>
  </si>
  <si>
    <t>POLICYBZR</t>
  </si>
  <si>
    <t>General Insurance Corporation of India</t>
  </si>
  <si>
    <t>GICRE</t>
  </si>
  <si>
    <t>SBI Cards and Payment Services Ltd</t>
  </si>
  <si>
    <t>SBICARD</t>
  </si>
  <si>
    <t>Payment Infrastructure</t>
  </si>
  <si>
    <t>PI Industries Ltd</t>
  </si>
  <si>
    <t>PIIND</t>
  </si>
  <si>
    <t>NMDC Ltd</t>
  </si>
  <si>
    <t>NMDC</t>
  </si>
  <si>
    <t>Mining - Iron Ore</t>
  </si>
  <si>
    <t>Indian Renewable Energy Development Agency Ltd</t>
  </si>
  <si>
    <t>IREDA</t>
  </si>
  <si>
    <t>Linde India Ltd</t>
  </si>
  <si>
    <t>LINDEINDIA</t>
  </si>
  <si>
    <t>JSW Infrastructure Ltd</t>
  </si>
  <si>
    <t>JSWINFRA</t>
  </si>
  <si>
    <t>Supreme Industries Ltd</t>
  </si>
  <si>
    <t>SUPREMEIND</t>
  </si>
  <si>
    <t>Plastic Products</t>
  </si>
  <si>
    <t>Prestige Estates Projects Ltd</t>
  </si>
  <si>
    <t>PRESTIGE</t>
  </si>
  <si>
    <t>Alkem Laboratories Ltd</t>
  </si>
  <si>
    <t>ALKEM</t>
  </si>
  <si>
    <t>Patanjali Foods Ltd</t>
  </si>
  <si>
    <t>PATANJALI</t>
  </si>
  <si>
    <t>Packaged Foods &amp; Meats</t>
  </si>
  <si>
    <t>Oberoi Realty Ltd</t>
  </si>
  <si>
    <t>OBEROIRLTY</t>
  </si>
  <si>
    <t>Fertilisers And Chemicals Travancore Ltd</t>
  </si>
  <si>
    <t>FACT</t>
  </si>
  <si>
    <t>Fertilizers &amp; Agro Chemicals</t>
  </si>
  <si>
    <t>Berger Paints India Ltd</t>
  </si>
  <si>
    <t>BERGEPAINT</t>
  </si>
  <si>
    <t>UCO Bank</t>
  </si>
  <si>
    <t>UCOBANK</t>
  </si>
  <si>
    <t>Balkrishna Industries Ltd</t>
  </si>
  <si>
    <t>BALKRISIND</t>
  </si>
  <si>
    <t>Tires &amp; Rubber</t>
  </si>
  <si>
    <t>Cochin Shipyard Ltd</t>
  </si>
  <si>
    <t>COCHINSHIP</t>
  </si>
  <si>
    <t>Schaeffler India Ltd</t>
  </si>
  <si>
    <t>SCHAEFFLER</t>
  </si>
  <si>
    <t>Container Corporation of India Ltd</t>
  </si>
  <si>
    <t>CONCOR</t>
  </si>
  <si>
    <t>Logistics</t>
  </si>
  <si>
    <t>Abbott India Ltd</t>
  </si>
  <si>
    <t>ABBOTINDIA</t>
  </si>
  <si>
    <t>Housing and Urban Development Corporation Ltd</t>
  </si>
  <si>
    <t>HUDCO</t>
  </si>
  <si>
    <t>Steel Authority of India Ltd</t>
  </si>
  <si>
    <t>SAIL</t>
  </si>
  <si>
    <t>Phoenix Mills Ltd</t>
  </si>
  <si>
    <t>PHOENIXLTD</t>
  </si>
  <si>
    <t>MRF Ltd</t>
  </si>
  <si>
    <t>MRF</t>
  </si>
  <si>
    <t>Astral Ltd</t>
  </si>
  <si>
    <t>ASTRAL</t>
  </si>
  <si>
    <t>Building Products - Pipes</t>
  </si>
  <si>
    <t>UNO Minda Ltd</t>
  </si>
  <si>
    <t>UNOMINDA</t>
  </si>
  <si>
    <t>Bharti Hexacom Ltd</t>
  </si>
  <si>
    <t>BHARTIHEXA</t>
  </si>
  <si>
    <t>Procter &amp; Gamble Hygiene and Health Care Ltd</t>
  </si>
  <si>
    <t>PGHH</t>
  </si>
  <si>
    <t>Jindal Stainless Ltd</t>
  </si>
  <si>
    <t>JSL</t>
  </si>
  <si>
    <t>Kalyan Jewellers India Ltd</t>
  </si>
  <si>
    <t>KALYANKJIL</t>
  </si>
  <si>
    <t>SJVN Ltd</t>
  </si>
  <si>
    <t>SJVN</t>
  </si>
  <si>
    <t>Aditya Birla Capital Ltd</t>
  </si>
  <si>
    <t>ABCAPITAL</t>
  </si>
  <si>
    <t>Diversified Financials</t>
  </si>
  <si>
    <t>Fsn E-Commerce Ventures Ltd</t>
  </si>
  <si>
    <t>NYKAA</t>
  </si>
  <si>
    <t>Wellness Services</t>
  </si>
  <si>
    <t>Petronet LNG Ltd</t>
  </si>
  <si>
    <t>PETRONET</t>
  </si>
  <si>
    <t>Oil &amp; Gas - Storage &amp; Transportation</t>
  </si>
  <si>
    <t>IDFC First Bank Ltd</t>
  </si>
  <si>
    <t>IDFCFIRSTB</t>
  </si>
  <si>
    <t>Bank of India Ltd</t>
  </si>
  <si>
    <t>BANKINDIA</t>
  </si>
  <si>
    <t>Tata Communications Ltd</t>
  </si>
  <si>
    <t>TATACOMM</t>
  </si>
  <si>
    <t>L&amp;T Technology Services Ltd</t>
  </si>
  <si>
    <t>LTTS</t>
  </si>
  <si>
    <t>United Breweries Ltd</t>
  </si>
  <si>
    <t>UBL</t>
  </si>
  <si>
    <t>Central Bank of India Ltd</t>
  </si>
  <si>
    <t>CENTRALBK</t>
  </si>
  <si>
    <t>Mphasis Ltd</t>
  </si>
  <si>
    <t>MPHASIS</t>
  </si>
  <si>
    <t>Bharat Dynamics Ltd</t>
  </si>
  <si>
    <t>BDL</t>
  </si>
  <si>
    <t>Adani Wilmar Ltd</t>
  </si>
  <si>
    <t>AWL</t>
  </si>
  <si>
    <t>Thermax Limited</t>
  </si>
  <si>
    <t>THERMAX</t>
  </si>
  <si>
    <t>Voltas Ltd</t>
  </si>
  <si>
    <t>VOLTAS</t>
  </si>
  <si>
    <t>Coromandel International Ltd</t>
  </si>
  <si>
    <t>COROMANDEL</t>
  </si>
  <si>
    <t>GlaxoSmithKline Pharmaceuticals Ltd</t>
  </si>
  <si>
    <t>GLAXO</t>
  </si>
  <si>
    <t>Federal Bank Ltd</t>
  </si>
  <si>
    <t>FEDERALBNK</t>
  </si>
  <si>
    <t>KPIT Technologies Ltd</t>
  </si>
  <si>
    <t>KPITTECH</t>
  </si>
  <si>
    <t>AU Small Finance Bank Ltd</t>
  </si>
  <si>
    <t>AUBANK</t>
  </si>
  <si>
    <t>Hitachi Energy India Ltd</t>
  </si>
  <si>
    <t>POWERINDIA</t>
  </si>
  <si>
    <t>Page Industries Ltd</t>
  </si>
  <si>
    <t>PAGEIND</t>
  </si>
  <si>
    <t>Apparel &amp; Accessories</t>
  </si>
  <si>
    <t>Honeywell Automation India Ltd</t>
  </si>
  <si>
    <t>HONAUT</t>
  </si>
  <si>
    <t>Ge T&amp;D India Ltd</t>
  </si>
  <si>
    <t>GET&amp;D</t>
  </si>
  <si>
    <t>ACC Ltd</t>
  </si>
  <si>
    <t>ACC</t>
  </si>
  <si>
    <t>Bank of Maharashtra Ltd</t>
  </si>
  <si>
    <t>MAHABANK</t>
  </si>
  <si>
    <t>Gujarat Gas Ltd</t>
  </si>
  <si>
    <t>GUJGASLTD</t>
  </si>
  <si>
    <t>New India Assurance Company Ltd</t>
  </si>
  <si>
    <t>NIACL</t>
  </si>
  <si>
    <t>Sundaram Finance Ltd</t>
  </si>
  <si>
    <t>SUNDARMFIN</t>
  </si>
  <si>
    <t>Tata Elxsi Ltd</t>
  </si>
  <si>
    <t>TATAELXSI</t>
  </si>
  <si>
    <t>3M India Ltd</t>
  </si>
  <si>
    <t>3MINDIA</t>
  </si>
  <si>
    <t>Stationery</t>
  </si>
  <si>
    <t>Deepak Nitrite Ltd</t>
  </si>
  <si>
    <t>DEEPAKNTR</t>
  </si>
  <si>
    <t>L&amp;T Finance Ltd</t>
  </si>
  <si>
    <t>LTF</t>
  </si>
  <si>
    <t>Exide Industries Ltd</t>
  </si>
  <si>
    <t>EXIDEIND</t>
  </si>
  <si>
    <t>Batteries</t>
  </si>
  <si>
    <t>AIA Engineering Ltd</t>
  </si>
  <si>
    <t>AIAENG</t>
  </si>
  <si>
    <t>Biocon Ltd</t>
  </si>
  <si>
    <t>BIOCON</t>
  </si>
  <si>
    <t>Biotechnology</t>
  </si>
  <si>
    <t>Glenmark Pharmaceuticals Ltd</t>
  </si>
  <si>
    <t>GLENMARK</t>
  </si>
  <si>
    <t>Punjab &amp; Sind Bank</t>
  </si>
  <si>
    <t>PSB</t>
  </si>
  <si>
    <t>UPL Ltd</t>
  </si>
  <si>
    <t>UPL</t>
  </si>
  <si>
    <t>Escorts Kubota Ltd</t>
  </si>
  <si>
    <t>ESCORTS</t>
  </si>
  <si>
    <t>Tractors</t>
  </si>
  <si>
    <t>Tata Technologies Ltd</t>
  </si>
  <si>
    <t>TATATECH</t>
  </si>
  <si>
    <t>Nippon Life India Asset Management Ltd</t>
  </si>
  <si>
    <t>NAM-INDIA</t>
  </si>
  <si>
    <t>Coforge Ltd</t>
  </si>
  <si>
    <t>COFORGE</t>
  </si>
  <si>
    <t>Jubilant Foodworks Ltd</t>
  </si>
  <si>
    <t>JUBLFOOD</t>
  </si>
  <si>
    <t>Restaurants &amp; Cafes</t>
  </si>
  <si>
    <t>APL Apollo Tubes Ltd</t>
  </si>
  <si>
    <t>APLAPOLLO</t>
  </si>
  <si>
    <t>Lloyds Metals And Energy Ltd</t>
  </si>
  <si>
    <t>LLOYDSME</t>
  </si>
  <si>
    <t>Sona BLW Precision Forgings Ltd</t>
  </si>
  <si>
    <t>SONACOMS</t>
  </si>
  <si>
    <t>Indraprastha Gas Ltd</t>
  </si>
  <si>
    <t>IGL</t>
  </si>
  <si>
    <t>IRB Infrastructure Developers Ltd</t>
  </si>
  <si>
    <t>IRB</t>
  </si>
  <si>
    <t>Mahindra and Mahindra Financial Services Ltd</t>
  </si>
  <si>
    <t>M&amp;MFIN</t>
  </si>
  <si>
    <t>NLC India Ltd</t>
  </si>
  <si>
    <t>NLCINDIA</t>
  </si>
  <si>
    <t>Max Financial Services Ltd</t>
  </si>
  <si>
    <t>MFSL</t>
  </si>
  <si>
    <t>KEI Industries Ltd</t>
  </si>
  <si>
    <t>KEI</t>
  </si>
  <si>
    <t>Cables</t>
  </si>
  <si>
    <t>Ajanta Pharma Ltd</t>
  </si>
  <si>
    <t>AJANTPHARM</t>
  </si>
  <si>
    <t>Fortis Healthcare Ltd</t>
  </si>
  <si>
    <t>FORTIS</t>
  </si>
  <si>
    <t>Motilal Oswal Financial Services Ltd</t>
  </si>
  <si>
    <t>MOTILALOFS</t>
  </si>
  <si>
    <t>360 One Wam Ltd</t>
  </si>
  <si>
    <t>360ONE</t>
  </si>
  <si>
    <t>Investment Banking &amp; Brokerage</t>
  </si>
  <si>
    <t>Gujarat Fluorochemicals Ltd</t>
  </si>
  <si>
    <t>FLUOROCHEM</t>
  </si>
  <si>
    <t>Specialty Chemicals</t>
  </si>
  <si>
    <t>Mangalore Refinery and Petrochemicals Ltd</t>
  </si>
  <si>
    <t>MRPL</t>
  </si>
  <si>
    <t>Endurance Technologies Ltd</t>
  </si>
  <si>
    <t>ENDURANCE</t>
  </si>
  <si>
    <t>Metro Brands Ltd</t>
  </si>
  <si>
    <t>METROBRAND</t>
  </si>
  <si>
    <t>Footwear</t>
  </si>
  <si>
    <t>LIC Housing Finance Ltd</t>
  </si>
  <si>
    <t>LICHSGFIN</t>
  </si>
  <si>
    <t>Home Financing</t>
  </si>
  <si>
    <t>Sun Tv Network Ltd</t>
  </si>
  <si>
    <t>SUNTV</t>
  </si>
  <si>
    <t>TV Channels &amp; Broadcasters</t>
  </si>
  <si>
    <t>Emami Ltd</t>
  </si>
  <si>
    <t>EMAMILTD</t>
  </si>
  <si>
    <t>Syngene International Ltd</t>
  </si>
  <si>
    <t>SYNGENE</t>
  </si>
  <si>
    <t>IPCA Laboratories Ltd</t>
  </si>
  <si>
    <t>IPCALAB</t>
  </si>
  <si>
    <t>Star Health and Allied Insurance Company Ltd</t>
  </si>
  <si>
    <t>STARHEALTH</t>
  </si>
  <si>
    <t>Gland Pharma Ltd</t>
  </si>
  <si>
    <t>GLAND</t>
  </si>
  <si>
    <t>Blue Star Ltd</t>
  </si>
  <si>
    <t>BLUESTARCO</t>
  </si>
  <si>
    <t>Apar Industries Ltd</t>
  </si>
  <si>
    <t>APARINDS</t>
  </si>
  <si>
    <t>J K Cement Ltd</t>
  </si>
  <si>
    <t>JKCEMENT</t>
  </si>
  <si>
    <t>Apollo Tyres Ltd</t>
  </si>
  <si>
    <t>APOLLOTYRE</t>
  </si>
  <si>
    <t>Dalmia Bharat Ltd</t>
  </si>
  <si>
    <t>DALBHARAT</t>
  </si>
  <si>
    <t>National Aluminium Co Ltd</t>
  </si>
  <si>
    <t>NATIONALUM</t>
  </si>
  <si>
    <t>Bandhan Bank Ltd</t>
  </si>
  <si>
    <t>BANDHANBNK</t>
  </si>
  <si>
    <t>Aditya Birla Fashion and Retail Ltd</t>
  </si>
  <si>
    <t>ABFRL</t>
  </si>
  <si>
    <t>BSE Ltd</t>
  </si>
  <si>
    <t>BSE</t>
  </si>
  <si>
    <t>Stock Exchanges &amp; Ratings</t>
  </si>
  <si>
    <t>Embassy Office Parks REIT</t>
  </si>
  <si>
    <t>EMBASSY</t>
  </si>
  <si>
    <t>One 97 Communications Ltd</t>
  </si>
  <si>
    <t>PAYTM</t>
  </si>
  <si>
    <t>Business Support Services</t>
  </si>
  <si>
    <t>KPR Mill Ltd</t>
  </si>
  <si>
    <t>KPRMILL</t>
  </si>
  <si>
    <t>Textiles</t>
  </si>
  <si>
    <t>Global Health Ltd</t>
  </si>
  <si>
    <t>MEDANTA</t>
  </si>
  <si>
    <t>Motherson Sumi Wiring India Ltd</t>
  </si>
  <si>
    <t>MSUMI</t>
  </si>
  <si>
    <t>Bayer Cropscience Ltd</t>
  </si>
  <si>
    <t>BAYERCROP</t>
  </si>
  <si>
    <t>CRISIL Ltd</t>
  </si>
  <si>
    <t>CRISIL</t>
  </si>
  <si>
    <t>NBCC (India) Ltd</t>
  </si>
  <si>
    <t>NBCC</t>
  </si>
  <si>
    <t>Tata Investment Corporation Ltd</t>
  </si>
  <si>
    <t>TATAINVEST</t>
  </si>
  <si>
    <t>Timken India Ltd</t>
  </si>
  <si>
    <t>TIMKEN</t>
  </si>
  <si>
    <t>Carborundum Universal Ltd</t>
  </si>
  <si>
    <t>CARBORUNIV</t>
  </si>
  <si>
    <t>Delhivery Ltd</t>
  </si>
  <si>
    <t>DELHIVERY</t>
  </si>
  <si>
    <t>BASF India Ltd</t>
  </si>
  <si>
    <t>BASF</t>
  </si>
  <si>
    <t>Go Digit General Insurance Ltd</t>
  </si>
  <si>
    <t>GODIGIT</t>
  </si>
  <si>
    <t>ZF Commercial Vehicle Control Systems India Ltd</t>
  </si>
  <si>
    <t>ZFCVINDIA</t>
  </si>
  <si>
    <t>J B Chemicals and Pharmaceuticals Ltd</t>
  </si>
  <si>
    <t>JBCHEPHARM</t>
  </si>
  <si>
    <t>TVS Holdings Ltd</t>
  </si>
  <si>
    <t>TVSHLTD</t>
  </si>
  <si>
    <t>Godrej Industries Ltd</t>
  </si>
  <si>
    <t>GODREJIND</t>
  </si>
  <si>
    <t>Sundram Fasteners Ltd</t>
  </si>
  <si>
    <t>SUNDRMFAST</t>
  </si>
  <si>
    <t>Hindustan Copper Ltd</t>
  </si>
  <si>
    <t>HINDCOPPER</t>
  </si>
  <si>
    <t>Mining - Copper</t>
  </si>
  <si>
    <t>ITI Ltd</t>
  </si>
  <si>
    <t>ITI</t>
  </si>
  <si>
    <t>Telecom Equipments</t>
  </si>
  <si>
    <t>Amara Raja Energy &amp; Mobility Ltd</t>
  </si>
  <si>
    <t>ARE&amp;M</t>
  </si>
  <si>
    <t>Crompton Greaves Consumer Electricals Ltd</t>
  </si>
  <si>
    <t>CROMPTON</t>
  </si>
  <si>
    <t>Cholamandalam Financial Holdings Ltd</t>
  </si>
  <si>
    <t>CHOLAHLDNG</t>
  </si>
  <si>
    <t>Kaynes Technology India Ltd</t>
  </si>
  <si>
    <t>KAYNES</t>
  </si>
  <si>
    <t>Aarti Industries Ltd</t>
  </si>
  <si>
    <t>AARTIIND</t>
  </si>
  <si>
    <t>Dr. Lal PathLabs Ltd</t>
  </si>
  <si>
    <t>LALPATHLAB</t>
  </si>
  <si>
    <t>Vedant Fashions Ltd</t>
  </si>
  <si>
    <t>MANYAVAR</t>
  </si>
  <si>
    <t>Brigade Enterprises Ltd</t>
  </si>
  <si>
    <t>BRIGADE</t>
  </si>
  <si>
    <t>Poonawalla Fincorp Ltd</t>
  </si>
  <si>
    <t>POONAWALLA</t>
  </si>
  <si>
    <t>Hatsun Agro Product Ltd</t>
  </si>
  <si>
    <t>HATSUN</t>
  </si>
  <si>
    <t>Grindwell Norton Ltd</t>
  </si>
  <si>
    <t>GRINDWELL</t>
  </si>
  <si>
    <t>Tata Chemicals Ltd</t>
  </si>
  <si>
    <t>TATACHEM</t>
  </si>
  <si>
    <t>SKF India Ltd</t>
  </si>
  <si>
    <t>SKFINDIA</t>
  </si>
  <si>
    <t>Pfizer Ltd</t>
  </si>
  <si>
    <t>PFIZER</t>
  </si>
  <si>
    <t>Whirlpool of India Ltd</t>
  </si>
  <si>
    <t>WHIRLPOOL</t>
  </si>
  <si>
    <t>Ircon International Ltd</t>
  </si>
  <si>
    <t>IRCON</t>
  </si>
  <si>
    <t>KIOCL Ltd</t>
  </si>
  <si>
    <t>KIOCL</t>
  </si>
  <si>
    <t>Aegis Logistics Ltd</t>
  </si>
  <si>
    <t>AEGISLOG</t>
  </si>
  <si>
    <t>Gillette India Ltd</t>
  </si>
  <si>
    <t>GILLETTE</t>
  </si>
  <si>
    <t>Suven Pharmaceuticals Ltd</t>
  </si>
  <si>
    <t>SUVENPHAR</t>
  </si>
  <si>
    <t>Natco Pharma Ltd</t>
  </si>
  <si>
    <t>NATCOPHARM</t>
  </si>
  <si>
    <t>Castrol India Ltd</t>
  </si>
  <si>
    <t>CASTROLIND</t>
  </si>
  <si>
    <t>Jyoti CNC Automation Ltd</t>
  </si>
  <si>
    <t>JYOTICNC</t>
  </si>
  <si>
    <t>Computer Hardware</t>
  </si>
  <si>
    <t>Sumitomo Chemical India Ltd</t>
  </si>
  <si>
    <t>SUMICHEM</t>
  </si>
  <si>
    <t>Ratnamani Metals and Tubes Ltd</t>
  </si>
  <si>
    <t>RATNAMANI</t>
  </si>
  <si>
    <t>Garden Reach Shipbuilders &amp; Engineers Ltd</t>
  </si>
  <si>
    <t>GRSE</t>
  </si>
  <si>
    <t>Narayana Hrudayalaya Ltd</t>
  </si>
  <si>
    <t>NH</t>
  </si>
  <si>
    <t>Emcure Pharmaceuticals Ltd</t>
  </si>
  <si>
    <t>EMCURE</t>
  </si>
  <si>
    <t>Central Depository Services (India) Ltd</t>
  </si>
  <si>
    <t>CDSL</t>
  </si>
  <si>
    <t>ICICI Securities Ltd</t>
  </si>
  <si>
    <t>ISEC</t>
  </si>
  <si>
    <t>Kansai Nerolac Paints Ltd</t>
  </si>
  <si>
    <t>KANSAINER</t>
  </si>
  <si>
    <t>Alembic Pharmaceuticals Ltd</t>
  </si>
  <si>
    <t>APLLTD</t>
  </si>
  <si>
    <t>Jupiter Wagons Ltd</t>
  </si>
  <si>
    <t>JWL</t>
  </si>
  <si>
    <t>Rail</t>
  </si>
  <si>
    <t>Century Textiles and Industries Ltd</t>
  </si>
  <si>
    <t>CENTURYTEX</t>
  </si>
  <si>
    <t>Paper Products</t>
  </si>
  <si>
    <t>EIH Ltd</t>
  </si>
  <si>
    <t>EIHOTEL</t>
  </si>
  <si>
    <t>Piramal Pharma Ltd</t>
  </si>
  <si>
    <t>PPLPHARMA</t>
  </si>
  <si>
    <t>Vinati Organics Ltd</t>
  </si>
  <si>
    <t>VINATIORGA</t>
  </si>
  <si>
    <t>Atul Ltd</t>
  </si>
  <si>
    <t>ATUL</t>
  </si>
  <si>
    <t>Himadri Speciality Chemical Ltd</t>
  </si>
  <si>
    <t>HSCL</t>
  </si>
  <si>
    <t>Laurus Labs Ltd</t>
  </si>
  <si>
    <t>LAURUSLABS</t>
  </si>
  <si>
    <t>Kajaria Ceramics Ltd</t>
  </si>
  <si>
    <t>KAJARIACER</t>
  </si>
  <si>
    <t>Building Products - Ceramics</t>
  </si>
  <si>
    <t>CESC Ltd</t>
  </si>
  <si>
    <t>CESC</t>
  </si>
  <si>
    <t>CPSE ETF</t>
  </si>
  <si>
    <t>CPSEETF</t>
  </si>
  <si>
    <t>Equity</t>
  </si>
  <si>
    <t>Finolex Cables Ltd</t>
  </si>
  <si>
    <t>FINCABLES</t>
  </si>
  <si>
    <t>Inox Wind Ltd</t>
  </si>
  <si>
    <t>INOXWIND</t>
  </si>
  <si>
    <t>Radico Khaitan Ltd</t>
  </si>
  <si>
    <t>RADICO</t>
  </si>
  <si>
    <t>Tejas Networks Ltd</t>
  </si>
  <si>
    <t>TEJASNET</t>
  </si>
  <si>
    <t>JBM Auto Ltd</t>
  </si>
  <si>
    <t>JBMA</t>
  </si>
  <si>
    <t>Piramal Enterprises Ltd</t>
  </si>
  <si>
    <t>PEL</t>
  </si>
  <si>
    <t>KEC International Ltd</t>
  </si>
  <si>
    <t>KEC</t>
  </si>
  <si>
    <t>Multi Commodity Exchange of India Ltd</t>
  </si>
  <si>
    <t>MCX</t>
  </si>
  <si>
    <t>Godfrey Phillips India Ltd</t>
  </si>
  <si>
    <t>GODFRYPHLP</t>
  </si>
  <si>
    <t>Nuvama Wealth Management Ltd</t>
  </si>
  <si>
    <t>NUVAMA</t>
  </si>
  <si>
    <t>CIE Automotive India Ltd</t>
  </si>
  <si>
    <t>CIEINDIA</t>
  </si>
  <si>
    <t>Swan Energy Ltd</t>
  </si>
  <si>
    <t>SWANENERGY</t>
  </si>
  <si>
    <t>Devyani International Ltd</t>
  </si>
  <si>
    <t>DEVYANI</t>
  </si>
  <si>
    <t>Five-Star Business Finance Ltd</t>
  </si>
  <si>
    <t>FIVESTAR</t>
  </si>
  <si>
    <t>PNB Housing Finance Ltd</t>
  </si>
  <si>
    <t>PNBHOUSING</t>
  </si>
  <si>
    <t>Affle (India) Ltd</t>
  </si>
  <si>
    <t>AFFLE</t>
  </si>
  <si>
    <t>Advertising</t>
  </si>
  <si>
    <t>Relaxo Footwears Ltd</t>
  </si>
  <si>
    <t>RELAXO</t>
  </si>
  <si>
    <t>Chambal Fertilisers and Chemicals Ltd</t>
  </si>
  <si>
    <t>CHAMBLFERT</t>
  </si>
  <si>
    <t>V Guard Industries Ltd</t>
  </si>
  <si>
    <t>VGUARD</t>
  </si>
  <si>
    <t>CreditAccess Grameen Ltd</t>
  </si>
  <si>
    <t>CREDITACC</t>
  </si>
  <si>
    <t>Shyam Metalics and Energy Ltd</t>
  </si>
  <si>
    <t>SHYAMMETL</t>
  </si>
  <si>
    <t>Computer Age Management Services Ltd</t>
  </si>
  <si>
    <t>CAMS</t>
  </si>
  <si>
    <t>Jindal SAW Ltd</t>
  </si>
  <si>
    <t>JINDALSAW</t>
  </si>
  <si>
    <t>Triveni Turbine Ltd</t>
  </si>
  <si>
    <t>TRITURBINE</t>
  </si>
  <si>
    <t>IFCI Ltd</t>
  </si>
  <si>
    <t>IFCI</t>
  </si>
  <si>
    <t>Elgi Equipments Ltd</t>
  </si>
  <si>
    <t>ELGIEQUIP</t>
  </si>
  <si>
    <t>Jyothy Labs Ltd</t>
  </si>
  <si>
    <t>JYOTHYLAB</t>
  </si>
  <si>
    <t>Cello World Ltd</t>
  </si>
  <si>
    <t>CELLO</t>
  </si>
  <si>
    <t>Nexus Select Trust</t>
  </si>
  <si>
    <t>NXST</t>
  </si>
  <si>
    <t>Mindspace Business Parks REIT</t>
  </si>
  <si>
    <t>MINDSPACE</t>
  </si>
  <si>
    <t>Signatureglobal (India) Ltd</t>
  </si>
  <si>
    <t>SIGNATURE</t>
  </si>
  <si>
    <t>PTC Industries Ltd</t>
  </si>
  <si>
    <t>PTCIL</t>
  </si>
  <si>
    <t>NCC Ltd</t>
  </si>
  <si>
    <t>NCC</t>
  </si>
  <si>
    <t>Kalpataru Projects International Ltd</t>
  </si>
  <si>
    <t>KPIL</t>
  </si>
  <si>
    <t>Firstsource Solutions Ltd</t>
  </si>
  <si>
    <t>FSL</t>
  </si>
  <si>
    <t>Outsourced services</t>
  </si>
  <si>
    <t>HFCL Ltd</t>
  </si>
  <si>
    <t>HFCL</t>
  </si>
  <si>
    <t>Aster DM Healthcare Ltd</t>
  </si>
  <si>
    <t>ASTERDM</t>
  </si>
  <si>
    <t>Bikaji Foods International Ltd</t>
  </si>
  <si>
    <t>BIKAJI</t>
  </si>
  <si>
    <t>Trident Ltd</t>
  </si>
  <si>
    <t>TRIDENT</t>
  </si>
  <si>
    <t>Sobha Ltd</t>
  </si>
  <si>
    <t>SOBHA</t>
  </si>
  <si>
    <t>Ramco Cements Limited</t>
  </si>
  <si>
    <t>RAMCOCEM</t>
  </si>
  <si>
    <t>Angel One Ltd</t>
  </si>
  <si>
    <t>ANGELONE</t>
  </si>
  <si>
    <t>Blue Dart Express Ltd</t>
  </si>
  <si>
    <t>BLUEDART</t>
  </si>
  <si>
    <t>R R Kabel Ltd</t>
  </si>
  <si>
    <t>RRKABEL</t>
  </si>
  <si>
    <t>Techno Electric &amp; Engineering Company Ltd</t>
  </si>
  <si>
    <t>TECHNOE</t>
  </si>
  <si>
    <t>Great Eastern Shipping Company Ltd</t>
  </si>
  <si>
    <t>GESHIP</t>
  </si>
  <si>
    <t>Schneider Electric Infrastructure Ltd</t>
  </si>
  <si>
    <t>SCHNEIDER</t>
  </si>
  <si>
    <t>Bata India Ltd</t>
  </si>
  <si>
    <t>BATAINDIA</t>
  </si>
  <si>
    <t>Gujarat State Petronet Ltd</t>
  </si>
  <si>
    <t>GSPL</t>
  </si>
  <si>
    <t>Titagarh Rail Systems Ltd</t>
  </si>
  <si>
    <t>TITAGARH</t>
  </si>
  <si>
    <t>Aditya Birla Sun Life Amc Ltd</t>
  </si>
  <si>
    <t>ABSLAMC</t>
  </si>
  <si>
    <t>Cyient Ltd</t>
  </si>
  <si>
    <t>CYIENT</t>
  </si>
  <si>
    <t>IIFL Finance Ltd</t>
  </si>
  <si>
    <t>IIFL</t>
  </si>
  <si>
    <t>Tbo Tek Ltd</t>
  </si>
  <si>
    <t>TBOTEK</t>
  </si>
  <si>
    <t>Tour &amp; Travel Services</t>
  </si>
  <si>
    <t>Tata Teleservices (Maharashtra) Ltd</t>
  </si>
  <si>
    <t>TTML</t>
  </si>
  <si>
    <t>Finolex Industries Ltd</t>
  </si>
  <si>
    <t>FINPIPE</t>
  </si>
  <si>
    <t>Mahanagar Gas Ltd</t>
  </si>
  <si>
    <t>MGL</t>
  </si>
  <si>
    <t>Navin Fluorine International Ltd</t>
  </si>
  <si>
    <t>NAVINFLUOR</t>
  </si>
  <si>
    <t>Poly Medicure Ltd</t>
  </si>
  <si>
    <t>POLYMED</t>
  </si>
  <si>
    <t>Health Care Equipment &amp; Supplies</t>
  </si>
  <si>
    <t>Sonata Software Ltd</t>
  </si>
  <si>
    <t>SONATSOFTW</t>
  </si>
  <si>
    <t>Astrazeneca Pharma India Ltd</t>
  </si>
  <si>
    <t>ASTRAZEN</t>
  </si>
  <si>
    <t>Welspun Living Ltd</t>
  </si>
  <si>
    <t>WELSPUNLIV</t>
  </si>
  <si>
    <t>Aadhar Housing Finance Ltd</t>
  </si>
  <si>
    <t>AADHARHFC</t>
  </si>
  <si>
    <t>Indian Energy Exchange Ltd</t>
  </si>
  <si>
    <t>IEX</t>
  </si>
  <si>
    <t>Power Trading &amp; Consultancy</t>
  </si>
  <si>
    <t>Chalet Hotels Ltd</t>
  </si>
  <si>
    <t>CHALET</t>
  </si>
  <si>
    <t>Anant Raj Ltd</t>
  </si>
  <si>
    <t>ANANTRAJ</t>
  </si>
  <si>
    <t>Karur Vysya Bank Ltd</t>
  </si>
  <si>
    <t>KARURVYSYA</t>
  </si>
  <si>
    <t>IDFC Ltd</t>
  </si>
  <si>
    <t>IDFC</t>
  </si>
  <si>
    <t>Krishna Institute of Medical Sciences Ltd</t>
  </si>
  <si>
    <t>KIMS</t>
  </si>
  <si>
    <t>Welspun Corp Ltd</t>
  </si>
  <si>
    <t>WELCORP</t>
  </si>
  <si>
    <t>Capri Global Capital Ltd</t>
  </si>
  <si>
    <t>CGCL</t>
  </si>
  <si>
    <t>Authum Investment &amp; Infrastructure Ltd</t>
  </si>
  <si>
    <t>AIIL</t>
  </si>
  <si>
    <t>HBL Power Systems Ltd</t>
  </si>
  <si>
    <t>HBLPOWER</t>
  </si>
  <si>
    <t>Manappuram Finance Ltd</t>
  </si>
  <si>
    <t>MANAPPURAM</t>
  </si>
  <si>
    <t>BEML Ltd</t>
  </si>
  <si>
    <t>BEML</t>
  </si>
  <si>
    <t>Kirloskar Oil Engines Ltd</t>
  </si>
  <si>
    <t>KIRLOSENG</t>
  </si>
  <si>
    <t>Zensar Technologies Ltd</t>
  </si>
  <si>
    <t>ZENSARTECH</t>
  </si>
  <si>
    <t>Clean Science and Technology Ltd</t>
  </si>
  <si>
    <t>CLEAN</t>
  </si>
  <si>
    <t>DCM Shriram Ltd</t>
  </si>
  <si>
    <t>DCMSHRIRAM</t>
  </si>
  <si>
    <t>Ramkrishna Forgings Ltd</t>
  </si>
  <si>
    <t>RKFORGE</t>
  </si>
  <si>
    <t>RITES Ltd</t>
  </si>
  <si>
    <t>RITES</t>
  </si>
  <si>
    <t>Data Patterns (India) Ltd</t>
  </si>
  <si>
    <t>DATAPATTNS</t>
  </si>
  <si>
    <t>Concord Biotech Ltd</t>
  </si>
  <si>
    <t>CONCORDBIO</t>
  </si>
  <si>
    <t>NMDC Steel Ltd</t>
  </si>
  <si>
    <t>NSLNISP</t>
  </si>
  <si>
    <t>Indiamart Intermesh Ltd</t>
  </si>
  <si>
    <t>INDIAMART</t>
  </si>
  <si>
    <t>Fine Organic Industries Ltd</t>
  </si>
  <si>
    <t>FINEORG</t>
  </si>
  <si>
    <t>Jai Balaji Industries Ltd</t>
  </si>
  <si>
    <t>JAIBALAJI</t>
  </si>
  <si>
    <t>Kirloskar Brothers Ltd</t>
  </si>
  <si>
    <t>KIRLOSBROS</t>
  </si>
  <si>
    <t>KSB Ltd</t>
  </si>
  <si>
    <t>KSB</t>
  </si>
  <si>
    <t>Granules India Ltd</t>
  </si>
  <si>
    <t>GRANULES</t>
  </si>
  <si>
    <t>Birlasoft Ltd</t>
  </si>
  <si>
    <t>BSOFT</t>
  </si>
  <si>
    <t>Bls International Services Ltd</t>
  </si>
  <si>
    <t>BLS</t>
  </si>
  <si>
    <t>Lakshmi Machine Works Ltd</t>
  </si>
  <si>
    <t>LAXMIMACH</t>
  </si>
  <si>
    <t>Century Plyboards (India) Ltd</t>
  </si>
  <si>
    <t>CENTURYPLY</t>
  </si>
  <si>
    <t>Wood Products</t>
  </si>
  <si>
    <t>G R Infraprojects Ltd</t>
  </si>
  <si>
    <t>GRINFRA</t>
  </si>
  <si>
    <t>Asahi India Glass Ltd</t>
  </si>
  <si>
    <t>ASAHIINDIA</t>
  </si>
  <si>
    <t>Action Construction Equipment Ltd</t>
  </si>
  <si>
    <t>ACE</t>
  </si>
  <si>
    <t>Heavy Machinery</t>
  </si>
  <si>
    <t>UTI S&amp;P BSE Sensex ETF</t>
  </si>
  <si>
    <t>UTISENSETF</t>
  </si>
  <si>
    <t>Supreme Petrochem Ltd</t>
  </si>
  <si>
    <t>SPLPETRO</t>
  </si>
  <si>
    <t>Godrej Agrovet Ltd</t>
  </si>
  <si>
    <t>GODREJAGRO</t>
  </si>
  <si>
    <t>Agro Products</t>
  </si>
  <si>
    <t>Aptus Value Housing Finance India Ltd</t>
  </si>
  <si>
    <t>APTUS</t>
  </si>
  <si>
    <t>Godawari Power and Ispat Ltd</t>
  </si>
  <si>
    <t>GPIL</t>
  </si>
  <si>
    <t>Eris Lifesciences Ltd</t>
  </si>
  <si>
    <t>ERIS</t>
  </si>
  <si>
    <t>MMTC Ltd</t>
  </si>
  <si>
    <t>MMTC</t>
  </si>
  <si>
    <t>Sanofi India Ltd</t>
  </si>
  <si>
    <t>SANOFI</t>
  </si>
  <si>
    <t>Vardhman Textiles Ltd</t>
  </si>
  <si>
    <t>VTL</t>
  </si>
  <si>
    <t>Redington Ltd</t>
  </si>
  <si>
    <t>REDINGTON</t>
  </si>
  <si>
    <t>Technology Hardware</t>
  </si>
  <si>
    <t>Sterling and Wilson Renewable Energy Ltd</t>
  </si>
  <si>
    <t>SWSOLAR</t>
  </si>
  <si>
    <t>Bombay Burmah Trading Corporation Ltd</t>
  </si>
  <si>
    <t>BBTC</t>
  </si>
  <si>
    <t>Railtel Corporation of India Ltd</t>
  </si>
  <si>
    <t>RAILTEL</t>
  </si>
  <si>
    <t>Communication &amp; Networking</t>
  </si>
  <si>
    <t>Waaree Renewable Technologies Ltd</t>
  </si>
  <si>
    <t>WAAREERTL</t>
  </si>
  <si>
    <t>Anand Rathi Wealth Ltd</t>
  </si>
  <si>
    <t>ANANDRATHI</t>
  </si>
  <si>
    <t>Honasa Consumer Ltd</t>
  </si>
  <si>
    <t>HONASA</t>
  </si>
  <si>
    <t>Zydus Wellness Ltd</t>
  </si>
  <si>
    <t>ZYDUSWELL</t>
  </si>
  <si>
    <t>Akzo Nobel India Ltd</t>
  </si>
  <si>
    <t>AKZOINDIA</t>
  </si>
  <si>
    <t>PCBL Ltd</t>
  </si>
  <si>
    <t>PCBL</t>
  </si>
  <si>
    <t>Doms Industries Ltd</t>
  </si>
  <si>
    <t>DOMS</t>
  </si>
  <si>
    <t>Office Supplies</t>
  </si>
  <si>
    <t>Amber Enterprises India Ltd</t>
  </si>
  <si>
    <t>AMBER</t>
  </si>
  <si>
    <t>Kfin Technologies Ltd</t>
  </si>
  <si>
    <t>KFINTECH</t>
  </si>
  <si>
    <t>PVR INOX Ltd</t>
  </si>
  <si>
    <t>PVRINOX</t>
  </si>
  <si>
    <t>Theatres</t>
  </si>
  <si>
    <t>Neuland Laboratories Ltd</t>
  </si>
  <si>
    <t>NEULANDLAB</t>
  </si>
  <si>
    <t>Chennai Petroleum Corporation Ltd</t>
  </si>
  <si>
    <t>CHENNPETRO</t>
  </si>
  <si>
    <t>Zen Technologies Ltd</t>
  </si>
  <si>
    <t>ZENTEC</t>
  </si>
  <si>
    <t>TTK Prestige Ltd</t>
  </si>
  <si>
    <t>TTKPRESTIG</t>
  </si>
  <si>
    <t>Newgen Software Technologies Ltd</t>
  </si>
  <si>
    <t>NEWGEN</t>
  </si>
  <si>
    <t>Wockhardt Ltd</t>
  </si>
  <si>
    <t>WOCKPHARMA</t>
  </si>
  <si>
    <t>Indegene Ltd</t>
  </si>
  <si>
    <t>INDGN</t>
  </si>
  <si>
    <t>Voltamp Transformers Ltd</t>
  </si>
  <si>
    <t>VOLTAMP</t>
  </si>
  <si>
    <t>E I D-Parry (India) Ltd</t>
  </si>
  <si>
    <t>EIDPARRY</t>
  </si>
  <si>
    <t>Sugar</t>
  </si>
  <si>
    <t>Jubilant Pharmova Ltd</t>
  </si>
  <si>
    <t>JUBLPHARMA</t>
  </si>
  <si>
    <t>Elecon Engineering Company Ltd</t>
  </si>
  <si>
    <t>ELECON</t>
  </si>
  <si>
    <t>Nava Limited</t>
  </si>
  <si>
    <t>NAVA</t>
  </si>
  <si>
    <t>Zee Entertainment Enterprises Ltd</t>
  </si>
  <si>
    <t>ZEEL</t>
  </si>
  <si>
    <t>Engineers India Ltd</t>
  </si>
  <si>
    <t>ENGINERSIN</t>
  </si>
  <si>
    <t>Alok Industries Ltd</t>
  </si>
  <si>
    <t>ALOKINDS</t>
  </si>
  <si>
    <t>Intellect Design Arena Ltd</t>
  </si>
  <si>
    <t>INTELLECT</t>
  </si>
  <si>
    <t>RBL Bank Ltd</t>
  </si>
  <si>
    <t>RBLBANK</t>
  </si>
  <si>
    <t>Olectra Greentech Ltd</t>
  </si>
  <si>
    <t>OLECTRA</t>
  </si>
  <si>
    <t>Cera Sanitaryware Ltd</t>
  </si>
  <si>
    <t>CERA</t>
  </si>
  <si>
    <t>Jaiprakash Power Ventures Ltd</t>
  </si>
  <si>
    <t>JPPOWER</t>
  </si>
  <si>
    <t>Aavas Financiers Ltd</t>
  </si>
  <si>
    <t>AAVAS</t>
  </si>
  <si>
    <t>Cube Highways Trust</t>
  </si>
  <si>
    <t>CUBEINVIT</t>
  </si>
  <si>
    <t>Roads</t>
  </si>
  <si>
    <t>Netweb Technologies India Ltd</t>
  </si>
  <si>
    <t>NETWEB</t>
  </si>
  <si>
    <t>Raymond Ltd</t>
  </si>
  <si>
    <t>RAYMOND</t>
  </si>
  <si>
    <t>Reliance Power Ltd</t>
  </si>
  <si>
    <t>RPOWER</t>
  </si>
  <si>
    <t>Deepak Fertilisers and Petrochemicals Corp Ltd</t>
  </si>
  <si>
    <t>DEEPAKFERT</t>
  </si>
  <si>
    <t>Ingersoll-Rand (India) Ltd</t>
  </si>
  <si>
    <t>INGERRAND</t>
  </si>
  <si>
    <t>Jammu and Kashmir Bank Ltd</t>
  </si>
  <si>
    <t>J&amp;KBANK</t>
  </si>
  <si>
    <t>Electrosteel Castings Ltd</t>
  </si>
  <si>
    <t>ELECTCAST</t>
  </si>
  <si>
    <t>Tanla Platforms Ltd</t>
  </si>
  <si>
    <t>TANLA</t>
  </si>
  <si>
    <t>UTI Asset Management Company Ltd</t>
  </si>
  <si>
    <t>UTIAMC</t>
  </si>
  <si>
    <t>Akums Drugs and Pharmaceuticals Ltd</t>
  </si>
  <si>
    <t>AKUMS</t>
  </si>
  <si>
    <t>Westlife Foodworld Ltd</t>
  </si>
  <si>
    <t>WESTLIFE</t>
  </si>
  <si>
    <t>Craftsman Automation Ltd</t>
  </si>
  <si>
    <t>CRAFTSMAN</t>
  </si>
  <si>
    <t>Praj Industries Ltd</t>
  </si>
  <si>
    <t>PRAJIND</t>
  </si>
  <si>
    <t>shipping corporation of India Ltd</t>
  </si>
  <si>
    <t>SCI</t>
  </si>
  <si>
    <t>RHI Magnesita India Ltd</t>
  </si>
  <si>
    <t>RHIM</t>
  </si>
  <si>
    <t>Minda Corporation Ltd</t>
  </si>
  <si>
    <t>MINDACORP</t>
  </si>
  <si>
    <t>City Union Bank Ltd</t>
  </si>
  <si>
    <t>CUB</t>
  </si>
  <si>
    <t>Caplin Point Laboratories Ltd</t>
  </si>
  <si>
    <t>CAPLIPOINT</t>
  </si>
  <si>
    <t>Gravita India Ltd</t>
  </si>
  <si>
    <t>GRAVITA</t>
  </si>
  <si>
    <t>Metals - Lead</t>
  </si>
  <si>
    <t>PNC Infratech Ltd</t>
  </si>
  <si>
    <t>PNCINFRA</t>
  </si>
  <si>
    <t>Rainbow Children's Medicare Ltd</t>
  </si>
  <si>
    <t>RAINBOW</t>
  </si>
  <si>
    <t>CE Info Systems Ltd</t>
  </si>
  <si>
    <t>MAPMYINDIA</t>
  </si>
  <si>
    <t>Nuvoco Vistas Corporation Ltd</t>
  </si>
  <si>
    <t>NUVOCO</t>
  </si>
  <si>
    <t>Gujarat Mineral Development Corporation Ltd</t>
  </si>
  <si>
    <t>GMDCLTD</t>
  </si>
  <si>
    <t>Tega Industries Ltd</t>
  </si>
  <si>
    <t>TEGA</t>
  </si>
  <si>
    <t>Happy Forgings Ltd</t>
  </si>
  <si>
    <t>HAPPYFORGE</t>
  </si>
  <si>
    <t>Auto, Truck &amp; Motorcycle Parts</t>
  </si>
  <si>
    <t>Eclerx Services Ltd</t>
  </si>
  <si>
    <t>ECLERX</t>
  </si>
  <si>
    <t>KPI Green Energy Ltd</t>
  </si>
  <si>
    <t>KPIGREEN</t>
  </si>
  <si>
    <t>Happiest Minds Technologies Ltd</t>
  </si>
  <si>
    <t>HAPPSTMNDS</t>
  </si>
  <si>
    <t>Aether Industries Ltd</t>
  </si>
  <si>
    <t>AETHER</t>
  </si>
  <si>
    <t>Powergrid Infrastructure Investment Trust</t>
  </si>
  <si>
    <t>PGINVIT</t>
  </si>
  <si>
    <t>Puravankara Ltd</t>
  </si>
  <si>
    <t>PURVA</t>
  </si>
  <si>
    <t>India Cements Ltd</t>
  </si>
  <si>
    <t>INDIACEM</t>
  </si>
  <si>
    <t>Genus Power Infrastructures Ltd</t>
  </si>
  <si>
    <t>GENUSPOWER</t>
  </si>
  <si>
    <t>Glenmark Life Sciences Ltd</t>
  </si>
  <si>
    <t>GLS</t>
  </si>
  <si>
    <t>Birla Corporation Ltd</t>
  </si>
  <si>
    <t>BIRLACORPN</t>
  </si>
  <si>
    <t>Rashtriya Chemicals and Fertilizers Ltd</t>
  </si>
  <si>
    <t>RCF</t>
  </si>
  <si>
    <t>PG Electroplast Ltd</t>
  </si>
  <si>
    <t>PGEL</t>
  </si>
  <si>
    <t>Inox India Ltd</t>
  </si>
  <si>
    <t>INOXINDIA</t>
  </si>
  <si>
    <t>Sea-Borne Tankers</t>
  </si>
  <si>
    <t>Valor Estate Ltd</t>
  </si>
  <si>
    <t>DBREALTY</t>
  </si>
  <si>
    <t>Bajaj Electricals Ltd</t>
  </si>
  <si>
    <t>BAJAJELEC</t>
  </si>
  <si>
    <t>Lemon Tree Hotels Ltd</t>
  </si>
  <si>
    <t>LEMONTREE</t>
  </si>
  <si>
    <t>Force Motors Ltd</t>
  </si>
  <si>
    <t>FORCEMOT</t>
  </si>
  <si>
    <t>Safari Industries (India) Ltd</t>
  </si>
  <si>
    <t>SAFARI</t>
  </si>
  <si>
    <t>CEAT Ltd</t>
  </si>
  <si>
    <t>CEATLTD</t>
  </si>
  <si>
    <t>JK Tyre &amp; Industries Ltd</t>
  </si>
  <si>
    <t>JKTYRE</t>
  </si>
  <si>
    <t>Metropolis Healthcare Ltd</t>
  </si>
  <si>
    <t>METROPOLIS</t>
  </si>
  <si>
    <t>HMT Ltd</t>
  </si>
  <si>
    <t>HMT</t>
  </si>
  <si>
    <t>Alkyl Amines Chemicals Ltd</t>
  </si>
  <si>
    <t>ALKYLAMINE</t>
  </si>
  <si>
    <t>Usha Martin Ltd</t>
  </si>
  <si>
    <t>USHAMART</t>
  </si>
  <si>
    <t>Bharat 22 ETF</t>
  </si>
  <si>
    <t>ICICIB22</t>
  </si>
  <si>
    <t>Gujarat Pipavav Port Ltd</t>
  </si>
  <si>
    <t>GPPL</t>
  </si>
  <si>
    <t>Transformers and Rectifiers (India) Ltd</t>
  </si>
  <si>
    <t>TRIL</t>
  </si>
  <si>
    <t>Nippon India ETF Nifty Bank BeES</t>
  </si>
  <si>
    <t>BANKBEES</t>
  </si>
  <si>
    <t>Jubilant Ingrevia Ltd</t>
  </si>
  <si>
    <t>JUBLINGREA</t>
  </si>
  <si>
    <t>LT Foods Ltd</t>
  </si>
  <si>
    <t>LTFOODS</t>
  </si>
  <si>
    <t>Kirloskar Ferrous Industries Ltd</t>
  </si>
  <si>
    <t>KIRLFER</t>
  </si>
  <si>
    <t>Can Fin Homes Ltd</t>
  </si>
  <si>
    <t>CANFINHOME</t>
  </si>
  <si>
    <t>Sapphire Foods India Ltd</t>
  </si>
  <si>
    <t>SAPPHIRE</t>
  </si>
  <si>
    <t>Bengal &amp; Assam Company Ltd</t>
  </si>
  <si>
    <t>BENGALASM</t>
  </si>
  <si>
    <t>KNR Constructions Ltd</t>
  </si>
  <si>
    <t>KNRCON</t>
  </si>
  <si>
    <t>Sheela Foam Ltd</t>
  </si>
  <si>
    <t>SFL</t>
  </si>
  <si>
    <t>Home Furnishing</t>
  </si>
  <si>
    <t>Symphony Ltd</t>
  </si>
  <si>
    <t>SYMPHONY</t>
  </si>
  <si>
    <t>Network18 Media &amp; Investments Ltd</t>
  </si>
  <si>
    <t>NETWORK18</t>
  </si>
  <si>
    <t>Movies &amp; TV Serials</t>
  </si>
  <si>
    <t>Rattanindia Enterprises Ltd</t>
  </si>
  <si>
    <t>RTNINDIA</t>
  </si>
  <si>
    <t>Vesuvius India Ltd</t>
  </si>
  <si>
    <t>VESUVIUS</t>
  </si>
  <si>
    <t>Strides Pharma Science Ltd</t>
  </si>
  <si>
    <t>STAR</t>
  </si>
  <si>
    <t>Arvind Ltd</t>
  </si>
  <si>
    <t>ARVIND</t>
  </si>
  <si>
    <t>Latent View Analytics Ltd</t>
  </si>
  <si>
    <t>LATENTVIEW</t>
  </si>
  <si>
    <t>Graphite India Ltd</t>
  </si>
  <si>
    <t>GRAPHITE</t>
  </si>
  <si>
    <t>Galaxy Surfactants Ltd</t>
  </si>
  <si>
    <t>GALAXYSURF</t>
  </si>
  <si>
    <t>Maharashtra Scooters Ltd</t>
  </si>
  <si>
    <t>MAHSCOOTER</t>
  </si>
  <si>
    <t>HG Infra Engineering Ltd</t>
  </si>
  <si>
    <t>HGINFRA</t>
  </si>
  <si>
    <t>Just Dial Ltd</t>
  </si>
  <si>
    <t>JUSTDIAL</t>
  </si>
  <si>
    <t>Quess Corp Ltd</t>
  </si>
  <si>
    <t>QUESS</t>
  </si>
  <si>
    <t>Employment Services</t>
  </si>
  <si>
    <t>ESAB India Ltd</t>
  </si>
  <si>
    <t>ESABINDIA</t>
  </si>
  <si>
    <t>Balrampur Chini Mills Ltd</t>
  </si>
  <si>
    <t>BALRAMCHIN</t>
  </si>
  <si>
    <t>Shree Renuka Sugars Ltd</t>
  </si>
  <si>
    <t>RENUKA</t>
  </si>
  <si>
    <t>Gujarat Narmada Valley Fertilizers &amp; Chemicals Ltd</t>
  </si>
  <si>
    <t>GNFC</t>
  </si>
  <si>
    <t>Inox Wind Energy Ltd</t>
  </si>
  <si>
    <t>IWEL</t>
  </si>
  <si>
    <t>Sarda Energy &amp; Minerals Ltd</t>
  </si>
  <si>
    <t>SARDAEN</t>
  </si>
  <si>
    <t>JK Lakshmi Cement Ltd</t>
  </si>
  <si>
    <t>JKLAKSHMI</t>
  </si>
  <si>
    <t>Isgec Heavy Engineering Ltd</t>
  </si>
  <si>
    <t>ISGEC</t>
  </si>
  <si>
    <t>Brookfield India Real Estate Trust</t>
  </si>
  <si>
    <t>BIRET</t>
  </si>
  <si>
    <t>Azad Engineering Ltd</t>
  </si>
  <si>
    <t>AZAD</t>
  </si>
  <si>
    <t>RedTape</t>
  </si>
  <si>
    <t>REDTAPE</t>
  </si>
  <si>
    <t>India Grid Trust</t>
  </si>
  <si>
    <t>INDIGRID</t>
  </si>
  <si>
    <t>Thomas Cook (India) Ltd</t>
  </si>
  <si>
    <t>THOMASCOOK</t>
  </si>
  <si>
    <t>Sammaan Capital Ltd</t>
  </si>
  <si>
    <t>SAMMAANCAP</t>
  </si>
  <si>
    <t>Saregama India Ltd</t>
  </si>
  <si>
    <t>SAREGAMA</t>
  </si>
  <si>
    <t>Route Mobile Ltd</t>
  </si>
  <si>
    <t>ROUTE</t>
  </si>
  <si>
    <t>JM Financial Ltd</t>
  </si>
  <si>
    <t>JMFINANCIL</t>
  </si>
  <si>
    <t>Shakti Pumps (India) Ltd</t>
  </si>
  <si>
    <t>SHAKTIPUMP</t>
  </si>
  <si>
    <t>ELANTAS Beck India Ltd</t>
  </si>
  <si>
    <t>ELANTAS</t>
  </si>
  <si>
    <t>Avanti Feeds Ltd</t>
  </si>
  <si>
    <t>AVANTIFEED</t>
  </si>
  <si>
    <t>Eureka Forbes Ltd</t>
  </si>
  <si>
    <t>EUREKAFORBE</t>
  </si>
  <si>
    <t>Household Appliances</t>
  </si>
  <si>
    <t>Black Box Ltd</t>
  </si>
  <si>
    <t>BBOX</t>
  </si>
  <si>
    <t>Rategain Travel Technologies Ltd</t>
  </si>
  <si>
    <t>RATEGAIN</t>
  </si>
  <si>
    <t>Campus Activewear Ltd</t>
  </si>
  <si>
    <t>CAMPUS</t>
  </si>
  <si>
    <t>National Standard (India) Ltd</t>
  </si>
  <si>
    <t>NATIONSTD</t>
  </si>
  <si>
    <t>Moil Ltd</t>
  </si>
  <si>
    <t>MOIL</t>
  </si>
  <si>
    <t>Mining - Manganese</t>
  </si>
  <si>
    <t>Lloyds Engineering Works Ltd</t>
  </si>
  <si>
    <t>LLOYDSENGG</t>
  </si>
  <si>
    <t>Gujarat State Fertilizers &amp; Chemicals Ltd</t>
  </si>
  <si>
    <t>GSFC</t>
  </si>
  <si>
    <t>Home First Finance Company India Ltd</t>
  </si>
  <si>
    <t>HOMEFIRST</t>
  </si>
  <si>
    <t>Equitas Small Finance Bank Ltd</t>
  </si>
  <si>
    <t>EQUITASBNK</t>
  </si>
  <si>
    <t>Marksans Pharma Ltd</t>
  </si>
  <si>
    <t>MARKSANS</t>
  </si>
  <si>
    <t>Infibeam Avenues Ltd</t>
  </si>
  <si>
    <t>INFIBEAM</t>
  </si>
  <si>
    <t>Prudent Corporate Advisory Services Ltd</t>
  </si>
  <si>
    <t>PRUDENT</t>
  </si>
  <si>
    <t>Sandur Manganese and Iron Ores Ltd</t>
  </si>
  <si>
    <t>SANDUMA</t>
  </si>
  <si>
    <t>Aurionpro Solutions Ltd</t>
  </si>
  <si>
    <t>AURIONPRO</t>
  </si>
  <si>
    <t>Power Mech Projects Ltd</t>
  </si>
  <si>
    <t>POWERMECH</t>
  </si>
  <si>
    <t>Varroc Engineering Ltd</t>
  </si>
  <si>
    <t>VARROC</t>
  </si>
  <si>
    <t>Juniper Hotels Ltd</t>
  </si>
  <si>
    <t>JUNIPER</t>
  </si>
  <si>
    <t>Chemplast Sanmar Ltd</t>
  </si>
  <si>
    <t>CHEMPLASTS</t>
  </si>
  <si>
    <t>Kama Holdings Ltd</t>
  </si>
  <si>
    <t>KAMAHOLD</t>
  </si>
  <si>
    <t>Mahindra Lifespace Developers Ltd</t>
  </si>
  <si>
    <t>MAHLIFE</t>
  </si>
  <si>
    <t>Mastek Ltd</t>
  </si>
  <si>
    <t>MASTEK</t>
  </si>
  <si>
    <t>RattanIndia Power Ltd</t>
  </si>
  <si>
    <t>RTNPOWER</t>
  </si>
  <si>
    <t>CMS Info Systems Ltd</t>
  </si>
  <si>
    <t>CMSINFO</t>
  </si>
  <si>
    <t>Rajesh Exports Ltd</t>
  </si>
  <si>
    <t>RAJESHEXPO</t>
  </si>
  <si>
    <t>CCL Products (India) Ltd</t>
  </si>
  <si>
    <t>CCL</t>
  </si>
  <si>
    <t>Ahluwalia Contracts (India) Ltd</t>
  </si>
  <si>
    <t>AHLUCONT</t>
  </si>
  <si>
    <t>Blue Jet Healthcare Ltd</t>
  </si>
  <si>
    <t>BLUEJET</t>
  </si>
  <si>
    <t>SBFC Finance Ltd</t>
  </si>
  <si>
    <t>SBFC</t>
  </si>
  <si>
    <t>Kotak Nifty Bank ETF</t>
  </si>
  <si>
    <t>BANKNIFTY1</t>
  </si>
  <si>
    <t>Jupiter Life Line Hospitals Ltd</t>
  </si>
  <si>
    <t>JLHL</t>
  </si>
  <si>
    <t>Anupam Rasayan India Ltd</t>
  </si>
  <si>
    <t>ANURAS</t>
  </si>
  <si>
    <t>Procter &amp; Gamble Health Ltd</t>
  </si>
  <si>
    <t>PGHL</t>
  </si>
  <si>
    <t>Reliance Infrastructure Ltd</t>
  </si>
  <si>
    <t>RELINFRA</t>
  </si>
  <si>
    <t>Keystone Realtors Ltd</t>
  </si>
  <si>
    <t>RUSTOMJEE</t>
  </si>
  <si>
    <t>F D C Ltd</t>
  </si>
  <si>
    <t>FDC</t>
  </si>
  <si>
    <t>Mahindra Holidays and Resorts India Ltd</t>
  </si>
  <si>
    <t>MHRIL</t>
  </si>
  <si>
    <t>Allied Blenders and Distillers Ltd</t>
  </si>
  <si>
    <t>ABDL</t>
  </si>
  <si>
    <t>Ion Exchange (India) Ltd</t>
  </si>
  <si>
    <t>IONEXCHANG</t>
  </si>
  <si>
    <t>Environmental Services</t>
  </si>
  <si>
    <t>Archean Chemical Industries Ltd</t>
  </si>
  <si>
    <t>ACI</t>
  </si>
  <si>
    <t>Mishra Dhatu Nigam Ltd</t>
  </si>
  <si>
    <t>MIDHANI</t>
  </si>
  <si>
    <t>IFB Industries Ltd</t>
  </si>
  <si>
    <t>IFBIND</t>
  </si>
  <si>
    <t>SBI Nifty 50 ETF</t>
  </si>
  <si>
    <t>SETFNIF50</t>
  </si>
  <si>
    <t>BHARAT Bond ETF-April 2023-Growth</t>
  </si>
  <si>
    <t>EBBETF0423</t>
  </si>
  <si>
    <t>Debt</t>
  </si>
  <si>
    <t>Triveni Engineering and Industries Ltd</t>
  </si>
  <si>
    <t>TRIVENI</t>
  </si>
  <si>
    <t>Electronics Mart India Ltd</t>
  </si>
  <si>
    <t>EMIL</t>
  </si>
  <si>
    <t>Vijaya Diagnostic Centre Ltd</t>
  </si>
  <si>
    <t>VIJAYA</t>
  </si>
  <si>
    <t>ITD Cementation India Ltd</t>
  </si>
  <si>
    <t>ITDCEM</t>
  </si>
  <si>
    <t>Kirloskar Pneumatic Company Ltd</t>
  </si>
  <si>
    <t>KIRLPNU</t>
  </si>
  <si>
    <t>Karnataka Bank Ltd</t>
  </si>
  <si>
    <t>KTKBANK</t>
  </si>
  <si>
    <t>Tips Industries Ltd</t>
  </si>
  <si>
    <t>TIPSINDLTD</t>
  </si>
  <si>
    <t>Dhanuka Agritech Ltd</t>
  </si>
  <si>
    <t>DHANUKA</t>
  </si>
  <si>
    <t>Ujjivan Small Finance Bank Ltd</t>
  </si>
  <si>
    <t>UJJIVANSFB</t>
  </si>
  <si>
    <t>Shriram Pistons &amp; Rings Ltd</t>
  </si>
  <si>
    <t>SHRIPISTON</t>
  </si>
  <si>
    <t>Diamond Power Infrastructure Ltd</t>
  </si>
  <si>
    <t>DIACABS</t>
  </si>
  <si>
    <t>Sunteck Realty Ltd</t>
  </si>
  <si>
    <t>SUNTECK</t>
  </si>
  <si>
    <t>JK Paper Ltd</t>
  </si>
  <si>
    <t>JKPAPER</t>
  </si>
  <si>
    <t>Texmaco Rail &amp; Engineering Ltd</t>
  </si>
  <si>
    <t>TEXRAIL</t>
  </si>
  <si>
    <t>Prism Johnson Ltd</t>
  </si>
  <si>
    <t>PRSMJOHNSN</t>
  </si>
  <si>
    <t>TVS Supply Chain Solutions Ltd</t>
  </si>
  <si>
    <t>TVSSCS</t>
  </si>
  <si>
    <t>Maharashtra Seamless Ltd</t>
  </si>
  <si>
    <t>MAHSEAMLES</t>
  </si>
  <si>
    <t>Astra Microwave Products Ltd</t>
  </si>
  <si>
    <t>ASTRAMICRO</t>
  </si>
  <si>
    <t>Star Cement Ltd</t>
  </si>
  <si>
    <t>STARCEMENT</t>
  </si>
  <si>
    <t>Equinox India Developments Ltd</t>
  </si>
  <si>
    <t>EMBDL</t>
  </si>
  <si>
    <t>Hindustan Construction Company Ltd</t>
  </si>
  <si>
    <t>HCC</t>
  </si>
  <si>
    <t>Dilip Buildcon Ltd</t>
  </si>
  <si>
    <t>DBL</t>
  </si>
  <si>
    <t>Religare Enterprises Ltd</t>
  </si>
  <si>
    <t>RELIGARE</t>
  </si>
  <si>
    <t>TV18 Broadcast Ltd</t>
  </si>
  <si>
    <t>TV18BRDCST</t>
  </si>
  <si>
    <t>Mrs. Bectors Food Specialities Ltd</t>
  </si>
  <si>
    <t>BECTORFOOD</t>
  </si>
  <si>
    <t>Va Tech Wabag Ltd</t>
  </si>
  <si>
    <t>WABAG</t>
  </si>
  <si>
    <t>Water Management</t>
  </si>
  <si>
    <t>ASK Automotive Ltd</t>
  </si>
  <si>
    <t>ASKAUTOLTD</t>
  </si>
  <si>
    <t>HEG Ltd</t>
  </si>
  <si>
    <t>HEG</t>
  </si>
  <si>
    <t>Senco Gold Ltd</t>
  </si>
  <si>
    <t>SENCO</t>
  </si>
  <si>
    <t>Piccadily Agro Industries Ltd</t>
  </si>
  <si>
    <t>PICCADIL</t>
  </si>
  <si>
    <t>Transport Corporation of India Ltd</t>
  </si>
  <si>
    <t>TCI</t>
  </si>
  <si>
    <t>Shoppers Stop Ltd</t>
  </si>
  <si>
    <t>SHOPERSTOP</t>
  </si>
  <si>
    <t>MedPlus Health Services Ltd</t>
  </si>
  <si>
    <t>MEDPLUS</t>
  </si>
  <si>
    <t>Max Estates Ltd</t>
  </si>
  <si>
    <t>MAXESTATES</t>
  </si>
  <si>
    <t>Indo Count Industries Ltd</t>
  </si>
  <si>
    <t>ICIL</t>
  </si>
  <si>
    <t>Balaji Amines Ltd</t>
  </si>
  <si>
    <t>BALAMINES</t>
  </si>
  <si>
    <t>India Shelter Finance Corporation Ltd</t>
  </si>
  <si>
    <t>INDIASHLTR</t>
  </si>
  <si>
    <t>Choice International Ltd</t>
  </si>
  <si>
    <t>CHOICEIN</t>
  </si>
  <si>
    <t>Sansera Engineering Ltd</t>
  </si>
  <si>
    <t>SANSERA</t>
  </si>
  <si>
    <t>Protean eGov Technologies Ltd</t>
  </si>
  <si>
    <t>PROTEAN</t>
  </si>
  <si>
    <t>IT Consulting &amp; Other Services</t>
  </si>
  <si>
    <t>Welspun Enterprises Ltd</t>
  </si>
  <si>
    <t>WELENT</t>
  </si>
  <si>
    <t>PDS Limited</t>
  </si>
  <si>
    <t>PDSL</t>
  </si>
  <si>
    <t>Syrma SGS Technology Ltd</t>
  </si>
  <si>
    <t>SYRMA</t>
  </si>
  <si>
    <t>Greenlam Industries Ltd</t>
  </si>
  <si>
    <t>GREENLAM</t>
  </si>
  <si>
    <t>Building Products - Laminates</t>
  </si>
  <si>
    <t>Orient Cement Ltd</t>
  </si>
  <si>
    <t>ORIENTCEM</t>
  </si>
  <si>
    <t>Ganesh Housing Corp Ltd</t>
  </si>
  <si>
    <t>GANESHHOUC</t>
  </si>
  <si>
    <t>JSW Holdings Ltd</t>
  </si>
  <si>
    <t>JSWHL</t>
  </si>
  <si>
    <t>Epigral Ltd</t>
  </si>
  <si>
    <t>EPIGRAL</t>
  </si>
  <si>
    <t>Responsive Industries Ltd</t>
  </si>
  <si>
    <t>RESPONIND</t>
  </si>
  <si>
    <t>Building Products - Granite</t>
  </si>
  <si>
    <t>Jindal Worldwide Ltd</t>
  </si>
  <si>
    <t>JINDWORLD</t>
  </si>
  <si>
    <t>Magellanic Cloud Ltd</t>
  </si>
  <si>
    <t>MCLOUD</t>
  </si>
  <si>
    <t>Garware Technical Fibres Ltd</t>
  </si>
  <si>
    <t>GARFIBRES</t>
  </si>
  <si>
    <t>Technocraft Industries (India) Ltd</t>
  </si>
  <si>
    <t>TIIL</t>
  </si>
  <si>
    <t>Time Technoplast Ltd</t>
  </si>
  <si>
    <t>TIMETECHNO</t>
  </si>
  <si>
    <t>Ethos Ltd</t>
  </si>
  <si>
    <t>ETHOSLTD</t>
  </si>
  <si>
    <t>Gokaldas Exports Ltd</t>
  </si>
  <si>
    <t>GOKEX</t>
  </si>
  <si>
    <t>Gallantt Ispat Ltd</t>
  </si>
  <si>
    <t>GALLANTT</t>
  </si>
  <si>
    <t>Tamilnad Mercantile Bank Ltd</t>
  </si>
  <si>
    <t>TMB</t>
  </si>
  <si>
    <t>Orchid Pharma Ltd</t>
  </si>
  <si>
    <t>ORCHPHARMA</t>
  </si>
  <si>
    <t>Laxmi Organic Industries Ltd</t>
  </si>
  <si>
    <t>LXCHEM</t>
  </si>
  <si>
    <t>GMR Power and Urban Infra Ltd</t>
  </si>
  <si>
    <t>GMRP&amp;UI</t>
  </si>
  <si>
    <t>Rallis India Ltd</t>
  </si>
  <si>
    <t>RALLIS</t>
  </si>
  <si>
    <t>Gabriel India Ltd</t>
  </si>
  <si>
    <t>GABRIEL</t>
  </si>
  <si>
    <t>Kennametal India Ltd</t>
  </si>
  <si>
    <t>KENNAMET</t>
  </si>
  <si>
    <t>Indigo Paints Ltd</t>
  </si>
  <si>
    <t>INDIGOPNTS</t>
  </si>
  <si>
    <t>Dodla Dairy Ltd</t>
  </si>
  <si>
    <t>DODLA</t>
  </si>
  <si>
    <t>eMudhra Ltd</t>
  </si>
  <si>
    <t>EMUDHRA</t>
  </si>
  <si>
    <t>Sterlite Technologies Ltd</t>
  </si>
  <si>
    <t>STLTECH</t>
  </si>
  <si>
    <t>Sun Pharma Advanced Research Co Ltd</t>
  </si>
  <si>
    <t>SPARC</t>
  </si>
  <si>
    <t>Lux Industries Ltd</t>
  </si>
  <si>
    <t>LUXIND</t>
  </si>
  <si>
    <t>Nazara Technologies Ltd</t>
  </si>
  <si>
    <t>NAZARA</t>
  </si>
  <si>
    <t>Theme Parks &amp; Gaming</t>
  </si>
  <si>
    <t>Man Infraconstruction Ltd</t>
  </si>
  <si>
    <t>MANINFRA</t>
  </si>
  <si>
    <t>Suprajit Engineering Ltd</t>
  </si>
  <si>
    <t>SUPRAJIT</t>
  </si>
  <si>
    <t>Shilpa Medicare Ltd</t>
  </si>
  <si>
    <t>SHILPAMED</t>
  </si>
  <si>
    <t>Easy Trip Planners Ltd</t>
  </si>
  <si>
    <t>EASEMYTRIP</t>
  </si>
  <si>
    <t>EPL Ltd</t>
  </si>
  <si>
    <t>EPL</t>
  </si>
  <si>
    <t>Packaging</t>
  </si>
  <si>
    <t>V-mart Retail Ltd</t>
  </si>
  <si>
    <t>VMART</t>
  </si>
  <si>
    <t>National Highways Infra Trust</t>
  </si>
  <si>
    <t>NHIT</t>
  </si>
  <si>
    <t>National Fertilizers Ltd</t>
  </si>
  <si>
    <t>NFL</t>
  </si>
  <si>
    <t>Paradeep Phosphates Ltd</t>
  </si>
  <si>
    <t>PARADEEP</t>
  </si>
  <si>
    <t>Ashoka Buildcon Ltd</t>
  </si>
  <si>
    <t>ASHOKA</t>
  </si>
  <si>
    <t>BHARAT Bond ETF-April 2030-Growth</t>
  </si>
  <si>
    <t>EBBETF0430</t>
  </si>
  <si>
    <t>Kesoram Industries Ltd</t>
  </si>
  <si>
    <t>KESORAMIND</t>
  </si>
  <si>
    <t>Insolation Energy Ltd</t>
  </si>
  <si>
    <t>INA</t>
  </si>
  <si>
    <t>Semiconductors</t>
  </si>
  <si>
    <t>South Indian Bank Ltd</t>
  </si>
  <si>
    <t>SOUTHBANK</t>
  </si>
  <si>
    <t>Sharda Motor Industries Ltd</t>
  </si>
  <si>
    <t>SHARDAMOTR</t>
  </si>
  <si>
    <t>Sudarshan Chemical Industries Ltd</t>
  </si>
  <si>
    <t>SUDARSCHEM</t>
  </si>
  <si>
    <t>BHARAT Bond ETF-April 2032</t>
  </si>
  <si>
    <t>BBETF0432</t>
  </si>
  <si>
    <t>Borosil Renewables Ltd</t>
  </si>
  <si>
    <t>BORORENEW</t>
  </si>
  <si>
    <t>Housewares</t>
  </si>
  <si>
    <t>Arvind Fashions Ltd</t>
  </si>
  <si>
    <t>ARVINDFASN</t>
  </si>
  <si>
    <t>Niit Learning Systems Ltd</t>
  </si>
  <si>
    <t>NIITMTS</t>
  </si>
  <si>
    <t>Education Services</t>
  </si>
  <si>
    <t>Prince Pipes and Fittings Ltd</t>
  </si>
  <si>
    <t>PRINCEPIPE</t>
  </si>
  <si>
    <t>Hindustan Foods Ltd</t>
  </si>
  <si>
    <t>HNDFDS</t>
  </si>
  <si>
    <t>Le Travenues Technology Ltd</t>
  </si>
  <si>
    <t>IXIGO</t>
  </si>
  <si>
    <t>V I P Industries Ltd</t>
  </si>
  <si>
    <t>VIPIND</t>
  </si>
  <si>
    <t>KRBL Ltd</t>
  </si>
  <si>
    <t>KRBL</t>
  </si>
  <si>
    <t>IIFL Securities Ltd</t>
  </si>
  <si>
    <t>IIFLSEC</t>
  </si>
  <si>
    <t>VST Industries Ltd</t>
  </si>
  <si>
    <t>VSTIND</t>
  </si>
  <si>
    <t>India Infrastructure Trust</t>
  </si>
  <si>
    <t>INFRATRUST</t>
  </si>
  <si>
    <t>Tarc Ltd</t>
  </si>
  <si>
    <t>TARC</t>
  </si>
  <si>
    <t>Edelweiss Financial Services Ltd</t>
  </si>
  <si>
    <t>EDELWEISS</t>
  </si>
  <si>
    <t>India Tourism Development Corp Ltd</t>
  </si>
  <si>
    <t>ITDC</t>
  </si>
  <si>
    <t>SIS Ltd</t>
  </si>
  <si>
    <t>SIS</t>
  </si>
  <si>
    <t>GMM Pfaudler Ltd</t>
  </si>
  <si>
    <t>GMMPFAUDLR</t>
  </si>
  <si>
    <t>Jana Small Finance Bank Ltd</t>
  </si>
  <si>
    <t>JSFB</t>
  </si>
  <si>
    <t>Sundaram Finance Holdings Ltd</t>
  </si>
  <si>
    <t>SUNDARMHLD</t>
  </si>
  <si>
    <t>Indinfravit Trust</t>
  </si>
  <si>
    <t>INDINFR</t>
  </si>
  <si>
    <t>TD Power Systems Ltd</t>
  </si>
  <si>
    <t>TDPOWERSYS</t>
  </si>
  <si>
    <t>Rolex Rings Ltd</t>
  </si>
  <si>
    <t>ROLEXRINGS</t>
  </si>
  <si>
    <t>Nesco Ltd</t>
  </si>
  <si>
    <t>NESCO</t>
  </si>
  <si>
    <t>PTC India Ltd</t>
  </si>
  <si>
    <t>PTC</t>
  </si>
  <si>
    <t>Cyient DLM Ltd</t>
  </si>
  <si>
    <t>CYIENTDLM</t>
  </si>
  <si>
    <t>Jai Corp Ltd</t>
  </si>
  <si>
    <t>JAICORPLTD</t>
  </si>
  <si>
    <t>Pricol Ltd</t>
  </si>
  <si>
    <t>PRICOLLTD</t>
  </si>
  <si>
    <t>J Kumar Infraprojects Ltd</t>
  </si>
  <si>
    <t>JKIL</t>
  </si>
  <si>
    <t>Share India Securities Ltd</t>
  </si>
  <si>
    <t>SHAREINDIA</t>
  </si>
  <si>
    <t>Surya Roshni Ltd</t>
  </si>
  <si>
    <t>SURYAROSNI</t>
  </si>
  <si>
    <t>MSTC Ltd</t>
  </si>
  <si>
    <t>MSTCLTD</t>
  </si>
  <si>
    <t>Go Fashion (India) Ltd</t>
  </si>
  <si>
    <t>GOCOLORS</t>
  </si>
  <si>
    <t>Allcargo Logistics Ltd</t>
  </si>
  <si>
    <t>ALLCARGO</t>
  </si>
  <si>
    <t>Gujarat Ambuja Exports Ltd</t>
  </si>
  <si>
    <t>GAEL</t>
  </si>
  <si>
    <t>GHCL Ltd</t>
  </si>
  <si>
    <t>GHCL</t>
  </si>
  <si>
    <t>Paisalo Digital Ltd</t>
  </si>
  <si>
    <t>PAISALO</t>
  </si>
  <si>
    <t>Privi Speciality Chemicals Ltd</t>
  </si>
  <si>
    <t>PRIVISCL</t>
  </si>
  <si>
    <t>DB Corp Ltd</t>
  </si>
  <si>
    <t>DBCORP</t>
  </si>
  <si>
    <t>Publishing</t>
  </si>
  <si>
    <t>Bondada Engineering Ltd</t>
  </si>
  <si>
    <t>BONDADA</t>
  </si>
  <si>
    <t>Hemisphere Properties India Ltd</t>
  </si>
  <si>
    <t>HEMIPROP</t>
  </si>
  <si>
    <t>Gulf Oil Lubricants India Ltd</t>
  </si>
  <si>
    <t>GULFOILLUB</t>
  </si>
  <si>
    <t>Network People Services Technologies Ltd</t>
  </si>
  <si>
    <t>NPST</t>
  </si>
  <si>
    <t>Bansal Wire Industries Ltd</t>
  </si>
  <si>
    <t>BANSALWIRE</t>
  </si>
  <si>
    <t>Garware Hi-Tech Films Ltd</t>
  </si>
  <si>
    <t>GRWRHITECH</t>
  </si>
  <si>
    <t>Orient Electric Ltd</t>
  </si>
  <si>
    <t>ORIENTELEC</t>
  </si>
  <si>
    <t>CSB Bank Ltd</t>
  </si>
  <si>
    <t>CSBBANK</t>
  </si>
  <si>
    <t>MTAR Technologies Ltd</t>
  </si>
  <si>
    <t>MTARTECH</t>
  </si>
  <si>
    <t>R Systems International Ltd</t>
  </si>
  <si>
    <t>RSYSTEMS</t>
  </si>
  <si>
    <t>Gujarat Alkalies And Chemicals Ltd</t>
  </si>
  <si>
    <t>GUJALKALI</t>
  </si>
  <si>
    <t>ICRA Ltd</t>
  </si>
  <si>
    <t>ICRA</t>
  </si>
  <si>
    <t>Entero Healthcare Solutions Ltd</t>
  </si>
  <si>
    <t>ENTERO</t>
  </si>
  <si>
    <t>Kirloskar Industries Ltd</t>
  </si>
  <si>
    <t>KIRLOSIND</t>
  </si>
  <si>
    <t>Pilani Investment And Industries Corporation Ltd</t>
  </si>
  <si>
    <t>PILANIINVS</t>
  </si>
  <si>
    <t>Aditya Vision Ltd</t>
  </si>
  <si>
    <t>AVL</t>
  </si>
  <si>
    <t>Retail - Speciality</t>
  </si>
  <si>
    <t>Aarti Pharmalabs Ltd</t>
  </si>
  <si>
    <t>AARTIPHARM</t>
  </si>
  <si>
    <t>Restaurant Brands Asia Ltd</t>
  </si>
  <si>
    <t>RBA</t>
  </si>
  <si>
    <t>Utkarsh Small Finance Bank Ltd</t>
  </si>
  <si>
    <t>UTKARSHBNK</t>
  </si>
  <si>
    <t>Rain Industries Ltd</t>
  </si>
  <si>
    <t>RAIN</t>
  </si>
  <si>
    <t>Kaveri Seed Company Ltd</t>
  </si>
  <si>
    <t>KSCL</t>
  </si>
  <si>
    <t>Seeds</t>
  </si>
  <si>
    <t>Ami Organics Ltd</t>
  </si>
  <si>
    <t>AMIORG</t>
  </si>
  <si>
    <t>Jamna Auto Industries Ltd</t>
  </si>
  <si>
    <t>JAMNAAUTO</t>
  </si>
  <si>
    <t>TeamLease Services Ltd</t>
  </si>
  <si>
    <t>TEAMLEASE</t>
  </si>
  <si>
    <t>Johnson Controls-Hitachi Air Conditioning India Ltd</t>
  </si>
  <si>
    <t>JCHAC</t>
  </si>
  <si>
    <t>Gateway Distriparks Ltd</t>
  </si>
  <si>
    <t>GATEWAY</t>
  </si>
  <si>
    <t>Harsha Engineers International Ltd</t>
  </si>
  <si>
    <t>HARSHA</t>
  </si>
  <si>
    <t>Nippon India ETF Gold BeES</t>
  </si>
  <si>
    <t>GOLDBEES</t>
  </si>
  <si>
    <t>Gold</t>
  </si>
  <si>
    <t>Bharat Bijlee Ltd</t>
  </si>
  <si>
    <t>BBL</t>
  </si>
  <si>
    <t>Inox Green Energy Services Ltd</t>
  </si>
  <si>
    <t>INOXGREEN</t>
  </si>
  <si>
    <t>Vaibhav Global Ltd</t>
  </si>
  <si>
    <t>VAIBHAVGBL</t>
  </si>
  <si>
    <t>Bajaj Hindusthan Sugar Ltd</t>
  </si>
  <si>
    <t>BAJAJHIND</t>
  </si>
  <si>
    <t>Healthcare Global Enterprises Ltd</t>
  </si>
  <si>
    <t>HCG</t>
  </si>
  <si>
    <t>Heritage Foods Ltd</t>
  </si>
  <si>
    <t>HERITGFOOD</t>
  </si>
  <si>
    <t>Kovai Medical Center and Hospital Ltd</t>
  </si>
  <si>
    <t>KOVAI</t>
  </si>
  <si>
    <t>Blue Cloud Softech Solutions Ltd</t>
  </si>
  <si>
    <t>BLUECLOUDS</t>
  </si>
  <si>
    <t>Nocil Ltd</t>
  </si>
  <si>
    <t>NOCIL</t>
  </si>
  <si>
    <t>Heidelbergcement India Ltd</t>
  </si>
  <si>
    <t>HEIDELBERG</t>
  </si>
  <si>
    <t>MAS Financial Services Ltd</t>
  </si>
  <si>
    <t>MASFIN</t>
  </si>
  <si>
    <t>Sharda Cropchem Ltd</t>
  </si>
  <si>
    <t>SHARDACROP</t>
  </si>
  <si>
    <t>Rossari Biotech Ltd</t>
  </si>
  <si>
    <t>ROSSARI</t>
  </si>
  <si>
    <t>Balu Forge Industries Ltd</t>
  </si>
  <si>
    <t>BALUFORGE</t>
  </si>
  <si>
    <t>Ramky Infrastructure Ltd</t>
  </si>
  <si>
    <t>RAMKY</t>
  </si>
  <si>
    <t>Banco Products (India) Ltd</t>
  </si>
  <si>
    <t>BANCOINDIA</t>
  </si>
  <si>
    <t>Shilchar Technologies Ltd</t>
  </si>
  <si>
    <t>SHILCTECH</t>
  </si>
  <si>
    <t>AGI Greenpac Ltd</t>
  </si>
  <si>
    <t>AGI</t>
  </si>
  <si>
    <t>Paras Defence and Space Technologies Ltd</t>
  </si>
  <si>
    <t>PARAS</t>
  </si>
  <si>
    <t>Advanced Enzyme Technologies Ltd</t>
  </si>
  <si>
    <t>ADVENZYMES</t>
  </si>
  <si>
    <t>Lloyds Enterprises Ltd</t>
  </si>
  <si>
    <t>LLOYDSENT</t>
  </si>
  <si>
    <t>Trading Companies &amp; Distributors</t>
  </si>
  <si>
    <t>Thangamayil Jewellery Ltd</t>
  </si>
  <si>
    <t>THANGAMAYL</t>
  </si>
  <si>
    <t>Exicom Tele-Systems Ltd</t>
  </si>
  <si>
    <t>EXICOM</t>
  </si>
  <si>
    <t>Greenply Industries Ltd</t>
  </si>
  <si>
    <t>GREENPLY</t>
  </si>
  <si>
    <t>Tilaknagar Industries Ltd</t>
  </si>
  <si>
    <t>TI</t>
  </si>
  <si>
    <t>Jain Irrigation Systems Ltd</t>
  </si>
  <si>
    <t>JISLJALEQS</t>
  </si>
  <si>
    <t>Agricultural &amp; Farm Machinery</t>
  </si>
  <si>
    <t>Aarti Drugs Ltd</t>
  </si>
  <si>
    <t>AARTIDRUGS</t>
  </si>
  <si>
    <t>VRL Logistics Ltd</t>
  </si>
  <si>
    <t>VRLLOG</t>
  </si>
  <si>
    <t>Jayaswal Neco Industries Ltd</t>
  </si>
  <si>
    <t>JAYNECOIND</t>
  </si>
  <si>
    <t>WPIL Ltd</t>
  </si>
  <si>
    <t>WPIL</t>
  </si>
  <si>
    <t>Moschip Technologies Ltd</t>
  </si>
  <si>
    <t>MOSCHIP</t>
  </si>
  <si>
    <t>Styrenix Performance Materials Ltd</t>
  </si>
  <si>
    <t>STYRENIX</t>
  </si>
  <si>
    <t>Balmer Lawrie and Company Ltd</t>
  </si>
  <si>
    <t>BALMLAWRIE</t>
  </si>
  <si>
    <t>Spright Agro Ltd</t>
  </si>
  <si>
    <t>SPRIGHT</t>
  </si>
  <si>
    <t>JTEKT India Ltd</t>
  </si>
  <si>
    <t>JTEKTINDIA</t>
  </si>
  <si>
    <t>Shanthi Gears Ltd</t>
  </si>
  <si>
    <t>SHANTIGEAR</t>
  </si>
  <si>
    <t>EMS Ltd</t>
  </si>
  <si>
    <t>EMSLIMITED</t>
  </si>
  <si>
    <t>Borosil Ltd</t>
  </si>
  <si>
    <t>BOROLTD</t>
  </si>
  <si>
    <t>Dynamatic Technologies Ltd</t>
  </si>
  <si>
    <t>DYNAMATECH</t>
  </si>
  <si>
    <t>Wonderla Holidays Ltd</t>
  </si>
  <si>
    <t>WONDERLA</t>
  </si>
  <si>
    <t>Hawkins Cookers Ltd</t>
  </si>
  <si>
    <t>HAWKINCOOK</t>
  </si>
  <si>
    <t>Fedbank Financial Services Ltd</t>
  </si>
  <si>
    <t>FEDFINA</t>
  </si>
  <si>
    <t>Spicejet Ltd</t>
  </si>
  <si>
    <t>SPICEJET</t>
  </si>
  <si>
    <t>Bombay Dyeing and Mfg Co Ltd</t>
  </si>
  <si>
    <t>BOMDYEING</t>
  </si>
  <si>
    <t>Tinplate Company of India Ltd</t>
  </si>
  <si>
    <t>TINPLATE</t>
  </si>
  <si>
    <t>Greenpanel Industries Ltd</t>
  </si>
  <si>
    <t>GREENPANEL</t>
  </si>
  <si>
    <t>Imagicaaworld Entertainment Ltd</t>
  </si>
  <si>
    <t>IMAGICAA</t>
  </si>
  <si>
    <t>Patel Engineering Ltd</t>
  </si>
  <si>
    <t>PATELENG</t>
  </si>
  <si>
    <t>Avantel Ltd</t>
  </si>
  <si>
    <t>AVANTEL</t>
  </si>
  <si>
    <t>Bharat Rasayan Ltd</t>
  </si>
  <si>
    <t>BHARATRAS</t>
  </si>
  <si>
    <t>TCI Express Ltd</t>
  </si>
  <si>
    <t>TCIEXP</t>
  </si>
  <si>
    <t>Nippon India ETF Nifty 50 BeES</t>
  </si>
  <si>
    <t>NIFTYBEES</t>
  </si>
  <si>
    <t>Mahanagar Telephone Nigam Ltd</t>
  </si>
  <si>
    <t>MTNL</t>
  </si>
  <si>
    <t>Orissa Minerals Development Company Ltd</t>
  </si>
  <si>
    <t>ORISSAMINE</t>
  </si>
  <si>
    <t>Gopal Snacks Ltd</t>
  </si>
  <si>
    <t>GOPAL</t>
  </si>
  <si>
    <t>Bhagiradha Chemicals and Industries Ltd</t>
  </si>
  <si>
    <t>BHAGCHEM</t>
  </si>
  <si>
    <t>Awfis Space Solutions Ltd</t>
  </si>
  <si>
    <t>AWFIS</t>
  </si>
  <si>
    <t>Fineotex Chemical Ltd</t>
  </si>
  <si>
    <t>FCL</t>
  </si>
  <si>
    <t>Shipping Corporation of India Land and Assets Ltd</t>
  </si>
  <si>
    <t>SCILAL</t>
  </si>
  <si>
    <t>Sunflag Iron and Steel Co Ltd</t>
  </si>
  <si>
    <t>SUNFLAG</t>
  </si>
  <si>
    <t>Prime Focus Ltd</t>
  </si>
  <si>
    <t>PFOCUS</t>
  </si>
  <si>
    <t>Animation</t>
  </si>
  <si>
    <t>Skipper Ltd</t>
  </si>
  <si>
    <t>SKIPPER</t>
  </si>
  <si>
    <t>Pearl Global Industries Ltd</t>
  </si>
  <si>
    <t>PGIL</t>
  </si>
  <si>
    <t>Thyrocare Technologies Ltd</t>
  </si>
  <si>
    <t>THYROCARE</t>
  </si>
  <si>
    <t>Ujaas Energy Ltd</t>
  </si>
  <si>
    <t>UEL</t>
  </si>
  <si>
    <t>Spandana Sphoorty Financial Ltd</t>
  </si>
  <si>
    <t>SPANDANA</t>
  </si>
  <si>
    <t>Venus Pipes and Tubes Ltd</t>
  </si>
  <si>
    <t>VENUSPIPES</t>
  </si>
  <si>
    <t>Zaggle Prepaid Ocean Services Ltd</t>
  </si>
  <si>
    <t>ZAGGLE</t>
  </si>
  <si>
    <t>Subros Ltd</t>
  </si>
  <si>
    <t>SUBROS</t>
  </si>
  <si>
    <t>Cartrade Tech Ltd</t>
  </si>
  <si>
    <t>CARTRADE</t>
  </si>
  <si>
    <t>Pitti Engineering Ltd</t>
  </si>
  <si>
    <t>PITTIENG</t>
  </si>
  <si>
    <t>Optiemus Infracom Ltd</t>
  </si>
  <si>
    <t>OPTIEMUS</t>
  </si>
  <si>
    <t>KDDL Ltd</t>
  </si>
  <si>
    <t>KDDL</t>
  </si>
  <si>
    <t>SG Mart Ltd</t>
  </si>
  <si>
    <t>SGMART</t>
  </si>
  <si>
    <t>Renewable Electricity</t>
  </si>
  <si>
    <t>PC Jeweller Ltd</t>
  </si>
  <si>
    <t>PCJEWELLER</t>
  </si>
  <si>
    <t>Samhi Hotels Ltd</t>
  </si>
  <si>
    <t>SAMHI</t>
  </si>
  <si>
    <t>Ddev Plastiks Industries Ltd</t>
  </si>
  <si>
    <t>DDEVPLASTIK</t>
  </si>
  <si>
    <t>Tide Water Oil Co India Ltd</t>
  </si>
  <si>
    <t>TIDEWATER</t>
  </si>
  <si>
    <t>Neogen Chemicals Ltd</t>
  </si>
  <si>
    <t>NEOGEN</t>
  </si>
  <si>
    <t>Manorama Industries Ltd</t>
  </si>
  <si>
    <t>MANORAMA</t>
  </si>
  <si>
    <t>Unichem Laboratories Ltd</t>
  </si>
  <si>
    <t>UNICHEMLAB</t>
  </si>
  <si>
    <t>Sandhar Technologies Ltd</t>
  </si>
  <si>
    <t>SANDHAR</t>
  </si>
  <si>
    <t>Uflex Ltd</t>
  </si>
  <si>
    <t>UFLEX</t>
  </si>
  <si>
    <t>Sula Vineyards Ltd</t>
  </si>
  <si>
    <t>SULA</t>
  </si>
  <si>
    <t>Bannari Amman Sugars Ltd</t>
  </si>
  <si>
    <t>BANARISUG</t>
  </si>
  <si>
    <t>Kewal Kiran Clothing Ltd</t>
  </si>
  <si>
    <t>KKCL</t>
  </si>
  <si>
    <t>Shrem InvIT</t>
  </si>
  <si>
    <t>SHREMINVIT</t>
  </si>
  <si>
    <t>LG Balakrishnan &amp; Bros Ltd</t>
  </si>
  <si>
    <t>LGBBROSLTD</t>
  </si>
  <si>
    <t>Ganesha Ecosphere Ltd</t>
  </si>
  <si>
    <t>GANECOS</t>
  </si>
  <si>
    <t>DCX Systems Ltd</t>
  </si>
  <si>
    <t>DCXINDIA</t>
  </si>
  <si>
    <t>JNK India Ltd</t>
  </si>
  <si>
    <t>JNKINDIA</t>
  </si>
  <si>
    <t>Savita Oil Technologies Ltd</t>
  </si>
  <si>
    <t>SOTL</t>
  </si>
  <si>
    <t>Bajaj Consumer Care Ltd</t>
  </si>
  <si>
    <t>BAJAJCON</t>
  </si>
  <si>
    <t>JTL Industries Ltd</t>
  </si>
  <si>
    <t>JTLIND</t>
  </si>
  <si>
    <t>Hikal Ltd</t>
  </si>
  <si>
    <t>HIKAL</t>
  </si>
  <si>
    <t>West Coast Paper Mills Ltd</t>
  </si>
  <si>
    <t>WSTCSTPAPR</t>
  </si>
  <si>
    <t>Grauer And Weil (India) Ltd</t>
  </si>
  <si>
    <t>GRAUWEIL</t>
  </si>
  <si>
    <t>Shaily Engineering Plastics Ltd</t>
  </si>
  <si>
    <t>SHAILY</t>
  </si>
  <si>
    <t>Lumax AutoTechnologies Ltd</t>
  </si>
  <si>
    <t>LUMAXTECH</t>
  </si>
  <si>
    <t>Oriana Power Ltd</t>
  </si>
  <si>
    <t>ORIANA</t>
  </si>
  <si>
    <t>Honda India Power Products Ltd</t>
  </si>
  <si>
    <t>HONDAPOWER</t>
  </si>
  <si>
    <t>Hathway Cable and Datacom Ltd</t>
  </si>
  <si>
    <t>HATHWAY</t>
  </si>
  <si>
    <t>Cable &amp; D2H</t>
  </si>
  <si>
    <t>HPL Electric &amp; Power Ltd</t>
  </si>
  <si>
    <t>HPL</t>
  </si>
  <si>
    <t>Apeejay Surrendra Park Hotels Ltd</t>
  </si>
  <si>
    <t>PARKHOTELS</t>
  </si>
  <si>
    <t>Seamec Ltd</t>
  </si>
  <si>
    <t>SEAMECLTD</t>
  </si>
  <si>
    <t>Oil &amp; Gas - Equipment &amp; Services</t>
  </si>
  <si>
    <t>Nirlon Ltd</t>
  </si>
  <si>
    <t>NIRLON</t>
  </si>
  <si>
    <t>Sanghvi Movers Ltd</t>
  </si>
  <si>
    <t>SANGHVIMOV</t>
  </si>
  <si>
    <t>Ashiana Housing Ltd</t>
  </si>
  <si>
    <t>ASHIANA</t>
  </si>
  <si>
    <t>Alembic Ltd</t>
  </si>
  <si>
    <t>ALEMBICLTD</t>
  </si>
  <si>
    <t>Sundaram Clayton Ltd</t>
  </si>
  <si>
    <t>SUNCLAY</t>
  </si>
  <si>
    <t>Yatharth Hospital &amp; Trauma Care Services Ltd</t>
  </si>
  <si>
    <t>YATHARTH</t>
  </si>
  <si>
    <t>Muthoot Microfin Ltd</t>
  </si>
  <si>
    <t>MUTHOOTMF</t>
  </si>
  <si>
    <t>Microfinancing</t>
  </si>
  <si>
    <t>Navneet Education Ltd</t>
  </si>
  <si>
    <t>NAVNETEDUL</t>
  </si>
  <si>
    <t>LS Industries Ltd</t>
  </si>
  <si>
    <t>LSIND</t>
  </si>
  <si>
    <t>Medi Assist Healthcare Services Ltd</t>
  </si>
  <si>
    <t>MEDIASSIST</t>
  </si>
  <si>
    <t>IRB InvIT Fund</t>
  </si>
  <si>
    <t>IRBINVIT</t>
  </si>
  <si>
    <t>DCB Bank Ltd</t>
  </si>
  <si>
    <t>DCBBANK</t>
  </si>
  <si>
    <t>Motilal Oswal NASDAQ 100 ETF</t>
  </si>
  <si>
    <t>MON100</t>
  </si>
  <si>
    <t>Indian Metals and Ferro Alloys Ltd</t>
  </si>
  <si>
    <t>IMFA</t>
  </si>
  <si>
    <t>Cigniti Technologies Ltd</t>
  </si>
  <si>
    <t>CIGNITITEC</t>
  </si>
  <si>
    <t>Greaves Cotton Ltd</t>
  </si>
  <si>
    <t>GREAVESCOT</t>
  </si>
  <si>
    <t>Gujarat Themis Biosyn Ltd</t>
  </si>
  <si>
    <t>GUJTHEM</t>
  </si>
  <si>
    <t>India Glycols Ltd</t>
  </si>
  <si>
    <t>INDIAGLYCO</t>
  </si>
  <si>
    <t>TCNS Clothing Co Ltd</t>
  </si>
  <si>
    <t>TCNSBRANDS</t>
  </si>
  <si>
    <t>Swaraj Engines Ltd</t>
  </si>
  <si>
    <t>SWARAJENG</t>
  </si>
  <si>
    <t>Kalyani Steels Ltd</t>
  </si>
  <si>
    <t>KSL</t>
  </si>
  <si>
    <t>Innova Captab Ltd</t>
  </si>
  <si>
    <t>INNOVACAP</t>
  </si>
  <si>
    <t>Kingfa Science and Technology (India) Ltd</t>
  </si>
  <si>
    <t>KINGFA</t>
  </si>
  <si>
    <t>Marine Electricals (India) Ltd</t>
  </si>
  <si>
    <t>MARINE</t>
  </si>
  <si>
    <t>Polyplex Corp Ltd</t>
  </si>
  <si>
    <t>POLYPLEX</t>
  </si>
  <si>
    <t>Gensol Engineering Ltd</t>
  </si>
  <si>
    <t>GENSOL</t>
  </si>
  <si>
    <t>Gufic Biosciences Ltd</t>
  </si>
  <si>
    <t>GUFICBIO</t>
  </si>
  <si>
    <t>GTL Infrastructure Ltd</t>
  </si>
  <si>
    <t>GTLINFRA</t>
  </si>
  <si>
    <t>Mahindra Logistics Ltd</t>
  </si>
  <si>
    <t>MAHLOG</t>
  </si>
  <si>
    <t>Bhansali Engg Polymers Ltd</t>
  </si>
  <si>
    <t>BEPL</t>
  </si>
  <si>
    <t>VST Tillers Tractors Ltd</t>
  </si>
  <si>
    <t>VSTTILLERS</t>
  </si>
  <si>
    <t>Fusion Finance Ltd</t>
  </si>
  <si>
    <t>FUSION</t>
  </si>
  <si>
    <t>Hindustan Oil Exploration Company Ltd</t>
  </si>
  <si>
    <t>HINDOILEXP</t>
  </si>
  <si>
    <t>La Opala R G Ltd</t>
  </si>
  <si>
    <t>LAOPALA</t>
  </si>
  <si>
    <t>Delta Corp Ltd</t>
  </si>
  <si>
    <t>DELTACORP</t>
  </si>
  <si>
    <t>Steel Strips Wheels Ltd</t>
  </si>
  <si>
    <t>SSWL</t>
  </si>
  <si>
    <t>SeQuent Scientific Ltd</t>
  </si>
  <si>
    <t>SEQUENT</t>
  </si>
  <si>
    <t>TVS Srichakra Ltd</t>
  </si>
  <si>
    <t>TVSSRICHAK</t>
  </si>
  <si>
    <t>Fiem Industries Ltd</t>
  </si>
  <si>
    <t>FIEMIND</t>
  </si>
  <si>
    <t>Refex Industries Ltd</t>
  </si>
  <si>
    <t>REFEX</t>
  </si>
  <si>
    <t>Hinduja Global Solutions Ltd</t>
  </si>
  <si>
    <t>HGS</t>
  </si>
  <si>
    <t>Artemis Medicare Services Ltd</t>
  </si>
  <si>
    <t>ARTEMISMED</t>
  </si>
  <si>
    <t>Apollo Micro Systems Ltd</t>
  </si>
  <si>
    <t>APOLLO</t>
  </si>
  <si>
    <t>Anup Engineering Ltd</t>
  </si>
  <si>
    <t>ANUP</t>
  </si>
  <si>
    <t>PTC India Financial Services Ltd</t>
  </si>
  <si>
    <t>PFS</t>
  </si>
  <si>
    <t>Supriya Lifescience Ltd</t>
  </si>
  <si>
    <t>SUPRIYA</t>
  </si>
  <si>
    <t>Gujarat Industries Power Company Ltd</t>
  </si>
  <si>
    <t>GIPCL</t>
  </si>
  <si>
    <t>Vishnu Prakash R Punglia Ltd</t>
  </si>
  <si>
    <t>VPRPL</t>
  </si>
  <si>
    <t>Datamatics Global Services Ltd</t>
  </si>
  <si>
    <t>DATAMATICS</t>
  </si>
  <si>
    <t>Jindal Poly Films Ltd</t>
  </si>
  <si>
    <t>JINDALPOLY</t>
  </si>
  <si>
    <t>Arvind Smartspaces Ltd</t>
  </si>
  <si>
    <t>ARVSMART</t>
  </si>
  <si>
    <t>Bajel Projects Ltd</t>
  </si>
  <si>
    <t>BAJEL</t>
  </si>
  <si>
    <t>Electric Utilities</t>
  </si>
  <si>
    <t>Thirumalai Chemicals Ltd</t>
  </si>
  <si>
    <t>TIRUMALCHM</t>
  </si>
  <si>
    <t>Vindhya Telelinks Ltd</t>
  </si>
  <si>
    <t>VINDHYATEL</t>
  </si>
  <si>
    <t>Premier Explosives Ltd</t>
  </si>
  <si>
    <t>PREMEXPLN</t>
  </si>
  <si>
    <t>IndoStar Capital Finance Ltd</t>
  </si>
  <si>
    <t>INDOSTAR</t>
  </si>
  <si>
    <t>MPS Ltd</t>
  </si>
  <si>
    <t>MPSLTD</t>
  </si>
  <si>
    <t>Avalon Technologies Ltd</t>
  </si>
  <si>
    <t>AVALON</t>
  </si>
  <si>
    <t>Nucleus Software Exports Ltd</t>
  </si>
  <si>
    <t>NUCLEUS</t>
  </si>
  <si>
    <t>Flair Writing Industries Ltd</t>
  </si>
  <si>
    <t>FLAIR</t>
  </si>
  <si>
    <t>RPG Life Sciences Limited</t>
  </si>
  <si>
    <t>RPGLIFE</t>
  </si>
  <si>
    <t>Thejo Engineering Ltd</t>
  </si>
  <si>
    <t>THEJO</t>
  </si>
  <si>
    <t>Prakash Industries Ltd</t>
  </si>
  <si>
    <t>PRAKASH</t>
  </si>
  <si>
    <t>Fischer Medical Ventures Ltd</t>
  </si>
  <si>
    <t>FISCHER</t>
  </si>
  <si>
    <t>Foseco India Ltd</t>
  </si>
  <si>
    <t>FOSECOIND</t>
  </si>
  <si>
    <t>Stanley Lifestyles Ltd</t>
  </si>
  <si>
    <t>STANLEY</t>
  </si>
  <si>
    <t>Rajoo Engineers Ltd</t>
  </si>
  <si>
    <t>RAJOOENG</t>
  </si>
  <si>
    <t>Stylam Industries Ltd</t>
  </si>
  <si>
    <t>STYLAMIND</t>
  </si>
  <si>
    <t>Max Ventures and Industries Ltd</t>
  </si>
  <si>
    <t>MAXVIL</t>
  </si>
  <si>
    <t>Shivalik Bimetal Controls Ltd</t>
  </si>
  <si>
    <t>SBCL</t>
  </si>
  <si>
    <t>Dalmia Bharat Sugar and Industries Ltd</t>
  </si>
  <si>
    <t>DALMIASUG</t>
  </si>
  <si>
    <t>Ashapura Minechem Ltd</t>
  </si>
  <si>
    <t>ASHAPURMIN</t>
  </si>
  <si>
    <t>V2 Retail Ltd</t>
  </si>
  <si>
    <t>V2RETAIL</t>
  </si>
  <si>
    <t>Morepen Laboratories Ltd</t>
  </si>
  <si>
    <t>MOREPENLAB</t>
  </si>
  <si>
    <t>Sagar Cements Ltd</t>
  </si>
  <si>
    <t>SAGCEM</t>
  </si>
  <si>
    <t>Venky's (India) Ltd</t>
  </si>
  <si>
    <t>VENKEYS</t>
  </si>
  <si>
    <t>Hindware Home Innovation Ltd</t>
  </si>
  <si>
    <t>HINDWAREAP</t>
  </si>
  <si>
    <t>Huhtamaki India Ltd</t>
  </si>
  <si>
    <t>HUHTAMAKI</t>
  </si>
  <si>
    <t>Ge Power India Ltd</t>
  </si>
  <si>
    <t>GEPIL</t>
  </si>
  <si>
    <t>NRB Bearings Ltd</t>
  </si>
  <si>
    <t>NRBBEARING</t>
  </si>
  <si>
    <t>ideaForge Technology Ltd</t>
  </si>
  <si>
    <t>IDEAFORGE</t>
  </si>
  <si>
    <t>Gokul Agro Resources Ltd</t>
  </si>
  <si>
    <t>GOKULAGRO</t>
  </si>
  <si>
    <t>Suraj Estate Developers Ltd</t>
  </si>
  <si>
    <t>SURAJEST</t>
  </si>
  <si>
    <t>Real Estate Rental, Development &amp; Operations</t>
  </si>
  <si>
    <t>Eveready Industries India Ltd</t>
  </si>
  <si>
    <t>EVEREADY</t>
  </si>
  <si>
    <t>Dhani Services Ltd</t>
  </si>
  <si>
    <t>DHANI</t>
  </si>
  <si>
    <t>Jash Engineering Ltd</t>
  </si>
  <si>
    <t>JASH</t>
  </si>
  <si>
    <t>Salasar Techno Engineering Ltd</t>
  </si>
  <si>
    <t>SALASAR</t>
  </si>
  <si>
    <t>Suven Life Sciences Ltd</t>
  </si>
  <si>
    <t>SUVEN</t>
  </si>
  <si>
    <t>Saksoft Ltd</t>
  </si>
  <si>
    <t>SAKSOFT</t>
  </si>
  <si>
    <t>Tinna Rubber and Infrastructure Ltd</t>
  </si>
  <si>
    <t>TINNARUBR</t>
  </si>
  <si>
    <t>SML Isuzu Ltd</t>
  </si>
  <si>
    <t>SMLISUZU</t>
  </si>
  <si>
    <t>Dishman Carbogen Amcis Ltd</t>
  </si>
  <si>
    <t>DCAL</t>
  </si>
  <si>
    <t>Wendt (India) Limited</t>
  </si>
  <si>
    <t>WENDT</t>
  </si>
  <si>
    <t>Quick Heal Technologies Ltd</t>
  </si>
  <si>
    <t>QUICKHEAL</t>
  </si>
  <si>
    <t>Indraprastha Medical Corporation Ltd</t>
  </si>
  <si>
    <t>INDRAMEDCO</t>
  </si>
  <si>
    <t>Dredging Corporation of India Ltd</t>
  </si>
  <si>
    <t>DREDGECORP</t>
  </si>
  <si>
    <t>Dredging</t>
  </si>
  <si>
    <t>Maithan Alloys Ltd</t>
  </si>
  <si>
    <t>MAITHANALL</t>
  </si>
  <si>
    <t>Repco Home Finance Ltd</t>
  </si>
  <si>
    <t>REPCOHOME</t>
  </si>
  <si>
    <t>Indoco Remedies Ltd</t>
  </si>
  <si>
    <t>INDOCO</t>
  </si>
  <si>
    <t>Websol Energy System Ltd</t>
  </si>
  <si>
    <t>WEBELSOLAR</t>
  </si>
  <si>
    <t>Servotech Power Systems Ltd</t>
  </si>
  <si>
    <t>SERVOTECH</t>
  </si>
  <si>
    <t>Rajratan Global Wire Ltd</t>
  </si>
  <si>
    <t>RAJRATAN</t>
  </si>
  <si>
    <t>SJS Enterprises Ltd</t>
  </si>
  <si>
    <t>SJS</t>
  </si>
  <si>
    <t>Goodluck India Ltd</t>
  </si>
  <si>
    <t>GOODLUCK</t>
  </si>
  <si>
    <t>Marathon Nextgen Realty Ltd</t>
  </si>
  <si>
    <t>MARATHON</t>
  </si>
  <si>
    <t>SEPC Ltd</t>
  </si>
  <si>
    <t>SEPC</t>
  </si>
  <si>
    <t>Automotive Axles Ltd</t>
  </si>
  <si>
    <t>AUTOAXLES</t>
  </si>
  <si>
    <t>Dollar Industries Ltd</t>
  </si>
  <si>
    <t>DOLLAR</t>
  </si>
  <si>
    <t>Confidence Petroleum India Ltd</t>
  </si>
  <si>
    <t>CONFIPET</t>
  </si>
  <si>
    <t>Spectrum Electrical Industries Ltd</t>
  </si>
  <si>
    <t>SPECTRUM</t>
  </si>
  <si>
    <t>KCP Ltd</t>
  </si>
  <si>
    <t>KCP</t>
  </si>
  <si>
    <t>Somany Ceramics Ltd</t>
  </si>
  <si>
    <t>SOMANYCERA</t>
  </si>
  <si>
    <t>Abans Holdings Ltd</t>
  </si>
  <si>
    <t>AHL</t>
  </si>
  <si>
    <t>BF Utilities Ltd</t>
  </si>
  <si>
    <t>BFUTILITIE</t>
  </si>
  <si>
    <t>CARE Ratings Ltd</t>
  </si>
  <si>
    <t>CARERATING</t>
  </si>
  <si>
    <t>Kolte-Patil Developers Ltd</t>
  </si>
  <si>
    <t>KOLTEPATIL</t>
  </si>
  <si>
    <t>Shalby Ltd</t>
  </si>
  <si>
    <t>SHALBY</t>
  </si>
  <si>
    <t>Vadilal Industries Ltd</t>
  </si>
  <si>
    <t>VADILALIND</t>
  </si>
  <si>
    <t>Fino Payments Bank Ltd</t>
  </si>
  <si>
    <t>FINOPB</t>
  </si>
  <si>
    <t>Novartis India Ltd</t>
  </si>
  <si>
    <t>NOVARTIND</t>
  </si>
  <si>
    <t>TCPL Packaging Ltd</t>
  </si>
  <si>
    <t>TCPLPACK</t>
  </si>
  <si>
    <t>Vertoz Advertising Ltd</t>
  </si>
  <si>
    <t>VERTOZ</t>
  </si>
  <si>
    <t>D P Abhushan Ltd</t>
  </si>
  <si>
    <t>DPABHUSHAN</t>
  </si>
  <si>
    <t>HLE Glascoat Ltd</t>
  </si>
  <si>
    <t>HLEGLAS</t>
  </si>
  <si>
    <t>Solara Active Pharma Sciences Ltd</t>
  </si>
  <si>
    <t>SOLARA</t>
  </si>
  <si>
    <t>Jeena Sikho Lifecare Ltd</t>
  </si>
  <si>
    <t>JSLL</t>
  </si>
  <si>
    <t>Vishnu Chemicals Ltd</t>
  </si>
  <si>
    <t>VISHNU</t>
  </si>
  <si>
    <t>Dish TV India Ltd</t>
  </si>
  <si>
    <t>DISHTV</t>
  </si>
  <si>
    <t>Andrew Yule &amp; Co Ltd</t>
  </si>
  <si>
    <t>ANDREWYU</t>
  </si>
  <si>
    <t>Man Industries (India) Ltd</t>
  </si>
  <si>
    <t>MANINDS</t>
  </si>
  <si>
    <t>Globus Spirits Ltd</t>
  </si>
  <si>
    <t>GLOBUSSPR</t>
  </si>
  <si>
    <t>DISA India Ltd</t>
  </si>
  <si>
    <t>DISAQ</t>
  </si>
  <si>
    <t>Sindhu Trade Links Ltd</t>
  </si>
  <si>
    <t>SINDHUTRAD</t>
  </si>
  <si>
    <t>Dolphin Offshore Enterprises (India) Ltd</t>
  </si>
  <si>
    <t>DOLPHIN</t>
  </si>
  <si>
    <t>Goodyear India Ltd</t>
  </si>
  <si>
    <t>GOODYEAR</t>
  </si>
  <si>
    <t>Precision Wires India Ltd</t>
  </si>
  <si>
    <t>PRECWIRE</t>
  </si>
  <si>
    <t>Sky Gold Ltd</t>
  </si>
  <si>
    <t>SKYGOLD</t>
  </si>
  <si>
    <t>Nilkamal Ltd</t>
  </si>
  <si>
    <t>NILKAMAL</t>
  </si>
  <si>
    <t>PSP Projects Ltd</t>
  </si>
  <si>
    <t>PSPPROJECT</t>
  </si>
  <si>
    <t>Mayur Uniquoters Ltd</t>
  </si>
  <si>
    <t>MAYURUNIQ</t>
  </si>
  <si>
    <t>Capacite Infraprojects Ltd</t>
  </si>
  <si>
    <t>CAPACITE</t>
  </si>
  <si>
    <t>EIH Associated Hotels Ltd</t>
  </si>
  <si>
    <t>EIHAHOTELS</t>
  </si>
  <si>
    <t>MM Forgings Ltd</t>
  </si>
  <si>
    <t>MMFL</t>
  </si>
  <si>
    <t>Unitech Ltd</t>
  </si>
  <si>
    <t>UNITECH</t>
  </si>
  <si>
    <t>EFC (I) Ltd</t>
  </si>
  <si>
    <t>EFCIL</t>
  </si>
  <si>
    <t>Distributors</t>
  </si>
  <si>
    <t>SBI Gold ETF</t>
  </si>
  <si>
    <t>SETFGOLD</t>
  </si>
  <si>
    <t>RPSG Ventures Ltd</t>
  </si>
  <si>
    <t>RPSGVENT</t>
  </si>
  <si>
    <t>Dolat Algotech Ltd</t>
  </si>
  <si>
    <t>DOLATALGO</t>
  </si>
  <si>
    <t>Accelya Solutions India Ltd</t>
  </si>
  <si>
    <t>ACCELYA</t>
  </si>
  <si>
    <t>Indian Hume Pipe Company Ltd</t>
  </si>
  <si>
    <t>INDIANHUME</t>
  </si>
  <si>
    <t>Rashi Peripherals Ltd</t>
  </si>
  <si>
    <t>RPTECH</t>
  </si>
  <si>
    <t>S H Kelkar and Company Ltd</t>
  </si>
  <si>
    <t>SHK</t>
  </si>
  <si>
    <t>Tarsons Products Ltd</t>
  </si>
  <si>
    <t>TARSONS</t>
  </si>
  <si>
    <t>Universal Cables Ltd</t>
  </si>
  <si>
    <t>UNIVCABLES</t>
  </si>
  <si>
    <t>Lumax Industries Ltd</t>
  </si>
  <si>
    <t>LUMAXIND</t>
  </si>
  <si>
    <t>Nitin Spinners Ltd</t>
  </si>
  <si>
    <t>NITINSPIN</t>
  </si>
  <si>
    <t>ESAF Small Finance Bank Limited</t>
  </si>
  <si>
    <t>ESAFSFB</t>
  </si>
  <si>
    <t>Mold-Tek Packaging Ltd</t>
  </si>
  <si>
    <t>MOLDTKPAC</t>
  </si>
  <si>
    <t>Nippon India ETF Nifty 1D Rate Liquid BeES</t>
  </si>
  <si>
    <t>LIQUIDBEES</t>
  </si>
  <si>
    <t>Genesys International Corporation Ltd</t>
  </si>
  <si>
    <t>GENESYS</t>
  </si>
  <si>
    <t>Cupid Ltd</t>
  </si>
  <si>
    <t>CUPID</t>
  </si>
  <si>
    <t>Hi-Tech Pipes Ltd</t>
  </si>
  <si>
    <t>HITECH</t>
  </si>
  <si>
    <t>HMA Agro Industries Ltd</t>
  </si>
  <si>
    <t>HMAAGRO</t>
  </si>
  <si>
    <t>TIL Ltd</t>
  </si>
  <si>
    <t>TIL</t>
  </si>
  <si>
    <t>Rupa &amp; Company Ltd</t>
  </si>
  <si>
    <t>RUPA</t>
  </si>
  <si>
    <t>KP Green Engineering Ltd</t>
  </si>
  <si>
    <t>KPGEL</t>
  </si>
  <si>
    <t>Heavy Electrical Equipment</t>
  </si>
  <si>
    <t>Geojit Financial Services Ltd</t>
  </si>
  <si>
    <t>GEOJITFSL</t>
  </si>
  <si>
    <t>Tasty Bite Eatables Ltd</t>
  </si>
  <si>
    <t>TASTYBITE</t>
  </si>
  <si>
    <t>K.P. Energy Ltd</t>
  </si>
  <si>
    <t>KPEL</t>
  </si>
  <si>
    <t>Pokarna Ltd</t>
  </si>
  <si>
    <t>POKARNA</t>
  </si>
  <si>
    <t>DEN Networks Ltd</t>
  </si>
  <si>
    <t>DEN</t>
  </si>
  <si>
    <t>Kalyani Investment Company Ltd</t>
  </si>
  <si>
    <t>KICL</t>
  </si>
  <si>
    <t>SMS Pharmaceuticals Ltd</t>
  </si>
  <si>
    <t>SMSPHARMA</t>
  </si>
  <si>
    <t>Landmark Cars Ltd</t>
  </si>
  <si>
    <t>LANDMARK</t>
  </si>
  <si>
    <t>Dreamfolks Services Ltd</t>
  </si>
  <si>
    <t>DREAMFOLKS</t>
  </si>
  <si>
    <t>John Cockerill India Ltd</t>
  </si>
  <si>
    <t>COCKERILL</t>
  </si>
  <si>
    <t>Industrial Machinery &amp; Supplies &amp; Components</t>
  </si>
  <si>
    <t>Sasken Technologies Ltd</t>
  </si>
  <si>
    <t>SASKEN</t>
  </si>
  <si>
    <t>S.P.Apparels Ltd</t>
  </si>
  <si>
    <t>SPAL</t>
  </si>
  <si>
    <t>Paramount Communications Ltd</t>
  </si>
  <si>
    <t>PARACABLES</t>
  </si>
  <si>
    <t>Panama Petrochem Ltd</t>
  </si>
  <si>
    <t>PANAMAPET</t>
  </si>
  <si>
    <t>Ajmera Realty &amp; Infra India Ltd</t>
  </si>
  <si>
    <t>AJMERA</t>
  </si>
  <si>
    <t>Mangalam Cement Ltd</t>
  </si>
  <si>
    <t>MANGLMCEM</t>
  </si>
  <si>
    <t>DEE Development Engineers Ltd</t>
  </si>
  <si>
    <t>DEEDEV</t>
  </si>
  <si>
    <t>B L Kashyap and Sons Ltd</t>
  </si>
  <si>
    <t>BLKASHYAP</t>
  </si>
  <si>
    <t>IOL Chemicals and Pharmaceuticals Ltd</t>
  </si>
  <si>
    <t>IOLCP</t>
  </si>
  <si>
    <t>Federal-Mogul Goetze (India) Ltd</t>
  </si>
  <si>
    <t>FMGOETZE</t>
  </si>
  <si>
    <t>Insecticides (India) Ltd</t>
  </si>
  <si>
    <t>INSECTICID</t>
  </si>
  <si>
    <t>NIBE Ltd</t>
  </si>
  <si>
    <t>NIBE</t>
  </si>
  <si>
    <t>ADF Foods Ltd</t>
  </si>
  <si>
    <t>ADFFOODS</t>
  </si>
  <si>
    <t>JITF Infralogistics Ltd</t>
  </si>
  <si>
    <t>JITFINFRA</t>
  </si>
  <si>
    <t>India Pesticides Ltd</t>
  </si>
  <si>
    <t>IPL</t>
  </si>
  <si>
    <t>Astec Lifesciences Ltd</t>
  </si>
  <si>
    <t>ASTEC</t>
  </si>
  <si>
    <t>Veritas (India) Ltd</t>
  </si>
  <si>
    <t>VERITAS</t>
  </si>
  <si>
    <t>Udaipur Cement Works Ltd</t>
  </si>
  <si>
    <t>UDAICEMENT</t>
  </si>
  <si>
    <t>Omaxe Ltd</t>
  </si>
  <si>
    <t>OMAXE</t>
  </si>
  <si>
    <t>Pennar Industries Ltd</t>
  </si>
  <si>
    <t>PENIND</t>
  </si>
  <si>
    <t>E2E Networks Ltd</t>
  </si>
  <si>
    <t>E2E</t>
  </si>
  <si>
    <t>Cantabil Retail India Ltd</t>
  </si>
  <si>
    <t>CANTABIL</t>
  </si>
  <si>
    <t>Sanghi Industries Ltd</t>
  </si>
  <si>
    <t>SANGHIIND</t>
  </si>
  <si>
    <t>Apollo Pipes Ltd</t>
  </si>
  <si>
    <t>APOLLOPIPE</t>
  </si>
  <si>
    <t>63 Moons Technologies Ltd</t>
  </si>
  <si>
    <t>63MOONS</t>
  </si>
  <si>
    <t>Jaiprakash Associates Ltd</t>
  </si>
  <si>
    <t>JPASSOCIAT</t>
  </si>
  <si>
    <t>Jyoti Structures Ltd</t>
  </si>
  <si>
    <t>JYOTISTRUC</t>
  </si>
  <si>
    <t>Welspun Specialty Solutions Ltd</t>
  </si>
  <si>
    <t>WELSPLSOL</t>
  </si>
  <si>
    <t>Deccan Gold Mines Ltd</t>
  </si>
  <si>
    <t>DECNGOLD</t>
  </si>
  <si>
    <t>Vakrangee Limited</t>
  </si>
  <si>
    <t>VAKRANGEE</t>
  </si>
  <si>
    <t>Satin Creditcare Network Ltd</t>
  </si>
  <si>
    <t>SATIN</t>
  </si>
  <si>
    <t>IKIO Lighting Ltd</t>
  </si>
  <si>
    <t>IKIO</t>
  </si>
  <si>
    <t>Epack Durable Ltd</t>
  </si>
  <si>
    <t>EPACK</t>
  </si>
  <si>
    <t>Monarch Networth Capital Ltd</t>
  </si>
  <si>
    <t>MONARCH</t>
  </si>
  <si>
    <t>Mukand Ltd</t>
  </si>
  <si>
    <t>MUKANDLTD</t>
  </si>
  <si>
    <t>Orient Green Power Company Ltd</t>
  </si>
  <si>
    <t>GREENPOWER</t>
  </si>
  <si>
    <t>Sai Silks (Kalamandir) Ltd</t>
  </si>
  <si>
    <t>KALAMANDIR</t>
  </si>
  <si>
    <t>Vidhi Specialty Food Ingredients Ltd</t>
  </si>
  <si>
    <t>VIDHIING</t>
  </si>
  <si>
    <t>Oriental Hotels Ltd</t>
  </si>
  <si>
    <t>ORIENTHOT</t>
  </si>
  <si>
    <t>Owais Metal and Mineral Processing Ltd</t>
  </si>
  <si>
    <t>OWAIS</t>
  </si>
  <si>
    <t>Siyaram Silk Mills Ltd</t>
  </si>
  <si>
    <t>SIYSIL</t>
  </si>
  <si>
    <t>Tatva Chintan Pharma Chem Ltd</t>
  </si>
  <si>
    <t>TATVA</t>
  </si>
  <si>
    <t>BF Investment Ltd</t>
  </si>
  <si>
    <t>BFINVEST</t>
  </si>
  <si>
    <t>Uniparts India Ltd</t>
  </si>
  <si>
    <t>UNIPARTS</t>
  </si>
  <si>
    <t>Shanti Educational Initiatives Ltd</t>
  </si>
  <si>
    <t>SEIL</t>
  </si>
  <si>
    <t>SG Finserve Ltd</t>
  </si>
  <si>
    <t>SGFIN</t>
  </si>
  <si>
    <t>Axiscades Technologies Ltd</t>
  </si>
  <si>
    <t>AXISCADES</t>
  </si>
  <si>
    <t>Xpro India Ltd</t>
  </si>
  <si>
    <t>XPROINDIA</t>
  </si>
  <si>
    <t>Cosmo First Ltd</t>
  </si>
  <si>
    <t>COSMOFIRST</t>
  </si>
  <si>
    <t>Carysil Ltd</t>
  </si>
  <si>
    <t>CARYSIL</t>
  </si>
  <si>
    <t>Ugro Capital Ltd</t>
  </si>
  <si>
    <t>UGROCAP</t>
  </si>
  <si>
    <t>Kody Technolab Ltd</t>
  </si>
  <si>
    <t>KODYTECH</t>
  </si>
  <si>
    <t>Raghav Productivity Enhancers Ltd</t>
  </si>
  <si>
    <t>RPEL</t>
  </si>
  <si>
    <t>Meghmani Organics Ltd</t>
  </si>
  <si>
    <t>MOL</t>
  </si>
  <si>
    <t>Antony Waste Handling Cell Ltd</t>
  </si>
  <si>
    <t>AWHCL</t>
  </si>
  <si>
    <t>HIL Ltd</t>
  </si>
  <si>
    <t>HIL</t>
  </si>
  <si>
    <t>Apcotex Industries Ltd</t>
  </si>
  <si>
    <t>APCOTEXIND</t>
  </si>
  <si>
    <t>Hester Biosciences Ltd</t>
  </si>
  <si>
    <t>HESTERBIO</t>
  </si>
  <si>
    <t>Pnb Gilts Ltd</t>
  </si>
  <si>
    <t>PNBGILTS</t>
  </si>
  <si>
    <t>Hubtown Ltd</t>
  </si>
  <si>
    <t>HUBTOWN</t>
  </si>
  <si>
    <t>Parag Milk Foods Ltd</t>
  </si>
  <si>
    <t>PARAGMILK</t>
  </si>
  <si>
    <t>Jubilant Industries Ltd</t>
  </si>
  <si>
    <t>JUBLINDS</t>
  </si>
  <si>
    <t>Tanfac Industries Ltd</t>
  </si>
  <si>
    <t>TANFACIND</t>
  </si>
  <si>
    <t>Balmer Lawrie Investments Ltd</t>
  </si>
  <si>
    <t>BLIL</t>
  </si>
  <si>
    <t>TTK Healthcare Ltd</t>
  </si>
  <si>
    <t>TTKHLTCARE</t>
  </si>
  <si>
    <t>Vardhman Special Steels Ltd</t>
  </si>
  <si>
    <t>VSSL</t>
  </si>
  <si>
    <t>Nalwa Sons Investments Ltd</t>
  </si>
  <si>
    <t>NSIL</t>
  </si>
  <si>
    <t>Walchandnagar Industries Ltd</t>
  </si>
  <si>
    <t>WALCHANNAG</t>
  </si>
  <si>
    <t>TechNVision Ventures Ltd</t>
  </si>
  <si>
    <t>TECHNVISN</t>
  </si>
  <si>
    <t>Barbeque-Nation Hospitality Ltd</t>
  </si>
  <si>
    <t>BARBEQUE</t>
  </si>
  <si>
    <t>Krsnaa Diagnostics Ltd</t>
  </si>
  <si>
    <t>KRSNAA</t>
  </si>
  <si>
    <t>Andhra Paper Ltd</t>
  </si>
  <si>
    <t>ANDHRAPAP</t>
  </si>
  <si>
    <t>ICICI Prudential Nifty 50 ETF</t>
  </si>
  <si>
    <t>NIFTYIETF</t>
  </si>
  <si>
    <t>Rane Holdings Ltd</t>
  </si>
  <si>
    <t>RANEHOLDIN</t>
  </si>
  <si>
    <t>Prataap Snacks Ltd</t>
  </si>
  <si>
    <t>DIAMONDYD</t>
  </si>
  <si>
    <t>Talbros Automotive Components Ltd</t>
  </si>
  <si>
    <t>TALBROAUTO</t>
  </si>
  <si>
    <t>Rossell India Ltd</t>
  </si>
  <si>
    <t>ROSSELLIND</t>
  </si>
  <si>
    <t>Themis Medicare Ltd</t>
  </si>
  <si>
    <t>THEMISMED</t>
  </si>
  <si>
    <t>IFGL Refractories Ltd</t>
  </si>
  <si>
    <t>IFGLEXPOR</t>
  </si>
  <si>
    <t>Updater Services Ltd</t>
  </si>
  <si>
    <t>UDS</t>
  </si>
  <si>
    <t>Seshasayee Paper and Boards Ltd</t>
  </si>
  <si>
    <t>SESHAPAPER</t>
  </si>
  <si>
    <t>Indo Tech Transformers Ltd</t>
  </si>
  <si>
    <t>INDOTECH</t>
  </si>
  <si>
    <t>Gocl Corporation Ltd</t>
  </si>
  <si>
    <t>GOCLCORP</t>
  </si>
  <si>
    <t>Som Distilleries and Breweries Ltd</t>
  </si>
  <si>
    <t>SDBL</t>
  </si>
  <si>
    <t>Amrutanjan Health Care Ltd</t>
  </si>
  <si>
    <t>AMRUTANJAN</t>
  </si>
  <si>
    <t>Gandhar Oil Refinery (INDIA) Ltd</t>
  </si>
  <si>
    <t>GANDHAR</t>
  </si>
  <si>
    <t>Sanstar Ltd</t>
  </si>
  <si>
    <t>SANSTAR</t>
  </si>
  <si>
    <t>Veranda Learning Solutions Ltd</t>
  </si>
  <si>
    <t>VERANDA</t>
  </si>
  <si>
    <t>Ramco Industries Ltd</t>
  </si>
  <si>
    <t>RAMCOIND</t>
  </si>
  <si>
    <t>Agro Tech Foods Ltd</t>
  </si>
  <si>
    <t>ATFL</t>
  </si>
  <si>
    <t>JISLDVREQS</t>
  </si>
  <si>
    <t>Alicon Castalloy Ltd</t>
  </si>
  <si>
    <t>ALICON</t>
  </si>
  <si>
    <t>Navkar Corporation Ltd</t>
  </si>
  <si>
    <t>NAVKARCORP</t>
  </si>
  <si>
    <t>DCW Ltd</t>
  </si>
  <si>
    <t>DCW</t>
  </si>
  <si>
    <t>Om Infra Ltd</t>
  </si>
  <si>
    <t>OMINFRAL</t>
  </si>
  <si>
    <t>Yatra Online Ltd</t>
  </si>
  <si>
    <t>YATRA</t>
  </si>
  <si>
    <t>Deep Industries Ltd</t>
  </si>
  <si>
    <t>DEEPINDS</t>
  </si>
  <si>
    <t>Oriental Rail Infrastructure Ltd</t>
  </si>
  <si>
    <t>ORIRAIL</t>
  </si>
  <si>
    <t>Jagran Prakashan Ltd</t>
  </si>
  <si>
    <t>JAGRAN</t>
  </si>
  <si>
    <t>Centum Electronics Ltd</t>
  </si>
  <si>
    <t>CENTUM</t>
  </si>
  <si>
    <t>Advait Infratech Ltd</t>
  </si>
  <si>
    <t>ADVAIT</t>
  </si>
  <si>
    <t>Electrical Components &amp; Equipment</t>
  </si>
  <si>
    <t>Divgi TorqTransfer Systems Ltd</t>
  </si>
  <si>
    <t>DIVGIITTS</t>
  </si>
  <si>
    <t>Suryoday Small Finance Bank Ltd</t>
  </si>
  <si>
    <t>SURYODAY</t>
  </si>
  <si>
    <t>Summit Securities Ltd</t>
  </si>
  <si>
    <t>SUMMITSEC</t>
  </si>
  <si>
    <t>India Power Corporation Ltd</t>
  </si>
  <si>
    <t>DPSCLTD</t>
  </si>
  <si>
    <t>Aeroflex Industries Ltd</t>
  </si>
  <si>
    <t>AEROFLEX</t>
  </si>
  <si>
    <t>PIX Transmissions Ltd</t>
  </si>
  <si>
    <t>PIXTRANS</t>
  </si>
  <si>
    <t>Hariom Pipe Industries Ltd</t>
  </si>
  <si>
    <t>HARIOMPIPE</t>
  </si>
  <si>
    <t>Sigachi Industries Ltd</t>
  </si>
  <si>
    <t>SIGACHI</t>
  </si>
  <si>
    <t>Expleo Solutions Ltd</t>
  </si>
  <si>
    <t>EXPLEOSOL</t>
  </si>
  <si>
    <t>Sangam (India) Ltd</t>
  </si>
  <si>
    <t>SANGAMIND</t>
  </si>
  <si>
    <t>Fratelli Vineyards Ltd</t>
  </si>
  <si>
    <t>TINNATFL</t>
  </si>
  <si>
    <t>Wonder Electricals Ltd</t>
  </si>
  <si>
    <t>WEL</t>
  </si>
  <si>
    <t>Goldiam International Ltd</t>
  </si>
  <si>
    <t>GOLDIAM</t>
  </si>
  <si>
    <t>Kotak Gold Etf</t>
  </si>
  <si>
    <t>GOLD1</t>
  </si>
  <si>
    <t>Roto Pumps Ltd</t>
  </si>
  <si>
    <t>ROTO</t>
  </si>
  <si>
    <t>GKW Ltd</t>
  </si>
  <si>
    <t>GKWLIMITED</t>
  </si>
  <si>
    <t>Bombay Super Hybrid Seeds Ltd</t>
  </si>
  <si>
    <t>BSHSL</t>
  </si>
  <si>
    <t>Stove Kraft Ltd</t>
  </si>
  <si>
    <t>STOVEKRAFT</t>
  </si>
  <si>
    <t>Ram Ratna Wires Ltd</t>
  </si>
  <si>
    <t>RAMRAT</t>
  </si>
  <si>
    <t>Wheels India Ltd</t>
  </si>
  <si>
    <t>WHEELS</t>
  </si>
  <si>
    <t>Suratwwala Business Group Ltd</t>
  </si>
  <si>
    <t>SBGLP</t>
  </si>
  <si>
    <t>I G Petrochemicals Ltd</t>
  </si>
  <si>
    <t>IGPL</t>
  </si>
  <si>
    <t>Automobile Corp Of Goa Ltd</t>
  </si>
  <si>
    <t>ACGL</t>
  </si>
  <si>
    <t>Yasho Industries Ltd</t>
  </si>
  <si>
    <t>YASHO</t>
  </si>
  <si>
    <t>D Link (India) Limited</t>
  </si>
  <si>
    <t>DLINKINDIA</t>
  </si>
  <si>
    <t>Madhya Bharat Agro Products Ltd</t>
  </si>
  <si>
    <t>MBAPL</t>
  </si>
  <si>
    <t>BLS E-Services Ltd</t>
  </si>
  <si>
    <t>BLSE</t>
  </si>
  <si>
    <t>Nelco Ltd</t>
  </si>
  <si>
    <t>NELCO</t>
  </si>
  <si>
    <t>Praveg Ltd</t>
  </si>
  <si>
    <t>PRAVEG</t>
  </si>
  <si>
    <t>GRP Ltd</t>
  </si>
  <si>
    <t>GRPLTD</t>
  </si>
  <si>
    <t>GPT Infraprojects Ltd</t>
  </si>
  <si>
    <t>GPTINFRA</t>
  </si>
  <si>
    <t>HDFC Gold Exchange Traded Fund</t>
  </si>
  <si>
    <t>HDFCGOLD</t>
  </si>
  <si>
    <t>ICICI Prudential Gold ETF</t>
  </si>
  <si>
    <t>GOLDIETF</t>
  </si>
  <si>
    <t>Sadhana Nitro Chem Ltd</t>
  </si>
  <si>
    <t>SADHNANIQ</t>
  </si>
  <si>
    <t>Nippon India ETF Nifty Next 50 Junior BeES</t>
  </si>
  <si>
    <t>JUNIORBEES</t>
  </si>
  <si>
    <t>Sirca Paints India Ltd</t>
  </si>
  <si>
    <t>SIRCA</t>
  </si>
  <si>
    <t>Hercules Hoists Ltd</t>
  </si>
  <si>
    <t>HERCULES</t>
  </si>
  <si>
    <t>Fairchem Organics Ltd</t>
  </si>
  <si>
    <t>FAIRCHEMOR</t>
  </si>
  <si>
    <t>Dr Agarwal's Eye Hospital Ltd</t>
  </si>
  <si>
    <t>DRAGARWQ</t>
  </si>
  <si>
    <t>Elpro International Ltd</t>
  </si>
  <si>
    <t>ELPROINTL</t>
  </si>
  <si>
    <t>Lotus Chocolate Company Ltd</t>
  </si>
  <si>
    <t>LOTUSCHO</t>
  </si>
  <si>
    <t>Igarashi Motors India Ltd</t>
  </si>
  <si>
    <t>IGARASHI</t>
  </si>
  <si>
    <t>Irm Energy Ltd</t>
  </si>
  <si>
    <t>IRMENERGY</t>
  </si>
  <si>
    <t>Kilburn Engineering Ltd</t>
  </si>
  <si>
    <t>KLBRENG-B</t>
  </si>
  <si>
    <t>Everest Kanto Cylinder Ltd</t>
  </si>
  <si>
    <t>EKC</t>
  </si>
  <si>
    <t>Last Mile Enterprises Ltd</t>
  </si>
  <si>
    <t>LASTMILE</t>
  </si>
  <si>
    <t>Real Estate Development</t>
  </si>
  <si>
    <t>Atul Auto Ltd</t>
  </si>
  <si>
    <t>ATULAUTO</t>
  </si>
  <si>
    <t>Three Wheelers</t>
  </si>
  <si>
    <t>Bigbloc Construction Ltd</t>
  </si>
  <si>
    <t>BIGBLOC</t>
  </si>
  <si>
    <t>TAJ GVK Hotels and Resorts Ltd</t>
  </si>
  <si>
    <t>TAJGVK</t>
  </si>
  <si>
    <t>Reliance Industrial Infrastructure Ltd</t>
  </si>
  <si>
    <t>RIIL</t>
  </si>
  <si>
    <t>Media Matrix Worldwide Ltd</t>
  </si>
  <si>
    <t>MMWL</t>
  </si>
  <si>
    <t>Camlin Fine Sciences Ltd</t>
  </si>
  <si>
    <t>CAMLINFINE</t>
  </si>
  <si>
    <t>KKRRAFTON Developers Limited</t>
  </si>
  <si>
    <t>KDL</t>
  </si>
  <si>
    <t>Peninsula Land Ltd</t>
  </si>
  <si>
    <t>PENINLAND</t>
  </si>
  <si>
    <t>Arman Financial Services Ltd</t>
  </si>
  <si>
    <t>ARMANFIN</t>
  </si>
  <si>
    <t>Dcm Shriram Industries Ltd</t>
  </si>
  <si>
    <t>DCMSRIND</t>
  </si>
  <si>
    <t>Ador Welding Ltd</t>
  </si>
  <si>
    <t>ADORWELD</t>
  </si>
  <si>
    <t>Mufin Green Finance Ltd</t>
  </si>
  <si>
    <t>MUFIN</t>
  </si>
  <si>
    <t>Jindal Drilling and Industries Ltd</t>
  </si>
  <si>
    <t>JINDRILL</t>
  </si>
  <si>
    <t>Fedders Holding Ltd</t>
  </si>
  <si>
    <t>FEDDERSHOL</t>
  </si>
  <si>
    <t>Kesar India Ltd</t>
  </si>
  <si>
    <t>KESAR</t>
  </si>
  <si>
    <t>GTPL Hathway Ltd</t>
  </si>
  <si>
    <t>GTPL</t>
  </si>
  <si>
    <t>G M Breweries Ltd</t>
  </si>
  <si>
    <t>GMBREW</t>
  </si>
  <si>
    <t>Zota Health Care Ltd</t>
  </si>
  <si>
    <t>ZOTA</t>
  </si>
  <si>
    <t>India Nippon Electricals Ltd</t>
  </si>
  <si>
    <t>INDNIPPON</t>
  </si>
  <si>
    <t>Amines and Plasticizers Ltd</t>
  </si>
  <si>
    <t>AMNPLST</t>
  </si>
  <si>
    <t>Shriram Properties Ltd</t>
  </si>
  <si>
    <t>SHRIRAMPPS</t>
  </si>
  <si>
    <t>Windlas Biotech Ltd</t>
  </si>
  <si>
    <t>WINDLAS</t>
  </si>
  <si>
    <t>Paushak Ltd</t>
  </si>
  <si>
    <t>PAUSHAKLTD</t>
  </si>
  <si>
    <t>Agarwal Industrial Corporation Ltd</t>
  </si>
  <si>
    <t>AGARIND</t>
  </si>
  <si>
    <t>Madras Fertilizers Ltd</t>
  </si>
  <si>
    <t>MADRASFERT</t>
  </si>
  <si>
    <t>Excel Industries Ltd</t>
  </si>
  <si>
    <t>EXCELINDUS</t>
  </si>
  <si>
    <t>Platinum Industries Ltd</t>
  </si>
  <si>
    <t>PLATIND</t>
  </si>
  <si>
    <t>Precision Camshafts Ltd</t>
  </si>
  <si>
    <t>PRECAM</t>
  </si>
  <si>
    <t>BCL Industries Ltd</t>
  </si>
  <si>
    <t>BCLIND</t>
  </si>
  <si>
    <t>Systematix Corporate Services Ltd</t>
  </si>
  <si>
    <t>SYSTMTXC</t>
  </si>
  <si>
    <t>Subex Ltd</t>
  </si>
  <si>
    <t>SUBEXLTD</t>
  </si>
  <si>
    <t>Master Trust Ltd</t>
  </si>
  <si>
    <t>MASTERTR</t>
  </si>
  <si>
    <t>Eimco Elecon (India) Ltd</t>
  </si>
  <si>
    <t>EIMCOELECO</t>
  </si>
  <si>
    <t>GNA Axles Ltd</t>
  </si>
  <si>
    <t>GNA</t>
  </si>
  <si>
    <t>Hi-Tech Gears Ltd</t>
  </si>
  <si>
    <t>HITECHGEAR</t>
  </si>
  <si>
    <t>Jyoti Resins and Adhesives Ltd</t>
  </si>
  <si>
    <t>JYOTIRES</t>
  </si>
  <si>
    <t>Kokuyo Camlin Ltd</t>
  </si>
  <si>
    <t>KOKUYOCMLN</t>
  </si>
  <si>
    <t>Swelect Energy Systems Ltd</t>
  </si>
  <si>
    <t>SWELECTES</t>
  </si>
  <si>
    <t>Rama Steel Tubes Ltd</t>
  </si>
  <si>
    <t>RAMASTEEL</t>
  </si>
  <si>
    <t>Alpex Solar Ltd</t>
  </si>
  <si>
    <t>ALPEXSOLAR</t>
  </si>
  <si>
    <t>MIC Electronics Ltd</t>
  </si>
  <si>
    <t>MICEL</t>
  </si>
  <si>
    <t>Kiri Industries Ltd</t>
  </si>
  <si>
    <t>KIRIINDUS</t>
  </si>
  <si>
    <t>AMIC Forging Ltd</t>
  </si>
  <si>
    <t>AMIC</t>
  </si>
  <si>
    <t>Steel</t>
  </si>
  <si>
    <t>Kitex Garments Ltd</t>
  </si>
  <si>
    <t>KITEX</t>
  </si>
  <si>
    <t>Everest Industries Ltd</t>
  </si>
  <si>
    <t>EVERESTIND</t>
  </si>
  <si>
    <t>Building Products - Prefab Structures</t>
  </si>
  <si>
    <t>ASM Technologies Ltd</t>
  </si>
  <si>
    <t>ASMTEC</t>
  </si>
  <si>
    <t>Filatex India Ltd</t>
  </si>
  <si>
    <t>FILATEX</t>
  </si>
  <si>
    <t>Mishtann Foods Ltd</t>
  </si>
  <si>
    <t>MISHTANN</t>
  </si>
  <si>
    <t>Rico Auto Industries Ltd</t>
  </si>
  <si>
    <t>RICOAUTO</t>
  </si>
  <si>
    <t>Tamilnadu Newsprint &amp; Papers Ltd</t>
  </si>
  <si>
    <t>TNPL</t>
  </si>
  <si>
    <t>Popular Vehicles and Services Ltd</t>
  </si>
  <si>
    <t>PVSL</t>
  </si>
  <si>
    <t>Motisons Jewellers Ltd</t>
  </si>
  <si>
    <t>MOTISONS</t>
  </si>
  <si>
    <t>Apparel &amp; Accessories Retailers</t>
  </si>
  <si>
    <t>Oriental Aromatics Ltd</t>
  </si>
  <si>
    <t>OAL</t>
  </si>
  <si>
    <t>Vascon Engineers Ltd</t>
  </si>
  <si>
    <t>VASCONEQ</t>
  </si>
  <si>
    <t>Krishana Phoschem Ltd</t>
  </si>
  <si>
    <t>KRISHANA</t>
  </si>
  <si>
    <t>Borosil Scientific Ltd</t>
  </si>
  <si>
    <t>BOROSCI</t>
  </si>
  <si>
    <t>Bharat Wire Ropes Ltd</t>
  </si>
  <si>
    <t>BHARATWIRE</t>
  </si>
  <si>
    <t>Texmaco Infrastructure &amp; Holdings Ltd</t>
  </si>
  <si>
    <t>TEXINFRA</t>
  </si>
  <si>
    <t>Likhitha Infrastructure Ltd</t>
  </si>
  <si>
    <t>LIKHITHA</t>
  </si>
  <si>
    <t>Forbes Precision Tools and Machine Parts Ltd</t>
  </si>
  <si>
    <t>TOTEM</t>
  </si>
  <si>
    <t>Yuken India Ltd</t>
  </si>
  <si>
    <t>YUKEN</t>
  </si>
  <si>
    <t>Yamuna Syndicate Ltd</t>
  </si>
  <si>
    <t>YSL</t>
  </si>
  <si>
    <t>TV Today Network Limited</t>
  </si>
  <si>
    <t>TVTODAY</t>
  </si>
  <si>
    <t>BMW Industries Ltd</t>
  </si>
  <si>
    <t>BMW</t>
  </si>
  <si>
    <t>Dhunseri Ventures Ltd</t>
  </si>
  <si>
    <t>DVL</t>
  </si>
  <si>
    <t>Tourism Finance Corporation of India Ltd</t>
  </si>
  <si>
    <t>TFCILTD</t>
  </si>
  <si>
    <t>Centrum Capital Ltd</t>
  </si>
  <si>
    <t>CENTRUM</t>
  </si>
  <si>
    <t>Salzer Electronics Ltd</t>
  </si>
  <si>
    <t>SALZERELEC</t>
  </si>
  <si>
    <t>Mangalore Chemicals and Fertilisers Ltd</t>
  </si>
  <si>
    <t>MANGCHEFER</t>
  </si>
  <si>
    <t>Manali Petrochemicals Ltd</t>
  </si>
  <si>
    <t>MANALIPETC</t>
  </si>
  <si>
    <t>India Motor Parts &amp; Accessories Ltd</t>
  </si>
  <si>
    <t>IMPAL</t>
  </si>
  <si>
    <t>Southern Petrochemical Industries Corporation Ltd</t>
  </si>
  <si>
    <t>SPIC</t>
  </si>
  <si>
    <t>Steel Exchange India Ltd</t>
  </si>
  <si>
    <t>STEELXIND</t>
  </si>
  <si>
    <t>Dynacons Systems and Solutions Ltd</t>
  </si>
  <si>
    <t>DSSL</t>
  </si>
  <si>
    <t>Shankara Building Products Ltd</t>
  </si>
  <si>
    <t>SHANKARA</t>
  </si>
  <si>
    <t>NIIT Ltd</t>
  </si>
  <si>
    <t>NIITLTD</t>
  </si>
  <si>
    <t>Suyog Telematics Ltd</t>
  </si>
  <si>
    <t>SUYOG</t>
  </si>
  <si>
    <t>Ngl Fine Chem Ltd</t>
  </si>
  <si>
    <t>NGLFINE</t>
  </si>
  <si>
    <t>Sportking India Ltd</t>
  </si>
  <si>
    <t>SPORTKING</t>
  </si>
  <si>
    <t>Butterfly Gandhimathi Appliances Ltd</t>
  </si>
  <si>
    <t>BUTTERFLY</t>
  </si>
  <si>
    <t>Rishabh Instruments Ltd</t>
  </si>
  <si>
    <t>RISHABH</t>
  </si>
  <si>
    <t>Century Enka Ltd</t>
  </si>
  <si>
    <t>CENTENKA</t>
  </si>
  <si>
    <t>Polo Queen Industrial and Fintech Ltd</t>
  </si>
  <si>
    <t>PQIF</t>
  </si>
  <si>
    <t>Taneja Aerospace and Aviation Ltd</t>
  </si>
  <si>
    <t>TANAA</t>
  </si>
  <si>
    <t>Himatsingka Seide Ltd</t>
  </si>
  <si>
    <t>HIMATSEIDE</t>
  </si>
  <si>
    <t>Punjab Chemicals and Crop Protection Ltd</t>
  </si>
  <si>
    <t>PUNJABCHEM</t>
  </si>
  <si>
    <t>Allsec Technologies Ltd</t>
  </si>
  <si>
    <t>ALLSEC</t>
  </si>
  <si>
    <t>Timex Group India Ltd</t>
  </si>
  <si>
    <t>TIMEX</t>
  </si>
  <si>
    <t>Heranba Industries Ltd</t>
  </si>
  <si>
    <t>HERANBA</t>
  </si>
  <si>
    <t>GPT Healthcare Ltd</t>
  </si>
  <si>
    <t>GPTHEALTH</t>
  </si>
  <si>
    <t>Kellton Tech Solutions Ltd</t>
  </si>
  <si>
    <t>KELLTONTEC</t>
  </si>
  <si>
    <t>Kotak Nifty 50 ETF</t>
  </si>
  <si>
    <t>NIFTY1</t>
  </si>
  <si>
    <t>R K Swamy Ltd</t>
  </si>
  <si>
    <t>RKSWAMY</t>
  </si>
  <si>
    <t>SMC Global Securities Ltd</t>
  </si>
  <si>
    <t>SMCGLOBAL</t>
  </si>
  <si>
    <t>Andhra Sugars Ltd</t>
  </si>
  <si>
    <t>ANDHRSUGAR</t>
  </si>
  <si>
    <t>Macpower CNC Machines Ltd</t>
  </si>
  <si>
    <t>MACPOWER</t>
  </si>
  <si>
    <t>Spacenet Enterprises India Ltd</t>
  </si>
  <si>
    <t>SPCENET</t>
  </si>
  <si>
    <t>Eco Recycling Ltd</t>
  </si>
  <si>
    <t>ECORECO</t>
  </si>
  <si>
    <t>CFF Fluid Control Ltd</t>
  </si>
  <si>
    <t>CFF</t>
  </si>
  <si>
    <t>Aerospace &amp; Defense</t>
  </si>
  <si>
    <t>Syncom Formulations (India) Ltd</t>
  </si>
  <si>
    <t>SYNCOMF</t>
  </si>
  <si>
    <t>Aaswa Trading and Exports Ltd</t>
  </si>
  <si>
    <t>TCC</t>
  </si>
  <si>
    <t>Real Estate Services</t>
  </si>
  <si>
    <t>Mukka Proteins Ltd</t>
  </si>
  <si>
    <t>MUKKA</t>
  </si>
  <si>
    <t>Shree Digvijay Cement Co Ltd</t>
  </si>
  <si>
    <t>SHREDIGCEM</t>
  </si>
  <si>
    <t>5Paisa Capital Ltd</t>
  </si>
  <si>
    <t>5PAISA</t>
  </si>
  <si>
    <t>One Point One Solutions Ltd</t>
  </si>
  <si>
    <t>ONEPOINT</t>
  </si>
  <si>
    <t>Saurashtra Cement Ltd</t>
  </si>
  <si>
    <t>SAURASHCEM</t>
  </si>
  <si>
    <t>Wardwizard Innovations &amp; Mobility Ltd</t>
  </si>
  <si>
    <t>WARDINMOBI</t>
  </si>
  <si>
    <t>Capital Small Finance Bank Ltd</t>
  </si>
  <si>
    <t>CAPITALSFB</t>
  </si>
  <si>
    <t>Shiva Cement Ltd</t>
  </si>
  <si>
    <t>SHIVACEM</t>
  </si>
  <si>
    <t>Panorama Studios International Ltd</t>
  </si>
  <si>
    <t>PANORAMA</t>
  </si>
  <si>
    <t>Hind Rectifiers Ltd</t>
  </si>
  <si>
    <t>HIRECT</t>
  </si>
  <si>
    <t>ULTRAMARINE &amp; PIGMENTS Ltd</t>
  </si>
  <si>
    <t>ULTRAMAR</t>
  </si>
  <si>
    <t>Matrimony.Com Ltd</t>
  </si>
  <si>
    <t>MATRIMONY</t>
  </si>
  <si>
    <t>Associated Alcohols &amp; Breweries Ltd</t>
  </si>
  <si>
    <t>ASALCBR</t>
  </si>
  <si>
    <t>HLV Ltd</t>
  </si>
  <si>
    <t>HLVLTD</t>
  </si>
  <si>
    <t>AVT Natural Products Ltd</t>
  </si>
  <si>
    <t>AVTNPL</t>
  </si>
  <si>
    <t>Allcargo Gati Ltd</t>
  </si>
  <si>
    <t>ACLGATI</t>
  </si>
  <si>
    <t>Ice Make Refrigeration Ltd</t>
  </si>
  <si>
    <t>ICEMAKE</t>
  </si>
  <si>
    <t>Kamdhenu Ltd</t>
  </si>
  <si>
    <t>KAMDHENU</t>
  </si>
  <si>
    <t>Automotive Stampings and Assemblies Ltd</t>
  </si>
  <si>
    <t>ASAL</t>
  </si>
  <si>
    <t>Wealth First Portfolio Managers Ltd</t>
  </si>
  <si>
    <t>WEALTH</t>
  </si>
  <si>
    <t>Brightcom Group Ltd</t>
  </si>
  <si>
    <t>BCG</t>
  </si>
  <si>
    <t>Kabra Extrusion Technik Ltd</t>
  </si>
  <si>
    <t>KABRAEXTRU</t>
  </si>
  <si>
    <t>Selan Exploration Technology Ltd</t>
  </si>
  <si>
    <t>SELAN</t>
  </si>
  <si>
    <t>Xchanging Solutions Ltd</t>
  </si>
  <si>
    <t>XCHANGING</t>
  </si>
  <si>
    <t>Monte Carlo Fashions Ltd</t>
  </si>
  <si>
    <t>MONTECARLO</t>
  </si>
  <si>
    <t>Solex Energy Ltd</t>
  </si>
  <si>
    <t>SOLEX</t>
  </si>
  <si>
    <t>Cosmic CRF Ltd</t>
  </si>
  <si>
    <t>COSMICCRF</t>
  </si>
  <si>
    <t>Max India Ltd</t>
  </si>
  <si>
    <t>MAXIND</t>
  </si>
  <si>
    <t>MSP Steel &amp; Power Ltd</t>
  </si>
  <si>
    <t>MSPL</t>
  </si>
  <si>
    <t>New Delhi Television Ltd</t>
  </si>
  <si>
    <t>NDTV</t>
  </si>
  <si>
    <t>Sterling Tools Ltd</t>
  </si>
  <si>
    <t>STERTOOLS</t>
  </si>
  <si>
    <t>Mafatlal Industries Ltd</t>
  </si>
  <si>
    <t>MAFATIND</t>
  </si>
  <si>
    <t>Best Agrolife Ltd</t>
  </si>
  <si>
    <t>BESTAGRO</t>
  </si>
  <si>
    <t>Rane (Madras) Ltd</t>
  </si>
  <si>
    <t>RML</t>
  </si>
  <si>
    <t>Ramco Systems Ltd</t>
  </si>
  <si>
    <t>RAMCOSYS</t>
  </si>
  <si>
    <t>KMC Speciality Hospitals (India) Ltd</t>
  </si>
  <si>
    <t>KMCSHIL</t>
  </si>
  <si>
    <t>Dynamic Cables Ltd</t>
  </si>
  <si>
    <t>DYCL</t>
  </si>
  <si>
    <t>Aurum Proptech Ltd</t>
  </si>
  <si>
    <t>AURUM</t>
  </si>
  <si>
    <t>Vashu Bhagnani Industries Ltd</t>
  </si>
  <si>
    <t>POOJAENT</t>
  </si>
  <si>
    <t>Kirloskar Electric Company Ltd</t>
  </si>
  <si>
    <t>KECL</t>
  </si>
  <si>
    <t>Ester Industries Ltd</t>
  </si>
  <si>
    <t>ESTER</t>
  </si>
  <si>
    <t>Steelcast Ltd</t>
  </si>
  <si>
    <t>STEELCAS</t>
  </si>
  <si>
    <t>Lincoln Pharmaceuticals Ltd</t>
  </si>
  <si>
    <t>LINCOLN</t>
  </si>
  <si>
    <t>Control Print Ltd</t>
  </si>
  <si>
    <t>CONTROLPR</t>
  </si>
  <si>
    <t>RIR Power Electronics Ltd</t>
  </si>
  <si>
    <t>RIR</t>
  </si>
  <si>
    <t>Kuantum Papers Ltd</t>
  </si>
  <si>
    <t>KUANTUM</t>
  </si>
  <si>
    <t>Chemfab Alkalis Ltd</t>
  </si>
  <si>
    <t>CHEMFAB</t>
  </si>
  <si>
    <t>Snowman Logistics Ltd</t>
  </si>
  <si>
    <t>SNOWMAN</t>
  </si>
  <si>
    <t>Pakka Limited</t>
  </si>
  <si>
    <t>PAKKA</t>
  </si>
  <si>
    <t>Dhampur Sugar Mills Ltd</t>
  </si>
  <si>
    <t>DHAMPURSUG</t>
  </si>
  <si>
    <t>Arihant Superstructures Ltd</t>
  </si>
  <si>
    <t>ARIHANTSUP</t>
  </si>
  <si>
    <t>NDR Auto Components Ltd</t>
  </si>
  <si>
    <t>NDRAUTO</t>
  </si>
  <si>
    <t>Nelcast Ltd</t>
  </si>
  <si>
    <t>NELCAST</t>
  </si>
  <si>
    <t>Beekay Steel Industries Ltd</t>
  </si>
  <si>
    <t>BEEKAY</t>
  </si>
  <si>
    <t>Saint-Gobain Sekurit India Ltd</t>
  </si>
  <si>
    <t>SAINTGOBAIN</t>
  </si>
  <si>
    <t>Basilic Fly Studio Ltd</t>
  </si>
  <si>
    <t>BASILIC</t>
  </si>
  <si>
    <t>Ksolves India Ltd</t>
  </si>
  <si>
    <t>KSOLVES</t>
  </si>
  <si>
    <t>Dwarikesh Sugar Industries Ltd</t>
  </si>
  <si>
    <t>DWARKESH</t>
  </si>
  <si>
    <t>Faze Three Ltd</t>
  </si>
  <si>
    <t>FAZE3Q</t>
  </si>
  <si>
    <t>NACL Industries Ltd</t>
  </si>
  <si>
    <t>NACLIND</t>
  </si>
  <si>
    <t>GIC Housing Finance Ltd</t>
  </si>
  <si>
    <t>GICHSGFIN</t>
  </si>
  <si>
    <t>Vardhman Holdings Ltd</t>
  </si>
  <si>
    <t>VHL</t>
  </si>
  <si>
    <t>Mercury Ev-Tech Ltd</t>
  </si>
  <si>
    <t>MERCURYEV</t>
  </si>
  <si>
    <t>Alphalogic Techsys Ltd</t>
  </si>
  <si>
    <t>ALPHALOGIC</t>
  </si>
  <si>
    <t>Arrow Greentech Ltd</t>
  </si>
  <si>
    <t>ARROWGREEN</t>
  </si>
  <si>
    <t>Trident Techlabs Ltd</t>
  </si>
  <si>
    <t>TECHLABS</t>
  </si>
  <si>
    <t>Raj Rayon Industries Ltd</t>
  </si>
  <si>
    <t>RAJRILTD</t>
  </si>
  <si>
    <t>Nahar Spinning Mills Ltd</t>
  </si>
  <si>
    <t>NAHARSPING</t>
  </si>
  <si>
    <t>Asian Star Co Ltd</t>
  </si>
  <si>
    <t>ASTAR</t>
  </si>
  <si>
    <t>Transindia Real Estate Ltd</t>
  </si>
  <si>
    <t>TREL</t>
  </si>
  <si>
    <t>Beta Drugs Ltd</t>
  </si>
  <si>
    <t>BETA</t>
  </si>
  <si>
    <t>Sika Interplant Systems Ltd</t>
  </si>
  <si>
    <t>SIKA</t>
  </si>
  <si>
    <t>Pondy Oxides and Chemicals Ltd</t>
  </si>
  <si>
    <t>POCL</t>
  </si>
  <si>
    <t>Shalimar Paints Ltd</t>
  </si>
  <si>
    <t>SHALPAINTS</t>
  </si>
  <si>
    <t>Aptech Ltd</t>
  </si>
  <si>
    <t>APTECHT</t>
  </si>
  <si>
    <t>Signpost India Ltd</t>
  </si>
  <si>
    <t>SIGNPOST</t>
  </si>
  <si>
    <t>Sandesh Ltd</t>
  </si>
  <si>
    <t>SANDESH</t>
  </si>
  <si>
    <t>Vinyas Innovative Technologies Ltd</t>
  </si>
  <si>
    <t>VINYAS</t>
  </si>
  <si>
    <t>State Trading Corporation of India Ltd</t>
  </si>
  <si>
    <t>STCINDIA</t>
  </si>
  <si>
    <t>Oswal Greentech Ltd</t>
  </si>
  <si>
    <t>OSWALGREEN</t>
  </si>
  <si>
    <t>Hexa Tradex Ltd</t>
  </si>
  <si>
    <t>HEXATRADEX</t>
  </si>
  <si>
    <t>BEML Land Assets Ltd</t>
  </si>
  <si>
    <t>BLAL</t>
  </si>
  <si>
    <t>Remus Pharmaceuticals Ltd</t>
  </si>
  <si>
    <t>REMUS</t>
  </si>
  <si>
    <t>Avadh Sugar &amp; Energy Ltd</t>
  </si>
  <si>
    <t>AVADHSUGAR</t>
  </si>
  <si>
    <t>Veefin Solutions Ltd</t>
  </si>
  <si>
    <t>VEEFIN</t>
  </si>
  <si>
    <t>Application Software</t>
  </si>
  <si>
    <t>RACL Geartech Ltd</t>
  </si>
  <si>
    <t>RACLGEAR</t>
  </si>
  <si>
    <t>Knowledge Marine &amp; Engineering Works Ltd</t>
  </si>
  <si>
    <t>KMEW</t>
  </si>
  <si>
    <t>Marine Transportation</t>
  </si>
  <si>
    <t>Uttam Sugar Mills Ltd</t>
  </si>
  <si>
    <t>UTTAMSUGAR</t>
  </si>
  <si>
    <t>Satia Industries Ltd</t>
  </si>
  <si>
    <t>SATIA</t>
  </si>
  <si>
    <t>Chaman Lal Setia Exports Ltd</t>
  </si>
  <si>
    <t>CLSEL</t>
  </si>
  <si>
    <t>Indo Rama Synthetics (India) Ltd</t>
  </si>
  <si>
    <t>INDORAMA</t>
  </si>
  <si>
    <t>Lancer Container Lines Ltd</t>
  </si>
  <si>
    <t>LANCER</t>
  </si>
  <si>
    <t>Eraaya Lifespaces Ltd</t>
  </si>
  <si>
    <t>ERAAYA</t>
  </si>
  <si>
    <t>Credo Brands Marketing Ltd</t>
  </si>
  <si>
    <t>MUFTI</t>
  </si>
  <si>
    <t>Men's Clothing</t>
  </si>
  <si>
    <t>Enkei Wheels (India) Ltd</t>
  </si>
  <si>
    <t>ENKEIWHEL</t>
  </si>
  <si>
    <t>Ravindra Energy Ltd</t>
  </si>
  <si>
    <t>RELTD</t>
  </si>
  <si>
    <t>Kopran Ltd</t>
  </si>
  <si>
    <t>KOPRAN</t>
  </si>
  <si>
    <t>Allcargo Terminals Ltd</t>
  </si>
  <si>
    <t>ATL</t>
  </si>
  <si>
    <t>Kriti Industries (India) Limited</t>
  </si>
  <si>
    <t>KRITI</t>
  </si>
  <si>
    <t>Anuh Pharma Ltd</t>
  </si>
  <si>
    <t>ANUHPHR</t>
  </si>
  <si>
    <t>Ganesh Benzoplast Ltd</t>
  </si>
  <si>
    <t>GANESHBE</t>
  </si>
  <si>
    <t>Filatex Fashions Ltd</t>
  </si>
  <si>
    <t>FILATFASH</t>
  </si>
  <si>
    <t>Bliss GVS Pharma Ltd</t>
  </si>
  <si>
    <t>BLISSGVS</t>
  </si>
  <si>
    <t>Kamdhenu Ventures Ltd</t>
  </si>
  <si>
    <t>KAMOPAINTS</t>
  </si>
  <si>
    <t>Sunshine Capital Ltd</t>
  </si>
  <si>
    <t>SCL</t>
  </si>
  <si>
    <t>Asian Energy Services Ltd</t>
  </si>
  <si>
    <t>ASIANENE</t>
  </si>
  <si>
    <t>Sat Industries Ltd</t>
  </si>
  <si>
    <t>SATINDLTD</t>
  </si>
  <si>
    <t>Kernex Microsystems (India) Ltd</t>
  </si>
  <si>
    <t>KERNEX</t>
  </si>
  <si>
    <t>Jay Bharat Maruti Ltd</t>
  </si>
  <si>
    <t>JAYBARMARU</t>
  </si>
  <si>
    <t>Bharat Parenterals Ltd</t>
  </si>
  <si>
    <t>BPLPHARMA</t>
  </si>
  <si>
    <t>RSWM Ltd</t>
  </si>
  <si>
    <t>RSWM</t>
  </si>
  <si>
    <t>Gulshan Polyols Ltd</t>
  </si>
  <si>
    <t>GULPOLY</t>
  </si>
  <si>
    <t>Allied Digital Services Ltd</t>
  </si>
  <si>
    <t>ADSL</t>
  </si>
  <si>
    <t>Sahana System Ltd</t>
  </si>
  <si>
    <t>SAHANA</t>
  </si>
  <si>
    <t>Crest Ventures Ltd</t>
  </si>
  <si>
    <t>CREST</t>
  </si>
  <si>
    <t>SPML Infra Ltd</t>
  </si>
  <si>
    <t>SPMLINFRA</t>
  </si>
  <si>
    <t>Prakash Pipes Ltd</t>
  </si>
  <si>
    <t>PPL</t>
  </si>
  <si>
    <t>JG Chemicals Ltd</t>
  </si>
  <si>
    <t>JGCHEM</t>
  </si>
  <si>
    <t>Tribhovandas Bhimji Zaveri Ltd</t>
  </si>
  <si>
    <t>TBZ</t>
  </si>
  <si>
    <t>Heubach Colorants India Ltd</t>
  </si>
  <si>
    <t>HEUBACHIND</t>
  </si>
  <si>
    <t>Uniphos Enterprises Ltd</t>
  </si>
  <si>
    <t>UNIENTER</t>
  </si>
  <si>
    <t>Manoj Vaibhav Gems N Jewellers Ltd</t>
  </si>
  <si>
    <t>MVGJL</t>
  </si>
  <si>
    <t>Ambika Cotton Mills Ltd</t>
  </si>
  <si>
    <t>AMBIKCO</t>
  </si>
  <si>
    <t>Jaykay Enterprises Ltd</t>
  </si>
  <si>
    <t>JAYKAY</t>
  </si>
  <si>
    <t>Waaree Technologies Ltd</t>
  </si>
  <si>
    <t>WAAREE</t>
  </si>
  <si>
    <t>Vilas Transcore Ltd</t>
  </si>
  <si>
    <t>VILAS</t>
  </si>
  <si>
    <t>Vimta Labs Ltd</t>
  </si>
  <si>
    <t>VIMTALABS</t>
  </si>
  <si>
    <t>Ganesh Green Bharat Ltd</t>
  </si>
  <si>
    <t>GGBL</t>
  </si>
  <si>
    <t>VLS Finance Ltd</t>
  </si>
  <si>
    <t>VLSFINANCE</t>
  </si>
  <si>
    <t>Khazanchi Jewellers Ltd</t>
  </si>
  <si>
    <t>KHAZANCHI</t>
  </si>
  <si>
    <t>Apparel, Accessories &amp; Luxury Goods</t>
  </si>
  <si>
    <t>Urja Global Ltd</t>
  </si>
  <si>
    <t>URJA</t>
  </si>
  <si>
    <t>Electrotherm (India) Ltd</t>
  </si>
  <si>
    <t>ELECTHERM</t>
  </si>
  <si>
    <t>Finkurve Financial Services Ltd</t>
  </si>
  <si>
    <t>FINKURVE</t>
  </si>
  <si>
    <t>Mindteck (India) Ltd</t>
  </si>
  <si>
    <t>MINDTECK</t>
  </si>
  <si>
    <t>NCL Industries Ltd</t>
  </si>
  <si>
    <t>NCLIND</t>
  </si>
  <si>
    <t>Sutlej Textiles and Industries Ltd</t>
  </si>
  <si>
    <t>SUTLEJTEX</t>
  </si>
  <si>
    <t>Valiant Organics Ltd</t>
  </si>
  <si>
    <t>VALIANTORG</t>
  </si>
  <si>
    <t>Dhanlaxmi Bank Ltd</t>
  </si>
  <si>
    <t>DHANBANK</t>
  </si>
  <si>
    <t>Dharmaj Crop Guard Ltd</t>
  </si>
  <si>
    <t>DHARMAJ</t>
  </si>
  <si>
    <t>Kothari Petrochemicals Ltd</t>
  </si>
  <si>
    <t>KOTHARIPET</t>
  </si>
  <si>
    <t>IST Ltd</t>
  </si>
  <si>
    <t>ISTLTD</t>
  </si>
  <si>
    <t>Pudumjee Paper Products Ltd</t>
  </si>
  <si>
    <t>PDMJEPAPER</t>
  </si>
  <si>
    <t>Z F Steering Gear (India) Ltd</t>
  </si>
  <si>
    <t>ZFSTEERING</t>
  </si>
  <si>
    <t>Foods and Inns Ltd</t>
  </si>
  <si>
    <t>FOODSIN</t>
  </si>
  <si>
    <t>Orient Paper and Industries Ltd</t>
  </si>
  <si>
    <t>ORIENTPPR</t>
  </si>
  <si>
    <t>GHCL Textiles Ltd</t>
  </si>
  <si>
    <t>GHCLTEXTIL</t>
  </si>
  <si>
    <t>Zuari Industries Ltd</t>
  </si>
  <si>
    <t>ZUARIIND</t>
  </si>
  <si>
    <t>Voith Paper Fabrics India Ltd</t>
  </si>
  <si>
    <t>VOITHPAPR</t>
  </si>
  <si>
    <t>Windsor Machines Ltd</t>
  </si>
  <si>
    <t>WINDMACHIN</t>
  </si>
  <si>
    <t>Coffee Day Enterprises Ltd</t>
  </si>
  <si>
    <t>COFFEEDAY</t>
  </si>
  <si>
    <t>Jagsonpal Pharmaceuticals Ltd</t>
  </si>
  <si>
    <t>JAGSNPHARM</t>
  </si>
  <si>
    <t>IND Swift Laboratories Ltd</t>
  </si>
  <si>
    <t>INDSWFTLAB</t>
  </si>
  <si>
    <t>Primo Chemicals Ltd</t>
  </si>
  <si>
    <t>PRIMO</t>
  </si>
  <si>
    <t>Magadh Sugar &amp; Energy Ltd</t>
  </si>
  <si>
    <t>MAGADSUGAR</t>
  </si>
  <si>
    <t>Meson Valves India Ltd</t>
  </si>
  <si>
    <t>MESON</t>
  </si>
  <si>
    <t>Industrial and Prudential Investment Co Ltd</t>
  </si>
  <si>
    <t>INDPRUD</t>
  </si>
  <si>
    <t>Shree Ganesh Remedies Ltd</t>
  </si>
  <si>
    <t>SGRL</t>
  </si>
  <si>
    <t>20 Microns Ltd</t>
  </si>
  <si>
    <t>20MICRONS</t>
  </si>
  <si>
    <t>Rushil Decor Ltd</t>
  </si>
  <si>
    <t>RUSHIL</t>
  </si>
  <si>
    <t>Bajaj Steel Industries Ltd</t>
  </si>
  <si>
    <t>BAJAJST</t>
  </si>
  <si>
    <t>Zodiac Energy Ltd</t>
  </si>
  <si>
    <t>ZODIAC</t>
  </si>
  <si>
    <t>TGV SRAAC Ltd</t>
  </si>
  <si>
    <t>TGVSL</t>
  </si>
  <si>
    <t>Entertainment Network (India) Ltd</t>
  </si>
  <si>
    <t>ENIL</t>
  </si>
  <si>
    <t>Radio</t>
  </si>
  <si>
    <t>Tuticorin Alkali Chemicals and Fertilizers Ltd</t>
  </si>
  <si>
    <t>TUTIALKA</t>
  </si>
  <si>
    <t>Sri Adhikari Brothers Television Network Ltd</t>
  </si>
  <si>
    <t>SABTNL</t>
  </si>
  <si>
    <t>Marsons Ltd</t>
  </si>
  <si>
    <t>MARSONS</t>
  </si>
  <si>
    <t>Bajaj Healthcare Ltd</t>
  </si>
  <si>
    <t>BAJAJHCARE</t>
  </si>
  <si>
    <t>Benares Hotels Ltd</t>
  </si>
  <si>
    <t>BENARAS</t>
  </si>
  <si>
    <t>Munjal Auto Industries Ltd</t>
  </si>
  <si>
    <t>MUNJALAU</t>
  </si>
  <si>
    <t>Indo Amines Ltd</t>
  </si>
  <si>
    <t>INDOAMIN</t>
  </si>
  <si>
    <t>Creative Newtech Ltd</t>
  </si>
  <si>
    <t>CREATIVE</t>
  </si>
  <si>
    <t>Elin Electronics Ltd</t>
  </si>
  <si>
    <t>ELIN</t>
  </si>
  <si>
    <t>AGI Infra Ltd</t>
  </si>
  <si>
    <t>AGIIL</t>
  </si>
  <si>
    <t>Infobeans Technologies Ltd</t>
  </si>
  <si>
    <t>INFOBEAN</t>
  </si>
  <si>
    <t>Rhetan TMT Ltd</t>
  </si>
  <si>
    <t>RHETAN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</si>
  <si>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</si>
  <si>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</si>
  <si>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</si>
  <si>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</si>
  <si>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</si>
  <si>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</si>
  <si>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</si>
  <si>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</si>
  <si>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</si>
  <si>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</si>
  <si>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</si>
  <si>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Services</t>
  </si>
  <si>
    <t>Construction Materials</t>
  </si>
  <si>
    <t>Consumer 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</si>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</sst>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5567D4-0A43-490C-A02E-A4CF5F060D83}" name="Table3" displayName="Table3" ref="A1:Z122" totalsRowShown="0">
  <autoFilter ref="A1:Z122" xr:uid="{865567D4-0A43-490C-A02E-A4CF5F060D83}"/>
  <sortState xmlns:xlrd2="http://schemas.microsoft.com/office/spreadsheetml/2017/richdata2" ref="A2:Z122">
    <sortCondition ref="Z1:Z122"/>
  </sortState>
  <tableColumns count="26">
    <tableColumn id="1" xr3:uid="{6F6D7922-CDDD-4173-A29F-3FADFE998FDA}" name="Sub-Sector"/>
    <tableColumn id="2" xr3:uid="{4D1C119B-C4E8-4D23-A9F1-84562BE3B3C2}" name="Count" dataDxfId="56">
      <calculatedColumnFormula>COUNTIFS(Table2[Sub-Sector],Table3[[#This Row],[Sub-Sector]])</calculatedColumnFormula>
    </tableColumn>
    <tableColumn id="3" xr3:uid="{BDFB000D-6892-4ED8-AC07-CB0C3B858451}" name="Uptrend" dataDxfId="55">
      <calculatedColumnFormula>COUNTIFS(Table2[Sub-Sector],Table3[[#This Row],[Sub-Sector]],Table2[Uptrend],"Uptrend")/Table3[[#This Row],[Count]]</calculatedColumnFormula>
    </tableColumn>
    <tableColumn id="4" xr3:uid="{5B18AF59-A31C-4ACB-8C86-D286A33F029C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346FB828-29DB-4911-A7DC-8B9D3BFEB68C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CA28538E-5129-43B6-B67A-98445460457E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85BF825F-6DD8-4453-8FBE-477D34570CCE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79B4622A-3418-446C-80E5-4EF5613B0E53}" name="RSI" dataDxfId="50">
      <calculatedColumnFormula>COUNTIFS(Table2[Sub-Sector],Table3[[#This Row],[Sub-Sector]],Table2[RSI Exponential â€“ 14D],"&gt;=50")/Table3[[#This Row],[Count]]</calculatedColumnFormula>
    </tableColumn>
    <tableColumn id="9" xr3:uid="{283D9CCD-CF0D-4049-96ED-0F448BE856C1}" name="Relative Volume" dataDxfId="49">
      <calculatedColumnFormula>COUNTIFS(Table2[Sub-Sector],Table3[[#This Row],[Sub-Sector]],Table2[Relative Volume],"&gt;=1")/Table3[[#This Row],[Count]]</calculatedColumnFormula>
    </tableColumn>
    <tableColumn id="10" xr3:uid="{FFE1BC1B-1373-44D8-9BC6-80FE50B6C8A1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34D36561-4906-4FBA-BCFE-3B6D55F13430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BBA63ED1-4730-42BB-BAA4-82568BD781D3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6E491816-9DD6-487D-919C-82272E43BF9A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733B489F-6690-4AB1-8D62-7060B974F515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D31A95F4-76AA-4197-837B-ED45E657C00A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E046E1E8-678F-481E-A073-2BA31E62F545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7C785A61-BF99-41D9-82B8-FEB461E0ECB6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874B5BF4-9589-485F-BBAD-FE2BC530D851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86C2293E-FC08-44B7-95C5-D97641D08B1C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2F940435-2B3C-41B8-86FD-CF2B0AA9DCA8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497972A8-6771-4FCE-91FC-8F979F2C5FDD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A57E0DEA-27E7-45C6-A0F0-B0CB2C0B3DA5}" name="Sharpe Ratio" dataDxfId="36">
      <calculatedColumnFormula>COUNTIFS(Table2[Sub-Sector],Table3[[#This Row],[Sub-Sector]],Table2[Sharpe Ratio],"&gt;=0.10")/Table3[[#This Row],[Count]]</calculatedColumnFormula>
    </tableColumn>
    <tableColumn id="23" xr3:uid="{8BB4C329-598B-4F1A-9CFC-D63EFD2EE6C5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C2ECBEA7-0B74-45B7-8F83-82AF3BBE7CFF}" name="Rank" dataDxfId="34">
      <calculatedColumnFormula>_xlfn.RANK.AVG(Table3[[#This Row],[Score]],Table3[Score],1)</calculatedColumnFormula>
    </tableColumn>
    <tableColumn id="25" xr3:uid="{882BFAA8-20A8-461A-94DE-6BEAE09A2BA6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405995D8-6539-4AA7-B1B6-A702C4891C81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FDB7C6-F3B5-4DE1-9FB5-58DE1360CD55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B6866661-938C-423A-B448-CF364E2F501D}" name="Name"/>
    <tableColumn id="2" xr3:uid="{D73BFAE9-5C14-4AD1-AEF5-7DEA1653EB54}" name="Ticker"/>
    <tableColumn id="3" xr3:uid="{756B8745-A043-4EDE-A982-E3756A8B9746}" name="Industry"/>
    <tableColumn id="4" xr3:uid="{1036DC12-E294-4C06-A2D1-0A786A154018}" name="Sub-Sector"/>
    <tableColumn id="5" xr3:uid="{3267E554-3C1D-4182-A2D2-82FE4A217B62}" name="Market Cap"/>
    <tableColumn id="6" xr3:uid="{C7074429-351F-40C4-BAFA-DA60FDB5F277}" name="Close Price"/>
    <tableColumn id="7" xr3:uid="{D589EC25-8D45-45BD-B983-79B434F053DC}" name="1Y Return vs Nifty"/>
    <tableColumn id="18" xr3:uid="{D45484B9-E9C1-4FDA-86B4-8938A62FF539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F8D7AB1A-369C-4E29-817F-BC391F604BD0}" name="1M Return vs Nifty"/>
    <tableColumn id="19" xr3:uid="{6030501D-27B5-457C-8E90-F5C658AE6165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22DE3285-351B-4D12-A13F-0B30CD61E6B9}" name="6M Return vs Nifty"/>
    <tableColumn id="20" xr3:uid="{D3B77343-491C-4D71-AD11-668EB8BAA000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8EE0B314-1E43-4920-8905-BD716285E1FA}" name="1W Return vs Nifty"/>
    <tableColumn id="22" xr3:uid="{76F7C8D2-7464-4C30-AB4E-6A9579471FA8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D1981710-BEC4-41B5-8AAE-9E4110A81607}" name="20D EMA" dataDxfId="27"/>
    <tableColumn id="11" xr3:uid="{CA958CB5-17BD-43C2-9639-B2117066871D}" name="50D EMA"/>
    <tableColumn id="12" xr3:uid="{23161240-2BE3-42AA-99A9-8F3B86CAE3D6}" name="200D EMA"/>
    <tableColumn id="13" xr3:uid="{032357DB-56F6-4D55-B7F3-82EEE5C2DE91}" name="RSI Exponential â€“ 14D"/>
    <tableColumn id="25" xr3:uid="{4D302CC3-E793-41E1-AC80-BDFA93C79B6A}" name="% Price above 20 EMA" dataDxfId="26">
      <calculatedColumnFormula>(Table2[[#This Row],[Close Price]]-Table2[[#This Row],[20D EMA]])/Table2[[#This Row],[20D EMA]]</calculatedColumnFormula>
    </tableColumn>
    <tableColumn id="24" xr3:uid="{8277A4F2-00DD-4162-866B-8E5168FCE3AB}" name="% Price above 50 EMA" dataDxfId="25">
      <calculatedColumnFormula>(Table2[[#This Row],[Close Price]]-Table2[[#This Row],[50D EMA]])/Table2[[#This Row],[50D EMA]]</calculatedColumnFormula>
    </tableColumn>
    <tableColumn id="23" xr3:uid="{2CDBD28C-58A0-4382-B533-42822307E712}" name="% Price above 200 EMA" dataDxfId="24">
      <calculatedColumnFormula>(Table2[[#This Row],[Close Price]]-Table2[[#This Row],[200D EMA]])/Table2[[#This Row],[200D EMA]]</calculatedColumnFormula>
    </tableColumn>
    <tableColumn id="14" xr3:uid="{38954EDA-5912-412C-86D4-0FEBF86742E5}" name="Relative Volume"/>
    <tableColumn id="38" xr3:uid="{A6C89255-052B-4C10-9AC1-1BF6A73FFE99}" name="Day Low" dataDxfId="23"/>
    <tableColumn id="37" xr3:uid="{5E79FA19-8BC4-4167-A4A7-0DC816596702}" name="Day High" dataDxfId="22"/>
    <tableColumn id="36" xr3:uid="{066468F2-765A-464C-91F3-DC9CD33FCAC0}" name="Current Week Low" dataDxfId="21"/>
    <tableColumn id="35" xr3:uid="{3D6DACEC-0A5D-4EF4-85DB-729D190F0BF3}" name="Current Week High" dataDxfId="20"/>
    <tableColumn id="34" xr3:uid="{40D1991B-830B-4477-8A94-922F81CEF9D5}" name="Current Month Low" dataDxfId="19"/>
    <tableColumn id="33" xr3:uid="{AC7952C6-1DA0-4866-93D4-D1ED2AE27D1A}" name="Current Month High" dataDxfId="18"/>
    <tableColumn id="32" xr3:uid="{BC3B4EF0-1216-45E9-AF6B-39A9CA41DDA7}" name="% Away From Day Low" dataDxfId="17">
      <calculatedColumnFormula>(Table2[[#This Row],[Close Price]]/Table2[[#This Row],[Day Low]])-1</calculatedColumnFormula>
    </tableColumn>
    <tableColumn id="31" xr3:uid="{16A396DE-E103-4FD0-A75C-961FF65DF87A}" name="% Away From Day High" dataDxfId="16">
      <calculatedColumnFormula>(Table2[[#This Row],[Day High]]/Table2[[#This Row],[Close Price]])-1</calculatedColumnFormula>
    </tableColumn>
    <tableColumn id="30" xr3:uid="{CD0C27B2-4031-4CF5-8D5F-F194F0D7EA1C}" name="% Away From Current Week Low" dataDxfId="15">
      <calculatedColumnFormula>(Table2[[#This Row],[Close Price]]/Table2[[#This Row],[Current Week Low]])-1</calculatedColumnFormula>
    </tableColumn>
    <tableColumn id="29" xr3:uid="{EF0DC499-A9FB-474B-A9C7-4A6931016DB4}" name="% Away From Current Week High" dataDxfId="14">
      <calculatedColumnFormula>(Table2[[#This Row],[Current Week High]]/Table2[[#This Row],[Close Price]])-1</calculatedColumnFormula>
    </tableColumn>
    <tableColumn id="28" xr3:uid="{D6D66E29-CBC8-460A-ADC1-67541CA77471}" name="% Away From Current Month Low" dataDxfId="13">
      <calculatedColumnFormula>(Table2[[#This Row],[Close Price]]/Table2[[#This Row],[Current Month Low]])-1</calculatedColumnFormula>
    </tableColumn>
    <tableColumn id="27" xr3:uid="{A39EA03C-9BC7-4F6E-87ED-36AD6B143AAC}" name="% Away From Current Month High" dataDxfId="12">
      <calculatedColumnFormula>(Table2[[#This Row],[Current Month High]]/Table2[[#This Row],[Close Price]])-1</calculatedColumnFormula>
    </tableColumn>
    <tableColumn id="15" xr3:uid="{DAD70E4E-DC00-45A0-8992-E6F6EED8E822}" name="% Away From 52W High"/>
    <tableColumn id="16" xr3:uid="{18E0CB92-8CEB-4B89-8A8D-3D435A374C55}" name="% Away From 52W Low"/>
    <tableColumn id="39" xr3:uid="{B8238E19-996D-4786-8849-17E311D0C25C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3" xr3:uid="{8CA4B7AF-763A-4959-BE96-81059FD87212}" name="Relative Strength Sector Index" dataDxfId="10"/>
    <tableColumn id="42" xr3:uid="{8DF8F24C-0E67-43D9-88D8-F8F19737BB7A}" name="Relative Strength Sector Index - Zone" dataDxfId="9"/>
    <tableColumn id="41" xr3:uid="{924DAF9B-7DCA-43B4-99F5-60777B1DEBCB}" name="Rate of Change" dataDxfId="8"/>
    <tableColumn id="40" xr3:uid="{3C8F723D-3AB1-41A6-8296-A8050FD8A7E0}" name="Rate of Change - Zone" dataDxfId="7"/>
    <tableColumn id="17" xr3:uid="{BC4A50DE-0E42-4DD5-A490-B5D64E2ABA68}" name="Sharpe Ratio"/>
    <tableColumn id="44" xr3:uid="{60D4F2DD-E0FB-4890-BD6D-EAF06228E317}" name="Sharpe Ratio Z-Score" dataDxfId="6">
      <calculatedColumnFormula>(Table2[[#This Row],[Sharpe Ratio]]-AVERAGE(Table2[Sharpe Ratio]))/_xlfn.STDEV.P(Table2[Sharpe Ratio])</calculatedColumnFormula>
    </tableColumn>
    <tableColumn id="45" xr3:uid="{06EEBA61-BB29-463D-9FFC-41C9BE6EC44F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134357C3-68A2-4648-AB3D-C8BF1C553FBC}" name="Rank 1Y" dataDxfId="4">
      <calculatedColumnFormula>_xlfn.RANK.AVG(Table2[[#This Row],[1Y Return vs Nifty Z-Score]],Table2[1Y Return vs Nifty Z-Score])</calculatedColumnFormula>
    </tableColumn>
    <tableColumn id="47" xr3:uid="{8258BC12-688B-4445-AD1A-1D29AB1A2485}" name="Rank 6M" dataDxfId="3">
      <calculatedColumnFormula>_xlfn.RANK.AVG(Table2[[#This Row],[6M Return vs Nifty Z-Score]],Table2[6M Return vs Nifty Z-Score])</calculatedColumnFormula>
    </tableColumn>
    <tableColumn id="48" xr3:uid="{FC08FFFC-EFC1-4AE5-81BD-BE99E66BD0E6}" name="Rank Sharpe" dataDxfId="2">
      <calculatedColumnFormula>_xlfn.RANK.AVG(Table2[[#This Row],[Sharpe Ratio Z-Score]],Table2[Sharpe Ratio Z-Score])</calculatedColumnFormula>
    </tableColumn>
    <tableColumn id="49" xr3:uid="{2E8176DA-856B-47A7-9F73-9BC664AE447F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A20AC-6BE7-4898-9D9C-2E64ECF4BB6F}" name="Table1" displayName="Table1" ref="A1:Q1447" totalsRowShown="0">
  <autoFilter ref="A1:Q1447" xr:uid="{591A20AC-6BE7-4898-9D9C-2E64ECF4BB6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BA79AFD9-FB00-4D4B-9F34-351E9AEE9AD9}" name="Name"/>
    <tableColumn id="2" xr3:uid="{5326526D-CB1B-46A4-A7C0-C9B414E3D40F}" name="Ticker"/>
    <tableColumn id="17" xr3:uid="{5BD2DCBE-D7E9-48ED-B1A5-3132FFA3304F}" name="Industry" dataDxfId="0">
      <calculatedColumnFormula>IFERROR(VLOOKUP(Table1[[#This Row],[Ticker]],[1]!Table2[[Symbol]:[Industry]],2,FALSE),"-")</calculatedColumnFormula>
    </tableColumn>
    <tableColumn id="3" xr3:uid="{615E9C96-D37D-4F7C-95D6-0B1BACA66C92}" name="Sub-Sector"/>
    <tableColumn id="4" xr3:uid="{A63E1191-ABB1-4F6E-A1ED-B493F5A9E284}" name="Market Cap"/>
    <tableColumn id="5" xr3:uid="{BB97DFE1-C859-4833-8A4A-691C9DD45FDC}" name="Close Price"/>
    <tableColumn id="6" xr3:uid="{9E00CDDA-63C8-4B68-B207-F9D92957DA9C}" name="1Y Return vs Nifty"/>
    <tableColumn id="7" xr3:uid="{7D45C590-3442-4C15-8A81-2722F76D8F9D}" name="1M Return vs Nifty"/>
    <tableColumn id="8" xr3:uid="{58F3FD71-B370-42AC-8B22-FEE0B1EBCA8F}" name="6M Return vs Nifty"/>
    <tableColumn id="9" xr3:uid="{E9B5F918-3086-489A-9A71-7E6544034648}" name="1W Return vs Nifty"/>
    <tableColumn id="10" xr3:uid="{EA59201B-5608-474B-853E-41FD7C090B76}" name="50D EMA"/>
    <tableColumn id="11" xr3:uid="{0DE84240-A7D2-4735-9F35-2BB1C5EBA35D}" name="200D EMA"/>
    <tableColumn id="12" xr3:uid="{991BC27B-1D4C-47F4-8C13-A2F2384900BC}" name="RSI Exponential â€“ 14D"/>
    <tableColumn id="13" xr3:uid="{7C3B02CE-5087-44EE-8F24-1E17E5601B32}" name="Relative Volume"/>
    <tableColumn id="14" xr3:uid="{EA9A50EF-682A-4BAD-8A95-73CB225E8343}" name="% Away From 52W High"/>
    <tableColumn id="15" xr3:uid="{3CD40330-9451-4C7A-9DC1-2B9345987FE3}" name="% Away From 52W Low"/>
    <tableColumn id="16" xr3:uid="{436F68D3-D435-49CC-8DE9-C4F679545D0E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4C51-1169-4B36-9675-65224E398194}">
  <dimension ref="A1:Z122"/>
  <sheetViews>
    <sheetView topLeftCell="P1" workbookViewId="0">
      <selection activeCell="Z1" sqref="Z1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3119</v>
      </c>
      <c r="C1" t="s">
        <v>3105</v>
      </c>
      <c r="D1" t="s">
        <v>3120</v>
      </c>
      <c r="E1" t="s">
        <v>3121</v>
      </c>
      <c r="F1" t="s">
        <v>7</v>
      </c>
      <c r="G1" t="s">
        <v>5</v>
      </c>
      <c r="H1" t="s">
        <v>3122</v>
      </c>
      <c r="I1" t="s">
        <v>12</v>
      </c>
      <c r="J1" t="s">
        <v>3099</v>
      </c>
      <c r="K1" t="s">
        <v>3100</v>
      </c>
      <c r="L1" t="s">
        <v>3101</v>
      </c>
      <c r="M1" t="s">
        <v>3102</v>
      </c>
      <c r="N1" t="s">
        <v>3103</v>
      </c>
      <c r="O1" t="s">
        <v>3104</v>
      </c>
      <c r="P1" t="s">
        <v>13</v>
      </c>
      <c r="Q1" t="s">
        <v>14</v>
      </c>
      <c r="R1" t="s">
        <v>3123</v>
      </c>
      <c r="S1" t="s">
        <v>3091</v>
      </c>
      <c r="T1" t="s">
        <v>3092</v>
      </c>
      <c r="U1" t="s">
        <v>3109</v>
      </c>
      <c r="V1" t="s">
        <v>15</v>
      </c>
      <c r="W1" t="s">
        <v>3114</v>
      </c>
      <c r="X1" t="s">
        <v>3124</v>
      </c>
      <c r="Y1" t="s">
        <v>3125</v>
      </c>
      <c r="Z1" t="s">
        <v>3126</v>
      </c>
    </row>
    <row r="2" spans="1:26" x14ac:dyDescent="0.3">
      <c r="A2" t="s">
        <v>757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142.5</v>
      </c>
      <c r="X2">
        <f>_xlfn.RANK.AVG(Table3[[#This Row],[Score]],Table3[Score],1)</f>
        <v>2.5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</v>
      </c>
      <c r="Z2">
        <f>_xlfn.RANK.AVG(Table3[[#This Row],[Score 2 ]],Table3[[Score 2 ]],1)</f>
        <v>2</v>
      </c>
    </row>
    <row r="3" spans="1:26" x14ac:dyDescent="0.3">
      <c r="A3" t="s">
        <v>1299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0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0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</v>
      </c>
      <c r="X3">
        <f>_xlfn.RANK.AVG(Table3[[#This Row],[Score]],Table3[Score],1)</f>
        <v>8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</v>
      </c>
      <c r="Z3">
        <f>_xlfn.RANK.AVG(Table3[[#This Row],[Score 2 ]],Table3[[Score 2 ]],1)</f>
        <v>2</v>
      </c>
    </row>
    <row r="4" spans="1:26" x14ac:dyDescent="0.3">
      <c r="A4" t="s">
        <v>1614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142.5</v>
      </c>
      <c r="X4">
        <f>_xlfn.RANK.AVG(Table3[[#This Row],[Score]],Table3[Score],1)</f>
        <v>2.5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</v>
      </c>
      <c r="Z4">
        <f>_xlfn.RANK.AVG(Table3[[#This Row],[Score 2 ]],Table3[[Score 2 ]],1)</f>
        <v>2</v>
      </c>
    </row>
    <row r="5" spans="1:26" x14ac:dyDescent="0.3">
      <c r="A5" t="s">
        <v>84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0.33333333333333331</v>
      </c>
      <c r="E5" s="1">
        <f>COUNTIFS(Table2[Sub-Sector],Table3[[#This Row],[Sub-Sector]],Table2[1M Return vs Nifty],"&gt;=5")/Table3[[#This Row],[Count]]</f>
        <v>0.33333333333333331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0.66666666666666663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0.66666666666666663</v>
      </c>
      <c r="N5" s="1">
        <f>COUNTIFS(Table2[Sub-Sector],Table3[[#This Row],[Sub-Sector]],Table2[% Away From Current Month Low],"&gt;=0.05")/Table3[[#This Row],[Count]]</f>
        <v>0</v>
      </c>
      <c r="O5" s="1">
        <f>COUNTIFS(Table2[Sub-Sector],Table3[[#This Row],[Sub-Sector]],Table2[% Away From Current Month High],"&lt;=0.05")/Table3[[#This Row],[Count]]</f>
        <v>0.33333333333333331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0.66666666666666663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139.5</v>
      </c>
      <c r="X5">
        <f>_xlfn.RANK.AVG(Table3[[#This Row],[Score]],Table3[Score],1)</f>
        <v>1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82.5</v>
      </c>
      <c r="Z5">
        <f>_xlfn.RANK.AVG(Table3[[#This Row],[Score 2 ]],Table3[[Score 2 ]],1)</f>
        <v>4</v>
      </c>
    </row>
    <row r="6" spans="1:26" x14ac:dyDescent="0.3">
      <c r="A6" t="s">
        <v>54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1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0.66666666666666663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0.66666666666666663</v>
      </c>
      <c r="M6" s="1">
        <f>COUNTIFS(Table2[Sub-Sector],Table3[[#This Row],[Sub-Sector]],Table2[% Away From Current Week High],"&lt;=0.05")/Table3[[#This Row],[Count]]</f>
        <v>0.66666666666666663</v>
      </c>
      <c r="N6" s="1">
        <f>COUNTIFS(Table2[Sub-Sector],Table3[[#This Row],[Sub-Sector]],Table2[% Away From Current Month Low],"&gt;=0.05")/Table3[[#This Row],[Count]]</f>
        <v>0.66666666666666663</v>
      </c>
      <c r="O6" s="1">
        <f>COUNTIFS(Table2[Sub-Sector],Table3[[#This Row],[Sub-Sector]],Table2[% Away From Current Month High],"&lt;=0.05")/Table3[[#This Row],[Count]]</f>
        <v>0.66666666666666663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0.66666666666666663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182</v>
      </c>
      <c r="X6">
        <f>_xlfn.RANK.AVG(Table3[[#This Row],[Score]],Table3[Score],1)</f>
        <v>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83.5</v>
      </c>
      <c r="Z6">
        <f>_xlfn.RANK.AVG(Table3[[#This Row],[Score 2 ]],Table3[[Score 2 ]],1)</f>
        <v>5</v>
      </c>
    </row>
    <row r="7" spans="1:26" x14ac:dyDescent="0.3">
      <c r="A7" t="s">
        <v>144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0.66666666666666663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0.33333333333333331</v>
      </c>
      <c r="I7" s="1">
        <f>COUNTIFS(Table2[Sub-Sector],Table3[[#This Row],[Sub-Sector]],Table2[Relative Volume],"&gt;=1")/Table3[[#This Row],[Count]]</f>
        <v>0.66666666666666663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0.33333333333333331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0.33333333333333331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0.66666666666666663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0.33333333333333331</v>
      </c>
      <c r="S7" s="1">
        <f>COUNTIFS(Table2[Sub-Sector],Table3[[#This Row],[Sub-Sector]],Table2[% Price above 50 EMA],"&gt;=0")/Table3[[#This Row],[Count]]</f>
        <v>0.66666666666666663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0.66666666666666663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7">
        <f>_xlfn.RANK.AVG(Table3[[#This Row],[Score]],Table3[Score],1)</f>
        <v>34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109.5</v>
      </c>
      <c r="Z7">
        <f>_xlfn.RANK.AVG(Table3[[#This Row],[Score 2 ]],Table3[[Score 2 ]],1)</f>
        <v>6</v>
      </c>
    </row>
    <row r="8" spans="1:26" x14ac:dyDescent="0.3">
      <c r="A8" t="s">
        <v>796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1</v>
      </c>
      <c r="E8" s="1">
        <f>COUNTIFS(Table2[Sub-Sector],Table3[[#This Row],[Sub-Sector]],Table2[1M Return vs Nifty],"&gt;=5")/Table3[[#This Row],[Count]]</f>
        <v>0.33333333333333331</v>
      </c>
      <c r="F8" s="1">
        <f>COUNTIFS(Table2[Sub-Sector],Table3[[#This Row],[Sub-Sector]],Table2[6M Return vs Nifty],"&gt;=10")/Table3[[#This Row],[Count]]</f>
        <v>0.33333333333333331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0.66666666666666663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1</v>
      </c>
      <c r="M8" s="1">
        <f>COUNTIFS(Table2[Sub-Sector],Table3[[#This Row],[Sub-Sector]],Table2[% Away From Current Week High],"&lt;=0.05")/Table3[[#This Row],[Count]]</f>
        <v>0.66666666666666663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0.66666666666666663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170.5</v>
      </c>
      <c r="X8">
        <f>_xlfn.RANK.AVG(Table3[[#This Row],[Score]],Table3[Score],1)</f>
        <v>4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</v>
      </c>
      <c r="Z8">
        <f>_xlfn.RANK.AVG(Table3[[#This Row],[Score 2 ]],Table3[[Score 2 ]],1)</f>
        <v>7</v>
      </c>
    </row>
    <row r="9" spans="1:26" x14ac:dyDescent="0.3">
      <c r="A9" t="s">
        <v>60</v>
      </c>
      <c r="B9">
        <f>COUNTIFS(Table2[Sub-Sector],Table3[[#This Row],[Sub-Sector]])</f>
        <v>6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0.33333333333333331</v>
      </c>
      <c r="F9" s="1">
        <f>COUNTIFS(Table2[Sub-Sector],Table3[[#This Row],[Sub-Sector]],Table2[6M Return vs Nifty],"&gt;=10")/Table3[[#This Row],[Count]]</f>
        <v>0.83333333333333337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0.16666666666666666</v>
      </c>
      <c r="M9" s="1">
        <f>COUNTIFS(Table2[Sub-Sector],Table3[[#This Row],[Sub-Sector]],Table2[% Away From Current Week High],"&lt;=0.05")/Table3[[#This Row],[Count]]</f>
        <v>0.83333333333333337</v>
      </c>
      <c r="N9" s="1">
        <f>COUNTIFS(Table2[Sub-Sector],Table3[[#This Row],[Sub-Sector]],Table2[% Away From Current Month Low],"&gt;=0.05")/Table3[[#This Row],[Count]]</f>
        <v>0.16666666666666666</v>
      </c>
      <c r="O9" s="1">
        <f>COUNTIFS(Table2[Sub-Sector],Table3[[#This Row],[Sub-Sector]],Table2[% Away From Current Month High],"&lt;=0.05")/Table3[[#This Row],[Count]]</f>
        <v>0.33333333333333331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0.83333333333333337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0.66666666666666663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9">
        <f>_xlfn.RANK.AVG(Table3[[#This Row],[Score]],Table3[Score],1)</f>
        <v>13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9">
        <f>_xlfn.RANK.AVG(Table3[[#This Row],[Score 2 ]],Table3[[Score 2 ]],1)</f>
        <v>8</v>
      </c>
    </row>
    <row r="10" spans="1:26" x14ac:dyDescent="0.3">
      <c r="A10" t="s">
        <v>203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0.5</v>
      </c>
      <c r="I10" s="1">
        <f>COUNTIFS(Table2[Sub-Sector],Table3[[#This Row],[Sub-Sector]],Table2[Relative Volume],"&gt;=1")/Table3[[#This Row],[Count]]</f>
        <v>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0.5</v>
      </c>
      <c r="P10" s="1">
        <f>COUNTIFS(Table2[Sub-Sector],Table3[[#This Row],[Sub-Sector]],Table2[% Away From 52W High],"&lt;=10")/Table3[[#This Row],[Count]]</f>
        <v>0.5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0.5</v>
      </c>
      <c r="S10" s="1">
        <f>COUNTIFS(Table2[Sub-Sector],Table3[[#This Row],[Sub-Sector]],Table2[% Price above 50 EMA],"&gt;=0")/Table3[[#This Row],[Count]]</f>
        <v>0.5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0.5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233.5</v>
      </c>
      <c r="X10">
        <f>_xlfn.RANK.AVG(Table3[[#This Row],[Score]],Table3[Score],1)</f>
        <v>9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123.5</v>
      </c>
      <c r="Z10">
        <f>_xlfn.RANK.AVG(Table3[[#This Row],[Score 2 ]],Table3[[Score 2 ]],1)</f>
        <v>9</v>
      </c>
    </row>
    <row r="11" spans="1:26" x14ac:dyDescent="0.3">
      <c r="A11" t="s">
        <v>1178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0.5</v>
      </c>
      <c r="H11" s="1">
        <f>COUNTIFS(Table2[Sub-Sector],Table3[[#This Row],[Sub-Sector]],Table2[RSI Exponential â€“ 14D],"&gt;=50")/Table3[[#This Row],[Count]]</f>
        <v>0.5</v>
      </c>
      <c r="I11" s="1">
        <f>COUNTIFS(Table2[Sub-Sector],Table3[[#This Row],[Sub-Sector]],Table2[Relative Volume],"&gt;=1")/Table3[[#This Row],[Count]]</f>
        <v>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0.5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0.5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0.5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11">
        <f>_xlfn.RANK.AVG(Table3[[#This Row],[Score]],Table3[Score],1)</f>
        <v>22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</v>
      </c>
      <c r="Z11">
        <f>_xlfn.RANK.AVG(Table3[[#This Row],[Score 2 ]],Table3[[Score 2 ]],1)</f>
        <v>10</v>
      </c>
    </row>
    <row r="12" spans="1:26" x14ac:dyDescent="0.3">
      <c r="A12" t="s">
        <v>425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0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12">
        <f>_xlfn.RANK.AVG(Table3[[#This Row],[Score]],Table3[Score],1)</f>
        <v>24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2">
        <f>_xlfn.RANK.AVG(Table3[[#This Row],[Score 2 ]],Table3[[Score 2 ]],1)</f>
        <v>11</v>
      </c>
    </row>
    <row r="13" spans="1:26" x14ac:dyDescent="0.3">
      <c r="A13" t="s">
        <v>263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0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240.5</v>
      </c>
      <c r="X13">
        <f>_xlfn.RANK.AVG(Table3[[#This Row],[Score]],Table3[Score],1)</f>
        <v>11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3">
        <f>_xlfn.RANK.AVG(Table3[[#This Row],[Score 2 ]],Table3[[Score 2 ]],1)</f>
        <v>12.5</v>
      </c>
    </row>
    <row r="14" spans="1:26" x14ac:dyDescent="0.3">
      <c r="A14" t="s">
        <v>81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0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</v>
      </c>
      <c r="X14">
        <f>_xlfn.RANK.AVG(Table3[[#This Row],[Score]],Table3[Score],1)</f>
        <v>25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4">
        <f>_xlfn.RANK.AVG(Table3[[#This Row],[Score 2 ]],Table3[[Score 2 ]],1)</f>
        <v>12.5</v>
      </c>
    </row>
    <row r="15" spans="1:26" x14ac:dyDescent="0.3">
      <c r="A15" t="s">
        <v>297</v>
      </c>
      <c r="B15">
        <f>COUNTIFS(Table2[Sub-Sector],Table3[[#This Row],[Sub-Sector]])</f>
        <v>21</v>
      </c>
      <c r="C15" s="1">
        <f>COUNTIFS(Table2[Sub-Sector],Table3[[#This Row],[Sub-Sector]],Table2[Uptrend],"Uptrend")/Table3[[#This Row],[Count]]</f>
        <v>0.8571428571428571</v>
      </c>
      <c r="D15" s="1">
        <f>COUNTIFS(Table2[Sub-Sector],Table3[[#This Row],[Sub-Sector]],Table2[1W Return vs Nifty],"&gt;=5")/Table3[[#This Row],[Count]]</f>
        <v>9.5238095238095233E-2</v>
      </c>
      <c r="E15" s="1">
        <f>COUNTIFS(Table2[Sub-Sector],Table3[[#This Row],[Sub-Sector]],Table2[1M Return vs Nifty],"&gt;=5")/Table3[[#This Row],[Count]]</f>
        <v>0.23809523809523808</v>
      </c>
      <c r="F15" s="1">
        <f>COUNTIFS(Table2[Sub-Sector],Table3[[#This Row],[Sub-Sector]],Table2[6M Return vs Nifty],"&gt;=10")/Table3[[#This Row],[Count]]</f>
        <v>0.61904761904761907</v>
      </c>
      <c r="G15" s="1">
        <f>COUNTIFS(Table2[Sub-Sector],Table3[[#This Row],[Sub-Sector]],Table2[1Y Return vs Nifty],"&gt;=10")/Table3[[#This Row],[Count]]</f>
        <v>0.61904761904761907</v>
      </c>
      <c r="H15" s="1">
        <f>COUNTIFS(Table2[Sub-Sector],Table3[[#This Row],[Sub-Sector]],Table2[RSI Exponential â€“ 14D],"&gt;=50")/Table3[[#This Row],[Count]]</f>
        <v>0.42857142857142855</v>
      </c>
      <c r="I15" s="1">
        <f>COUNTIFS(Table2[Sub-Sector],Table3[[#This Row],[Sub-Sector]],Table2[Relative Volume],"&gt;=1")/Table3[[#This Row],[Count]]</f>
        <v>0.76190476190476186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0.2857142857142857</v>
      </c>
      <c r="M15" s="1">
        <f>COUNTIFS(Table2[Sub-Sector],Table3[[#This Row],[Sub-Sector]],Table2[% Away From Current Week High],"&lt;=0.05")/Table3[[#This Row],[Count]]</f>
        <v>0.8571428571428571</v>
      </c>
      <c r="N15" s="1">
        <f>COUNTIFS(Table2[Sub-Sector],Table3[[#This Row],[Sub-Sector]],Table2[% Away From Current Month Low],"&gt;=0.05")/Table3[[#This Row],[Count]]</f>
        <v>0.2857142857142857</v>
      </c>
      <c r="O15" s="1">
        <f>COUNTIFS(Table2[Sub-Sector],Table3[[#This Row],[Sub-Sector]],Table2[% Away From Current Month High],"&lt;=0.05")/Table3[[#This Row],[Count]]</f>
        <v>0.23809523809523808</v>
      </c>
      <c r="P15" s="1">
        <f>COUNTIFS(Table2[Sub-Sector],Table3[[#This Row],[Sub-Sector]],Table2[% Away From 52W High],"&lt;=10")/Table3[[#This Row],[Count]]</f>
        <v>0.42857142857142855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0.52380952380952384</v>
      </c>
      <c r="S15" s="1">
        <f>COUNTIFS(Table2[Sub-Sector],Table3[[#This Row],[Sub-Sector]],Table2[% Price above 50 EMA],"&gt;=0")/Table3[[#This Row],[Count]]</f>
        <v>0.76190476190476186</v>
      </c>
      <c r="T15" s="1">
        <f>COUNTIFS(Table2[Sub-Sector],Table3[[#This Row],[Sub-Sector]],Table2[% Price above 200 EMA],"&gt;=0")/Table3[[#This Row],[Count]]</f>
        <v>0.90476190476190477</v>
      </c>
      <c r="U15" s="1">
        <f>COUNTIFS(Table2[Sub-Sector],Table3[[#This Row],[Sub-Sector]],Table2[Rate of Change - Zone],"Positive")/Table3[[#This Row],[Count]]</f>
        <v>0.7142857142857143</v>
      </c>
      <c r="V15" s="1">
        <f>COUNTIFS(Table2[Sub-Sector],Table3[[#This Row],[Sub-Sector]],Table2[Sharpe Ratio],"&gt;=0.10")/Table3[[#This Row],[Count]]</f>
        <v>0.2857142857142857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15">
        <f>_xlfn.RANK.AVG(Table3[[#This Row],[Score]],Table3[Score],1)</f>
        <v>14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15">
        <f>_xlfn.RANK.AVG(Table3[[#This Row],[Score 2 ]],Table3[[Score 2 ]],1)</f>
        <v>14</v>
      </c>
    </row>
    <row r="16" spans="1:26" x14ac:dyDescent="0.3">
      <c r="A16" t="s">
        <v>1061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1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1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171</v>
      </c>
      <c r="X16">
        <f>_xlfn.RANK.AVG(Table3[[#This Row],[Score]],Table3[Score],1)</f>
        <v>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</v>
      </c>
      <c r="Z16">
        <f>_xlfn.RANK.AVG(Table3[[#This Row],[Score 2 ]],Table3[[Score 2 ]],1)</f>
        <v>16</v>
      </c>
    </row>
    <row r="17" spans="1:26" x14ac:dyDescent="0.3">
      <c r="A17" t="s">
        <v>75</v>
      </c>
      <c r="B17">
        <f>COUNTIFS(Table2[Sub-Sector],Table3[[#This Row],[Sub-Sector]])</f>
        <v>3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0.33333333333333331</v>
      </c>
      <c r="I17" s="1">
        <f>COUNTIFS(Table2[Sub-Sector],Table3[[#This Row],[Sub-Sector]],Table2[Relative Volume],"&gt;=1")/Table3[[#This Row],[Count]]</f>
        <v>0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0.66666666666666663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</v>
      </c>
      <c r="O17" s="1">
        <f>COUNTIFS(Table2[Sub-Sector],Table3[[#This Row],[Sub-Sector]],Table2[% Away From Current Month High],"&lt;=0.05")/Table3[[#This Row],[Count]]</f>
        <v>0.33333333333333331</v>
      </c>
      <c r="P17" s="1">
        <f>COUNTIFS(Table2[Sub-Sector],Table3[[#This Row],[Sub-Sector]],Table2[% Away From 52W High],"&lt;=10")/Table3[[#This Row],[Count]]</f>
        <v>0.66666666666666663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0.66666666666666663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17">
        <f>_xlfn.RANK.AVG(Table3[[#This Row],[Score]],Table3[Score],1)</f>
        <v>26.5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</v>
      </c>
      <c r="Z17">
        <f>_xlfn.RANK.AVG(Table3[[#This Row],[Score 2 ]],Table3[[Score 2 ]],1)</f>
        <v>16</v>
      </c>
    </row>
    <row r="18" spans="1:26" x14ac:dyDescent="0.3">
      <c r="A18" t="s">
        <v>1363</v>
      </c>
      <c r="B18">
        <f>COUNTIFS(Table2[Sub-Sector],Table3[[#This Row],[Sub-Sector]])</f>
        <v>1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</v>
      </c>
      <c r="F18" s="1">
        <f>COUNTIFS(Table2[Sub-Sector],Table3[[#This Row],[Sub-Sector]],Table2[6M Return vs Nifty],"&gt;=10")/Table3[[#This Row],[Count]]</f>
        <v>1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0</v>
      </c>
      <c r="I18" s="1">
        <f>COUNTIFS(Table2[Sub-Sector],Table3[[#This Row],[Sub-Sector]],Table2[Relative Volume],"&gt;=1")/Table3[[#This Row],[Count]]</f>
        <v>0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1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0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18">
        <f>_xlfn.RANK.AVG(Table3[[#This Row],[Score]],Table3[Score],1)</f>
        <v>26.5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</v>
      </c>
      <c r="Z18">
        <f>_xlfn.RANK.AVG(Table3[[#This Row],[Score 2 ]],Table3[[Score 2 ]],1)</f>
        <v>16</v>
      </c>
    </row>
    <row r="19" spans="1:26" x14ac:dyDescent="0.3">
      <c r="A19" t="s">
        <v>1155</v>
      </c>
      <c r="B19">
        <f>COUNTIFS(Table2[Sub-Sector],Table3[[#This Row],[Sub-Sector]])</f>
        <v>3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0.33333333333333331</v>
      </c>
      <c r="E19" s="1">
        <f>COUNTIFS(Table2[Sub-Sector],Table3[[#This Row],[Sub-Sector]],Table2[1M Return vs Nifty],"&gt;=5")/Table3[[#This Row],[Count]]</f>
        <v>0.66666666666666663</v>
      </c>
      <c r="F19" s="1">
        <f>COUNTIFS(Table2[Sub-Sector],Table3[[#This Row],[Sub-Sector]],Table2[6M Return vs Nifty],"&gt;=10")/Table3[[#This Row],[Count]]</f>
        <v>0.66666666666666663</v>
      </c>
      <c r="G19" s="1">
        <f>COUNTIFS(Table2[Sub-Sector],Table3[[#This Row],[Sub-Sector]],Table2[1Y Return vs Nifty],"&gt;=10")/Table3[[#This Row],[Count]]</f>
        <v>0.66666666666666663</v>
      </c>
      <c r="H19" s="1">
        <f>COUNTIFS(Table2[Sub-Sector],Table3[[#This Row],[Sub-Sector]],Table2[RSI Exponential â€“ 14D],"&gt;=50")/Table3[[#This Row],[Count]]</f>
        <v>0.66666666666666663</v>
      </c>
      <c r="I19" s="1">
        <f>COUNTIFS(Table2[Sub-Sector],Table3[[#This Row],[Sub-Sector]],Table2[Relative Volume],"&gt;=1")/Table3[[#This Row],[Count]]</f>
        <v>0.66666666666666663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0.66666666666666663</v>
      </c>
      <c r="M19" s="1">
        <f>COUNTIFS(Table2[Sub-Sector],Table3[[#This Row],[Sub-Sector]],Table2[% Away From Current Week High],"&lt;=0.05")/Table3[[#This Row],[Count]]</f>
        <v>0.66666666666666663</v>
      </c>
      <c r="N19" s="1">
        <f>COUNTIFS(Table2[Sub-Sector],Table3[[#This Row],[Sub-Sector]],Table2[% Away From Current Month Low],"&gt;=0.05")/Table3[[#This Row],[Count]]</f>
        <v>0.66666666666666663</v>
      </c>
      <c r="O19" s="1">
        <f>COUNTIFS(Table2[Sub-Sector],Table3[[#This Row],[Sub-Sector]],Table2[% Away From Current Month High],"&lt;=0.05")/Table3[[#This Row],[Count]]</f>
        <v>0.66666666666666663</v>
      </c>
      <c r="P19" s="1">
        <f>COUNTIFS(Table2[Sub-Sector],Table3[[#This Row],[Sub-Sector]],Table2[% Away From 52W High],"&lt;=10")/Table3[[#This Row],[Count]]</f>
        <v>0.33333333333333331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0.66666666666666663</v>
      </c>
      <c r="S19" s="1">
        <f>COUNTIFS(Table2[Sub-Sector],Table3[[#This Row],[Sub-Sector]],Table2[% Price above 50 EMA],"&gt;=0")/Table3[[#This Row],[Count]]</f>
        <v>0.66666666666666663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0.66666666666666663</v>
      </c>
      <c r="V19" s="1">
        <f>COUNTIFS(Table2[Sub-Sector],Table3[[#This Row],[Sub-Sector]],Table2[Sharpe Ratio],"&gt;=0.10")/Table3[[#This Row],[Count]]</f>
        <v>0.33333333333333331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</v>
      </c>
      <c r="X19">
        <f>_xlfn.RANK.AVG(Table3[[#This Row],[Score]],Table3[Score],1)</f>
        <v>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9">
        <f>_xlfn.RANK.AVG(Table3[[#This Row],[Score 2 ]],Table3[[Score 2 ]],1)</f>
        <v>18</v>
      </c>
    </row>
    <row r="20" spans="1:26" x14ac:dyDescent="0.3">
      <c r="A20" t="s">
        <v>104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1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</v>
      </c>
      <c r="F20" s="1">
        <f>COUNTIFS(Table2[Sub-Sector],Table3[[#This Row],[Sub-Sector]],Table2[6M Return vs Nifty],"&gt;=10")/Table3[[#This Row],[Count]]</f>
        <v>0.66666666666666663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0.66666666666666663</v>
      </c>
      <c r="I20" s="1">
        <f>COUNTIFS(Table2[Sub-Sector],Table3[[#This Row],[Sub-Sector]],Table2[Relative Volume],"&gt;=1")/Table3[[#This Row],[Count]]</f>
        <v>0.33333333333333331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0.33333333333333331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0.33333333333333331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0.66666666666666663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0.66666666666666663</v>
      </c>
      <c r="S20" s="1">
        <f>COUNTIFS(Table2[Sub-Sector],Table3[[#This Row],[Sub-Sector]],Table2[% Price above 50 EMA],"&gt;=0")/Table3[[#This Row],[Count]]</f>
        <v>0.66666666666666663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0.66666666666666663</v>
      </c>
      <c r="V20" s="1">
        <f>COUNTIFS(Table2[Sub-Sector],Table3[[#This Row],[Sub-Sector]],Table2[Sharpe Ratio],"&gt;=0.10")/Table3[[#This Row],[Count]]</f>
        <v>0.66666666666666663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20">
        <f>_xlfn.RANK.AVG(Table3[[#This Row],[Score]],Table3[Score],1)</f>
        <v>28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20">
        <f>_xlfn.RANK.AVG(Table3[[#This Row],[Score 2 ]],Table3[[Score 2 ]],1)</f>
        <v>19</v>
      </c>
    </row>
    <row r="21" spans="1:26" x14ac:dyDescent="0.3">
      <c r="A21" t="s">
        <v>347</v>
      </c>
      <c r="B21">
        <f>COUNTIFS(Table2[Sub-Sector],Table3[[#This Row],[Sub-Sector]])</f>
        <v>10</v>
      </c>
      <c r="C21" s="1">
        <f>COUNTIFS(Table2[Sub-Sector],Table3[[#This Row],[Sub-Sector]],Table2[Uptrend],"Uptrend")/Table3[[#This Row],[Count]]</f>
        <v>0.9</v>
      </c>
      <c r="D21" s="1">
        <f>COUNTIFS(Table2[Sub-Sector],Table3[[#This Row],[Sub-Sector]],Table2[1W Return vs Nifty],"&gt;=5")/Table3[[#This Row],[Count]]</f>
        <v>0.1</v>
      </c>
      <c r="E21" s="1">
        <f>COUNTIFS(Table2[Sub-Sector],Table3[[#This Row],[Sub-Sector]],Table2[1M Return vs Nifty],"&gt;=5")/Table3[[#This Row],[Count]]</f>
        <v>0.1</v>
      </c>
      <c r="F21" s="1">
        <f>COUNTIFS(Table2[Sub-Sector],Table3[[#This Row],[Sub-Sector]],Table2[6M Return vs Nifty],"&gt;=10")/Table3[[#This Row],[Count]]</f>
        <v>0.8</v>
      </c>
      <c r="G21" s="1">
        <f>COUNTIFS(Table2[Sub-Sector],Table3[[#This Row],[Sub-Sector]],Table2[1Y Return vs Nifty],"&gt;=10")/Table3[[#This Row],[Count]]</f>
        <v>0.8</v>
      </c>
      <c r="H21" s="1">
        <f>COUNTIFS(Table2[Sub-Sector],Table3[[#This Row],[Sub-Sector]],Table2[RSI Exponential â€“ 14D],"&gt;=50")/Table3[[#This Row],[Count]]</f>
        <v>0.4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0.4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0.4</v>
      </c>
      <c r="O21" s="1">
        <f>COUNTIFS(Table2[Sub-Sector],Table3[[#This Row],[Sub-Sector]],Table2[% Away From Current Month High],"&lt;=0.05")/Table3[[#This Row],[Count]]</f>
        <v>0.3</v>
      </c>
      <c r="P21" s="1">
        <f>COUNTIFS(Table2[Sub-Sector],Table3[[#This Row],[Sub-Sector]],Table2[% Away From 52W High],"&lt;=10")/Table3[[#This Row],[Count]]</f>
        <v>0.4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0.4</v>
      </c>
      <c r="S21" s="1">
        <f>COUNTIFS(Table2[Sub-Sector],Table3[[#This Row],[Sub-Sector]],Table2[% Price above 50 EMA],"&gt;=0")/Table3[[#This Row],[Count]]</f>
        <v>0.8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0.6</v>
      </c>
      <c r="V21" s="1">
        <f>COUNTIFS(Table2[Sub-Sector],Table3[[#This Row],[Sub-Sector]],Table2[Sharpe Ratio],"&gt;=0.10")/Table3[[#This Row],[Count]]</f>
        <v>0.2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269.5</v>
      </c>
      <c r="X21">
        <f>_xlfn.RANK.AVG(Table3[[#This Row],[Score]],Table3[Score],1)</f>
        <v>15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1">
        <f>_xlfn.RANK.AVG(Table3[[#This Row],[Score 2 ]],Table3[[Score 2 ]],1)</f>
        <v>20.5</v>
      </c>
    </row>
    <row r="22" spans="1:26" x14ac:dyDescent="0.3">
      <c r="A22" t="s">
        <v>156</v>
      </c>
      <c r="B22">
        <f>COUNTIFS(Table2[Sub-Sector],Table3[[#This Row],[Sub-Sector]])</f>
        <v>10</v>
      </c>
      <c r="C22" s="1">
        <f>COUNTIFS(Table2[Sub-Sector],Table3[[#This Row],[Sub-Sector]],Table2[Uptrend],"Uptrend")/Table3[[#This Row],[Count]]</f>
        <v>0.8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</v>
      </c>
      <c r="F22" s="1">
        <f>COUNTIFS(Table2[Sub-Sector],Table3[[#This Row],[Sub-Sector]],Table2[6M Return vs Nifty],"&gt;=10")/Table3[[#This Row],[Count]]</f>
        <v>0.9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0.6</v>
      </c>
      <c r="I22" s="1">
        <f>COUNTIFS(Table2[Sub-Sector],Table3[[#This Row],[Sub-Sector]],Table2[Relative Volume],"&gt;=1")/Table3[[#This Row],[Count]]</f>
        <v>0.3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0.6</v>
      </c>
      <c r="M22" s="1">
        <f>COUNTIFS(Table2[Sub-Sector],Table3[[#This Row],[Sub-Sector]],Table2[% Away From Current Week High],"&lt;=0.05")/Table3[[#This Row],[Count]]</f>
        <v>0.9</v>
      </c>
      <c r="N22" s="1">
        <f>COUNTIFS(Table2[Sub-Sector],Table3[[#This Row],[Sub-Sector]],Table2[% Away From Current Month Low],"&gt;=0.05")/Table3[[#This Row],[Count]]</f>
        <v>0.6</v>
      </c>
      <c r="O22" s="1">
        <f>COUNTIFS(Table2[Sub-Sector],Table3[[#This Row],[Sub-Sector]],Table2[% Away From Current Month High],"&lt;=0.05")/Table3[[#This Row],[Count]]</f>
        <v>0.4</v>
      </c>
      <c r="P22" s="1">
        <f>COUNTIFS(Table2[Sub-Sector],Table3[[#This Row],[Sub-Sector]],Table2[% Away From 52W High],"&lt;=10")/Table3[[#This Row],[Count]]</f>
        <v>0.3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0.6</v>
      </c>
      <c r="V22" s="1">
        <f>COUNTIFS(Table2[Sub-Sector],Table3[[#This Row],[Sub-Sector]],Table2[Sharpe Ratio],"&gt;=0.10")/Table3[[#This Row],[Count]]</f>
        <v>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22">
        <f>_xlfn.RANK.AVG(Table3[[#This Row],[Score]],Table3[Score],1)</f>
        <v>42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2">
        <f>_xlfn.RANK.AVG(Table3[[#This Row],[Score 2 ]],Table3[[Score 2 ]],1)</f>
        <v>20.5</v>
      </c>
    </row>
    <row r="23" spans="1:26" x14ac:dyDescent="0.3">
      <c r="A23" t="s">
        <v>98</v>
      </c>
      <c r="B23">
        <f>COUNTIFS(Table2[Sub-Sector],Table3[[#This Row],[Sub-Sector]])</f>
        <v>5</v>
      </c>
      <c r="C23" s="1">
        <f>COUNTIFS(Table2[Sub-Sector],Table3[[#This Row],[Sub-Sector]],Table2[Uptrend],"Uptrend")/Table3[[#This Row],[Count]]</f>
        <v>0.6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0.2</v>
      </c>
      <c r="F23" s="1">
        <f>COUNTIFS(Table2[Sub-Sector],Table3[[#This Row],[Sub-Sector]],Table2[6M Return vs Nifty],"&gt;=10")/Table3[[#This Row],[Count]]</f>
        <v>0.4</v>
      </c>
      <c r="G23" s="1">
        <f>COUNTIFS(Table2[Sub-Sector],Table3[[#This Row],[Sub-Sector]],Table2[1Y Return vs Nifty],"&gt;=10")/Table3[[#This Row],[Count]]</f>
        <v>0.6</v>
      </c>
      <c r="H23" s="1">
        <f>COUNTIFS(Table2[Sub-Sector],Table3[[#This Row],[Sub-Sector]],Table2[RSI Exponential â€“ 14D],"&gt;=50")/Table3[[#This Row],[Count]]</f>
        <v>0.2</v>
      </c>
      <c r="I23" s="1">
        <f>COUNTIFS(Table2[Sub-Sector],Table3[[#This Row],[Sub-Sector]],Table2[Relative Volume],"&gt;=1")/Table3[[#This Row],[Count]]</f>
        <v>0.8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0.2</v>
      </c>
      <c r="M23" s="1">
        <f>COUNTIFS(Table2[Sub-Sector],Table3[[#This Row],[Sub-Sector]],Table2[% Away From Current Week High],"&lt;=0.05")/Table3[[#This Row],[Count]]</f>
        <v>0.8</v>
      </c>
      <c r="N23" s="1">
        <f>COUNTIFS(Table2[Sub-Sector],Table3[[#This Row],[Sub-Sector]],Table2[% Away From Current Month Low],"&gt;=0.05")/Table3[[#This Row],[Count]]</f>
        <v>0.2</v>
      </c>
      <c r="O23" s="1">
        <f>COUNTIFS(Table2[Sub-Sector],Table3[[#This Row],[Sub-Sector]],Table2[% Away From Current Month High],"&lt;=0.05")/Table3[[#This Row],[Count]]</f>
        <v>0.4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0.4</v>
      </c>
      <c r="S23" s="1">
        <f>COUNTIFS(Table2[Sub-Sector],Table3[[#This Row],[Sub-Sector]],Table2[% Price above 50 EMA],"&gt;=0")/Table3[[#This Row],[Count]]</f>
        <v>0.6</v>
      </c>
      <c r="T23" s="1">
        <f>COUNTIFS(Table2[Sub-Sector],Table3[[#This Row],[Sub-Sector]],Table2[% Price above 200 EMA],"&gt;=0")/Table3[[#This Row],[Count]]</f>
        <v>0.6</v>
      </c>
      <c r="U23" s="1">
        <f>COUNTIFS(Table2[Sub-Sector],Table3[[#This Row],[Sub-Sector]],Table2[Rate of Change - Zone],"Positive")/Table3[[#This Row],[Count]]</f>
        <v>0.8</v>
      </c>
      <c r="V23" s="1">
        <f>COUNTIFS(Table2[Sub-Sector],Table3[[#This Row],[Sub-Sector]],Table2[Sharpe Ratio],"&gt;=0.10")/Table3[[#This Row],[Count]]</f>
        <v>0.4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23">
        <f>_xlfn.RANK.AVG(Table3[[#This Row],[Score]],Table3[Score],1)</f>
        <v>37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23">
        <f>_xlfn.RANK.AVG(Table3[[#This Row],[Score 2 ]],Table3[[Score 2 ]],1)</f>
        <v>22</v>
      </c>
    </row>
    <row r="24" spans="1:26" x14ac:dyDescent="0.3">
      <c r="A24" t="s">
        <v>51</v>
      </c>
      <c r="B24">
        <f>COUNTIFS(Table2[Sub-Sector],Table3[[#This Row],[Sub-Sector]])</f>
        <v>43</v>
      </c>
      <c r="C24" s="1">
        <f>COUNTIFS(Table2[Sub-Sector],Table3[[#This Row],[Sub-Sector]],Table2[Uptrend],"Uptrend")/Table3[[#This Row],[Count]]</f>
        <v>0.93023255813953487</v>
      </c>
      <c r="D24" s="1">
        <f>COUNTIFS(Table2[Sub-Sector],Table3[[#This Row],[Sub-Sector]],Table2[1W Return vs Nifty],"&gt;=5")/Table3[[#This Row],[Count]]</f>
        <v>0.18604651162790697</v>
      </c>
      <c r="E24" s="1">
        <f>COUNTIFS(Table2[Sub-Sector],Table3[[#This Row],[Sub-Sector]],Table2[1M Return vs Nifty],"&gt;=5")/Table3[[#This Row],[Count]]</f>
        <v>0.48837209302325579</v>
      </c>
      <c r="F24" s="1">
        <f>COUNTIFS(Table2[Sub-Sector],Table3[[#This Row],[Sub-Sector]],Table2[6M Return vs Nifty],"&gt;=10")/Table3[[#This Row],[Count]]</f>
        <v>0.44186046511627908</v>
      </c>
      <c r="G24" s="1">
        <f>COUNTIFS(Table2[Sub-Sector],Table3[[#This Row],[Sub-Sector]],Table2[1Y Return vs Nifty],"&gt;=10")/Table3[[#This Row],[Count]]</f>
        <v>0.72093023255813948</v>
      </c>
      <c r="H24" s="1">
        <f>COUNTIFS(Table2[Sub-Sector],Table3[[#This Row],[Sub-Sector]],Table2[RSI Exponential â€“ 14D],"&gt;=50")/Table3[[#This Row],[Count]]</f>
        <v>0.81395348837209303</v>
      </c>
      <c r="I24" s="1">
        <f>COUNTIFS(Table2[Sub-Sector],Table3[[#This Row],[Sub-Sector]],Table2[Relative Volume],"&gt;=1")/Table3[[#This Row],[Count]]</f>
        <v>0.51162790697674421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0.62790697674418605</v>
      </c>
      <c r="M24" s="1">
        <f>COUNTIFS(Table2[Sub-Sector],Table3[[#This Row],[Sub-Sector]],Table2[% Away From Current Week High],"&lt;=0.05")/Table3[[#This Row],[Count]]</f>
        <v>0.95348837209302328</v>
      </c>
      <c r="N24" s="1">
        <f>COUNTIFS(Table2[Sub-Sector],Table3[[#This Row],[Sub-Sector]],Table2[% Away From Current Month Low],"&gt;=0.05")/Table3[[#This Row],[Count]]</f>
        <v>0.67441860465116277</v>
      </c>
      <c r="O24" s="1">
        <f>COUNTIFS(Table2[Sub-Sector],Table3[[#This Row],[Sub-Sector]],Table2[% Away From Current Month High],"&lt;=0.05")/Table3[[#This Row],[Count]]</f>
        <v>0.79069767441860461</v>
      </c>
      <c r="P24" s="1">
        <f>COUNTIFS(Table2[Sub-Sector],Table3[[#This Row],[Sub-Sector]],Table2[% Away From 52W High],"&lt;=10")/Table3[[#This Row],[Count]]</f>
        <v>0.7441860465116279</v>
      </c>
      <c r="Q24" s="1">
        <f>COUNTIFS(Table2[Sub-Sector],Table3[[#This Row],[Sub-Sector]],Table2[% Away From 52W Low],"&gt;=10")/Table3[[#This Row],[Count]]</f>
        <v>0.97674418604651159</v>
      </c>
      <c r="R24" s="1">
        <f>COUNTIFS(Table2[Sub-Sector],Table3[[#This Row],[Sub-Sector]],Table2[% Price above 20 EMA],"&gt;=0")/Table3[[#This Row],[Count]]</f>
        <v>0.76744186046511631</v>
      </c>
      <c r="S24" s="1">
        <f>COUNTIFS(Table2[Sub-Sector],Table3[[#This Row],[Sub-Sector]],Table2[% Price above 50 EMA],"&gt;=0")/Table3[[#This Row],[Count]]</f>
        <v>0.81395348837209303</v>
      </c>
      <c r="T24" s="1">
        <f>COUNTIFS(Table2[Sub-Sector],Table3[[#This Row],[Sub-Sector]],Table2[% Price above 200 EMA],"&gt;=0")/Table3[[#This Row],[Count]]</f>
        <v>0.95348837209302328</v>
      </c>
      <c r="U24" s="1">
        <f>COUNTIFS(Table2[Sub-Sector],Table3[[#This Row],[Sub-Sector]],Table2[Rate of Change - Zone],"Positive")/Table3[[#This Row],[Count]]</f>
        <v>0.79069767441860461</v>
      </c>
      <c r="V24" s="1">
        <f>COUNTIFS(Table2[Sub-Sector],Table3[[#This Row],[Sub-Sector]],Table2[Sharpe Ratio],"&gt;=0.10")/Table3[[#This Row],[Count]]</f>
        <v>0.13953488372093023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</v>
      </c>
      <c r="X24">
        <f>_xlfn.RANK.AVG(Table3[[#This Row],[Score]],Table3[Score],1)</f>
        <v>10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</v>
      </c>
      <c r="Z24">
        <f>_xlfn.RANK.AVG(Table3[[#This Row],[Score 2 ]],Table3[[Score 2 ]],1)</f>
        <v>23</v>
      </c>
    </row>
    <row r="25" spans="1:26" x14ac:dyDescent="0.3">
      <c r="A25" t="s">
        <v>290</v>
      </c>
      <c r="B25">
        <f>COUNTIFS(Table2[Sub-Sector],Table3[[#This Row],[Sub-Sector]])</f>
        <v>2</v>
      </c>
      <c r="C25" s="1">
        <f>COUNTIFS(Table2[Sub-Sector],Table3[[#This Row],[Sub-Sector]],Table2[Uptrend],"Uptrend")/Table3[[#This Row],[Count]]</f>
        <v>0.5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0.5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0.5</v>
      </c>
      <c r="I25" s="1">
        <f>COUNTIFS(Table2[Sub-Sector],Table3[[#This Row],[Sub-Sector]],Table2[Relative Volume],"&gt;=1")/Table3[[#This Row],[Count]]</f>
        <v>0.5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1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1</v>
      </c>
      <c r="O25" s="1">
        <f>COUNTIFS(Table2[Sub-Sector],Table3[[#This Row],[Sub-Sector]],Table2[% Away From Current Month High],"&lt;=0.05")/Table3[[#This Row],[Count]]</f>
        <v>0.5</v>
      </c>
      <c r="P25" s="1">
        <f>COUNTIFS(Table2[Sub-Sector],Table3[[#This Row],[Sub-Sector]],Table2[% Away From 52W High],"&lt;=10")/Table3[[#This Row],[Count]]</f>
        <v>0.5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0.5</v>
      </c>
      <c r="S25" s="1">
        <f>COUNTIFS(Table2[Sub-Sector],Table3[[#This Row],[Sub-Sector]],Table2[% Price above 50 EMA],"&gt;=0")/Table3[[#This Row],[Count]]</f>
        <v>0.5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0.5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25">
        <f>_xlfn.RANK.AVG(Table3[[#This Row],[Score]],Table3[Score],1)</f>
        <v>35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166.5</v>
      </c>
      <c r="Z25">
        <f>_xlfn.RANK.AVG(Table3[[#This Row],[Score 2 ]],Table3[[Score 2 ]],1)</f>
        <v>24</v>
      </c>
    </row>
    <row r="26" spans="1:26" x14ac:dyDescent="0.3">
      <c r="A26" t="s">
        <v>428</v>
      </c>
      <c r="B26">
        <f>COUNTIFS(Table2[Sub-Sector],Table3[[#This Row],[Sub-Sector]])</f>
        <v>4</v>
      </c>
      <c r="C26" s="1">
        <f>COUNTIFS(Table2[Sub-Sector],Table3[[#This Row],[Sub-Sector]],Table2[Uptrend],"Uptrend")/Table3[[#This Row],[Count]]</f>
        <v>0.75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0.25</v>
      </c>
      <c r="F26" s="1">
        <f>COUNTIFS(Table2[Sub-Sector],Table3[[#This Row],[Sub-Sector]],Table2[6M Return vs Nifty],"&gt;=10")/Table3[[#This Row],[Count]]</f>
        <v>0.75</v>
      </c>
      <c r="G26" s="1">
        <f>COUNTIFS(Table2[Sub-Sector],Table3[[#This Row],[Sub-Sector]],Table2[1Y Return vs Nifty],"&gt;=10")/Table3[[#This Row],[Count]]</f>
        <v>0.75</v>
      </c>
      <c r="H26" s="1">
        <f>COUNTIFS(Table2[Sub-Sector],Table3[[#This Row],[Sub-Sector]],Table2[RSI Exponential â€“ 14D],"&gt;=50")/Table3[[#This Row],[Count]]</f>
        <v>0.75</v>
      </c>
      <c r="I26" s="1">
        <f>COUNTIFS(Table2[Sub-Sector],Table3[[#This Row],[Sub-Sector]],Table2[Relative Volume],"&gt;=1")/Table3[[#This Row],[Count]]</f>
        <v>0.5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0.5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0.5</v>
      </c>
      <c r="O26" s="1">
        <f>COUNTIFS(Table2[Sub-Sector],Table3[[#This Row],[Sub-Sector]],Table2[% Away From Current Month High],"&lt;=0.05")/Table3[[#This Row],[Count]]</f>
        <v>0.5</v>
      </c>
      <c r="P26" s="1">
        <f>COUNTIFS(Table2[Sub-Sector],Table3[[#This Row],[Sub-Sector]],Table2[% Away From 52W High],"&lt;=10")/Table3[[#This Row],[Count]]</f>
        <v>0.25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0.75</v>
      </c>
      <c r="S26" s="1">
        <f>COUNTIFS(Table2[Sub-Sector],Table3[[#This Row],[Sub-Sector]],Table2[% Price above 50 EMA],"&gt;=0")/Table3[[#This Row],[Count]]</f>
        <v>0.75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0.25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26">
        <f>_xlfn.RANK.AVG(Table3[[#This Row],[Score]],Table3[Score],1)</f>
        <v>33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6">
        <f>_xlfn.RANK.AVG(Table3[[#This Row],[Score 2 ]],Table3[[Score 2 ]],1)</f>
        <v>25</v>
      </c>
    </row>
    <row r="27" spans="1:26" x14ac:dyDescent="0.3">
      <c r="A27" t="s">
        <v>592</v>
      </c>
      <c r="B27">
        <f>COUNTIFS(Table2[Sub-Sector],Table3[[#This Row],[Sub-Sector]])</f>
        <v>4</v>
      </c>
      <c r="C27" s="1">
        <f>COUNTIFS(Table2[Sub-Sector],Table3[[#This Row],[Sub-Sector]],Table2[Uptrend],"Uptrend")/Table3[[#This Row],[Count]]</f>
        <v>0.5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0.5</v>
      </c>
      <c r="F27" s="1">
        <f>COUNTIFS(Table2[Sub-Sector],Table3[[#This Row],[Sub-Sector]],Table2[6M Return vs Nifty],"&gt;=10")/Table3[[#This Row],[Count]]</f>
        <v>0.25</v>
      </c>
      <c r="G27" s="1">
        <f>COUNTIFS(Table2[Sub-Sector],Table3[[#This Row],[Sub-Sector]],Table2[1Y Return vs Nifty],"&gt;=10")/Table3[[#This Row],[Count]]</f>
        <v>0.75</v>
      </c>
      <c r="H27" s="1">
        <f>COUNTIFS(Table2[Sub-Sector],Table3[[#This Row],[Sub-Sector]],Table2[RSI Exponential â€“ 14D],"&gt;=50")/Table3[[#This Row],[Count]]</f>
        <v>0.5</v>
      </c>
      <c r="I27" s="1">
        <f>COUNTIFS(Table2[Sub-Sector],Table3[[#This Row],[Sub-Sector]],Table2[Relative Volume],"&gt;=1")/Table3[[#This Row],[Count]]</f>
        <v>1</v>
      </c>
      <c r="J27" s="1">
        <f>COUNTIFS(Table2[Sub-Sector],Table3[[#This Row],[Sub-Sector]],Table2[% Away From Day Low],"&gt;=0.05")/Table3[[#This Row],[Count]]</f>
        <v>0.25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0.25</v>
      </c>
      <c r="M27" s="1">
        <f>COUNTIFS(Table2[Sub-Sector],Table3[[#This Row],[Sub-Sector]],Table2[% Away From Current Week High],"&lt;=0.05")/Table3[[#This Row],[Count]]</f>
        <v>0.75</v>
      </c>
      <c r="N27" s="1">
        <f>COUNTIFS(Table2[Sub-Sector],Table3[[#This Row],[Sub-Sector]],Table2[% Away From Current Month Low],"&gt;=0.05")/Table3[[#This Row],[Count]]</f>
        <v>0.25</v>
      </c>
      <c r="O27" s="1">
        <f>COUNTIFS(Table2[Sub-Sector],Table3[[#This Row],[Sub-Sector]],Table2[% Away From Current Month High],"&lt;=0.05")/Table3[[#This Row],[Count]]</f>
        <v>0</v>
      </c>
      <c r="P27" s="1">
        <f>COUNTIFS(Table2[Sub-Sector],Table3[[#This Row],[Sub-Sector]],Table2[% Away From 52W High],"&lt;=10")/Table3[[#This Row],[Count]]</f>
        <v>0.25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0.5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0.5</v>
      </c>
      <c r="U27" s="1">
        <f>COUNTIFS(Table2[Sub-Sector],Table3[[#This Row],[Sub-Sector]],Table2[Rate of Change - Zone],"Positive")/Table3[[#This Row],[Count]]</f>
        <v>0.5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</v>
      </c>
      <c r="X27">
        <f>_xlfn.RANK.AVG(Table3[[#This Row],[Score]],Table3[Score],1)</f>
        <v>41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27">
        <f>_xlfn.RANK.AVG(Table3[[#This Row],[Score 2 ]],Table3[[Score 2 ]],1)</f>
        <v>26</v>
      </c>
    </row>
    <row r="28" spans="1:26" x14ac:dyDescent="0.3">
      <c r="A28" t="s">
        <v>43</v>
      </c>
      <c r="B28">
        <f>COUNTIFS(Table2[Sub-Sector],Table3[[#This Row],[Sub-Sector]])</f>
        <v>2</v>
      </c>
      <c r="C28" s="1">
        <f>COUNTIFS(Table2[Sub-Sector],Table3[[#This Row],[Sub-Sector]],Table2[Uptrend],"Uptrend")/Table3[[#This Row],[Count]]</f>
        <v>1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0.5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1</v>
      </c>
      <c r="I28" s="1">
        <f>COUNTIFS(Table2[Sub-Sector],Table3[[#This Row],[Sub-Sector]],Table2[Relative Volume],"&gt;=1")/Table3[[#This Row],[Count]]</f>
        <v>1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0.5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0.5</v>
      </c>
      <c r="O28" s="1">
        <f>COUNTIFS(Table2[Sub-Sector],Table3[[#This Row],[Sub-Sector]],Table2[% Away From Current Month High],"&lt;=0.05")/Table3[[#This Row],[Count]]</f>
        <v>0.5</v>
      </c>
      <c r="P28" s="1">
        <f>COUNTIFS(Table2[Sub-Sector],Table3[[#This Row],[Sub-Sector]],Table2[% Away From 52W High],"&lt;=10")/Table3[[#This Row],[Count]]</f>
        <v>0.5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0.5</v>
      </c>
      <c r="S28" s="1">
        <f>COUNTIFS(Table2[Sub-Sector],Table3[[#This Row],[Sub-Sector]],Table2[% Price above 50 EMA],"&gt;=0")/Table3[[#This Row],[Count]]</f>
        <v>1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294.5</v>
      </c>
      <c r="X28">
        <f>_xlfn.RANK.AVG(Table3[[#This Row],[Score]],Table3[Score],1)</f>
        <v>19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8">
        <f>_xlfn.RANK.AVG(Table3[[#This Row],[Score 2 ]],Table3[[Score 2 ]],1)</f>
        <v>27</v>
      </c>
    </row>
    <row r="29" spans="1:26" x14ac:dyDescent="0.3">
      <c r="A29" t="s">
        <v>193</v>
      </c>
      <c r="B29">
        <f>COUNTIFS(Table2[Sub-Sector],Table3[[#This Row],[Sub-Sector]])</f>
        <v>3</v>
      </c>
      <c r="C29" s="1">
        <f>COUNTIFS(Table2[Sub-Sector],Table3[[#This Row],[Sub-Sector]],Table2[Uptrend],"Uptrend")/Table3[[#This Row],[Count]]</f>
        <v>0.66666666666666663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0.33333333333333331</v>
      </c>
      <c r="F29" s="1">
        <f>COUNTIFS(Table2[Sub-Sector],Table3[[#This Row],[Sub-Sector]],Table2[6M Return vs Nifty],"&gt;=10")/Table3[[#This Row],[Count]]</f>
        <v>0.33333333333333331</v>
      </c>
      <c r="G29" s="1">
        <f>COUNTIFS(Table2[Sub-Sector],Table3[[#This Row],[Sub-Sector]],Table2[1Y Return vs Nifty],"&gt;=10")/Table3[[#This Row],[Count]]</f>
        <v>0.66666666666666663</v>
      </c>
      <c r="H29" s="1">
        <f>COUNTIFS(Table2[Sub-Sector],Table3[[#This Row],[Sub-Sector]],Table2[RSI Exponential â€“ 14D],"&gt;=50")/Table3[[#This Row],[Count]]</f>
        <v>0.66666666666666663</v>
      </c>
      <c r="I29" s="1">
        <f>COUNTIFS(Table2[Sub-Sector],Table3[[#This Row],[Sub-Sector]],Table2[Relative Volume],"&gt;=1")/Table3[[#This Row],[Count]]</f>
        <v>0.66666666666666663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0.33333333333333331</v>
      </c>
      <c r="M29" s="1">
        <f>COUNTIFS(Table2[Sub-Sector],Table3[[#This Row],[Sub-Sector]],Table2[% Away From Current Week High],"&lt;=0.05")/Table3[[#This Row],[Count]]</f>
        <v>0.33333333333333331</v>
      </c>
      <c r="N29" s="1">
        <f>COUNTIFS(Table2[Sub-Sector],Table3[[#This Row],[Sub-Sector]],Table2[% Away From Current Month Low],"&gt;=0.05")/Table3[[#This Row],[Count]]</f>
        <v>0.33333333333333331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0.66666666666666663</v>
      </c>
      <c r="S29" s="1">
        <f>COUNTIFS(Table2[Sub-Sector],Table3[[#This Row],[Sub-Sector]],Table2[% Price above 50 EMA],"&gt;=0")/Table3[[#This Row],[Count]]</f>
        <v>0.66666666666666663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0.66666666666666663</v>
      </c>
      <c r="V29" s="1">
        <f>COUNTIFS(Table2[Sub-Sector],Table3[[#This Row],[Sub-Sector]],Table2[Sharpe Ratio],"&gt;=0.10")/Table3[[#This Row],[Count]]</f>
        <v>0.66666666666666663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362.5</v>
      </c>
      <c r="X29">
        <f>_xlfn.RANK.AVG(Table3[[#This Row],[Score]],Table3[Score],1)</f>
        <v>39.5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29">
        <f>_xlfn.RANK.AVG(Table3[[#This Row],[Score 2 ]],Table3[[Score 2 ]],1)</f>
        <v>28</v>
      </c>
    </row>
    <row r="30" spans="1:26" x14ac:dyDescent="0.3">
      <c r="A30" t="s">
        <v>422</v>
      </c>
      <c r="B30">
        <f>COUNTIFS(Table2[Sub-Sector],Table3[[#This Row],[Sub-Sector]])</f>
        <v>11</v>
      </c>
      <c r="C30" s="1">
        <f>COUNTIFS(Table2[Sub-Sector],Table3[[#This Row],[Sub-Sector]],Table2[Uptrend],"Uptrend")/Table3[[#This Row],[Count]]</f>
        <v>0.54545454545454541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0.18181818181818182</v>
      </c>
      <c r="F30" s="1">
        <f>COUNTIFS(Table2[Sub-Sector],Table3[[#This Row],[Sub-Sector]],Table2[6M Return vs Nifty],"&gt;=10")/Table3[[#This Row],[Count]]</f>
        <v>0.45454545454545453</v>
      </c>
      <c r="G30" s="1">
        <f>COUNTIFS(Table2[Sub-Sector],Table3[[#This Row],[Sub-Sector]],Table2[1Y Return vs Nifty],"&gt;=10")/Table3[[#This Row],[Count]]</f>
        <v>0.54545454545454541</v>
      </c>
      <c r="H30" s="1">
        <f>COUNTIFS(Table2[Sub-Sector],Table3[[#This Row],[Sub-Sector]],Table2[RSI Exponential â€“ 14D],"&gt;=50")/Table3[[#This Row],[Count]]</f>
        <v>0.36363636363636365</v>
      </c>
      <c r="I30" s="1">
        <f>COUNTIFS(Table2[Sub-Sector],Table3[[#This Row],[Sub-Sector]],Table2[Relative Volume],"&gt;=1")/Table3[[#This Row],[Count]]</f>
        <v>0.72727272727272729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0.45454545454545453</v>
      </c>
      <c r="M30" s="1">
        <f>COUNTIFS(Table2[Sub-Sector],Table3[[#This Row],[Sub-Sector]],Table2[% Away From Current Week High],"&lt;=0.05")/Table3[[#This Row],[Count]]</f>
        <v>0.81818181818181823</v>
      </c>
      <c r="N30" s="1">
        <f>COUNTIFS(Table2[Sub-Sector],Table3[[#This Row],[Sub-Sector]],Table2[% Away From Current Month Low],"&gt;=0.05")/Table3[[#This Row],[Count]]</f>
        <v>0.45454545454545453</v>
      </c>
      <c r="O30" s="1">
        <f>COUNTIFS(Table2[Sub-Sector],Table3[[#This Row],[Sub-Sector]],Table2[% Away From Current Month High],"&lt;=0.05")/Table3[[#This Row],[Count]]</f>
        <v>0.18181818181818182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0.72727272727272729</v>
      </c>
      <c r="R30" s="1">
        <f>COUNTIFS(Table2[Sub-Sector],Table3[[#This Row],[Sub-Sector]],Table2[% Price above 20 EMA],"&gt;=0")/Table3[[#This Row],[Count]]</f>
        <v>0.54545454545454541</v>
      </c>
      <c r="S30" s="1">
        <f>COUNTIFS(Table2[Sub-Sector],Table3[[#This Row],[Sub-Sector]],Table2[% Price above 50 EMA],"&gt;=0")/Table3[[#This Row],[Count]]</f>
        <v>0.63636363636363635</v>
      </c>
      <c r="T30" s="1">
        <f>COUNTIFS(Table2[Sub-Sector],Table3[[#This Row],[Sub-Sector]],Table2[% Price above 200 EMA],"&gt;=0")/Table3[[#This Row],[Count]]</f>
        <v>0.72727272727272729</v>
      </c>
      <c r="U30" s="1">
        <f>COUNTIFS(Table2[Sub-Sector],Table3[[#This Row],[Sub-Sector]],Table2[Rate of Change - Zone],"Positive")/Table3[[#This Row],[Count]]</f>
        <v>0.54545454545454541</v>
      </c>
      <c r="V30" s="1">
        <f>COUNTIFS(Table2[Sub-Sector],Table3[[#This Row],[Sub-Sector]],Table2[Sharpe Ratio],"&gt;=0.10")/Table3[[#This Row],[Count]]</f>
        <v>0.18181818181818182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30">
        <f>_xlfn.RANK.AVG(Table3[[#This Row],[Score]],Table3[Score],1)</f>
        <v>48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0">
        <f>_xlfn.RANK.AVG(Table3[[#This Row],[Score 2 ]],Table3[[Score 2 ]],1)</f>
        <v>29</v>
      </c>
    </row>
    <row r="31" spans="1:26" x14ac:dyDescent="0.3">
      <c r="A31" t="s">
        <v>633</v>
      </c>
      <c r="B31">
        <f>COUNTIFS(Table2[Sub-Sector],Table3[[#This Row],[Sub-Sector]])</f>
        <v>4</v>
      </c>
      <c r="C31" s="1">
        <f>COUNTIFS(Table2[Sub-Sector],Table3[[#This Row],[Sub-Sector]],Table2[Uptrend],"Uptrend")/Table3[[#This Row],[Count]]</f>
        <v>0.5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0.75</v>
      </c>
      <c r="H31" s="1">
        <f>COUNTIFS(Table2[Sub-Sector],Table3[[#This Row],[Sub-Sector]],Table2[RSI Exponential â€“ 14D],"&gt;=50")/Table3[[#This Row],[Count]]</f>
        <v>0.75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1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1</v>
      </c>
      <c r="O31" s="1">
        <f>COUNTIFS(Table2[Sub-Sector],Table3[[#This Row],[Sub-Sector]],Table2[% Away From Current Month High],"&lt;=0.05")/Table3[[#This Row],[Count]]</f>
        <v>0.75</v>
      </c>
      <c r="P31" s="1">
        <f>COUNTIFS(Table2[Sub-Sector],Table3[[#This Row],[Sub-Sector]],Table2[% Away From 52W High],"&lt;=10")/Table3[[#This Row],[Count]]</f>
        <v>0.25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0.75</v>
      </c>
      <c r="S31" s="1">
        <f>COUNTIFS(Table2[Sub-Sector],Table3[[#This Row],[Sub-Sector]],Table2[% Price above 50 EMA],"&gt;=0")/Table3[[#This Row],[Count]]</f>
        <v>0.75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0.5</v>
      </c>
      <c r="V31" s="1">
        <f>COUNTIFS(Table2[Sub-Sector],Table3[[#This Row],[Sub-Sector]],Table2[Sharpe Ratio],"&gt;=0.10")/Table3[[#This Row],[Count]]</f>
        <v>0.25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31">
        <f>_xlfn.RANK.AVG(Table3[[#This Row],[Score]],Table3[Score],1)</f>
        <v>70.5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1">
        <f>_xlfn.RANK.AVG(Table3[[#This Row],[Score 2 ]],Table3[[Score 2 ]],1)</f>
        <v>30.5</v>
      </c>
    </row>
    <row r="32" spans="1:26" x14ac:dyDescent="0.3">
      <c r="A32" t="s">
        <v>63</v>
      </c>
      <c r="B32">
        <f>COUNTIFS(Table2[Sub-Sector],Table3[[#This Row],[Sub-Sector]])</f>
        <v>4</v>
      </c>
      <c r="C32" s="1">
        <f>COUNTIFS(Table2[Sub-Sector],Table3[[#This Row],[Sub-Sector]],Table2[Uptrend],"Uptrend")/Table3[[#This Row],[Count]]</f>
        <v>1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0.25</v>
      </c>
      <c r="G32" s="1">
        <f>COUNTIFS(Table2[Sub-Sector],Table3[[#This Row],[Sub-Sector]],Table2[1Y Return vs Nifty],"&gt;=10")/Table3[[#This Row],[Count]]</f>
        <v>0.75</v>
      </c>
      <c r="H32" s="1">
        <f>COUNTIFS(Table2[Sub-Sector],Table3[[#This Row],[Sub-Sector]],Table2[RSI Exponential â€“ 14D],"&gt;=50")/Table3[[#This Row],[Count]]</f>
        <v>0</v>
      </c>
      <c r="I32" s="1">
        <f>COUNTIFS(Table2[Sub-Sector],Table3[[#This Row],[Sub-Sector]],Table2[Relative Volume],"&gt;=1")/Table3[[#This Row],[Count]]</f>
        <v>0.75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0.75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378.5</v>
      </c>
      <c r="X32">
        <f>_xlfn.RANK.AVG(Table3[[#This Row],[Score]],Table3[Score],1)</f>
        <v>43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2">
        <f>_xlfn.RANK.AVG(Table3[[#This Row],[Score 2 ]],Table3[[Score 2 ]],1)</f>
        <v>30.5</v>
      </c>
    </row>
    <row r="33" spans="1:26" x14ac:dyDescent="0.3">
      <c r="A33" t="s">
        <v>918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0.66666666666666663</v>
      </c>
      <c r="D33" s="1">
        <f>COUNTIFS(Table2[Sub-Sector],Table3[[#This Row],[Sub-Sector]],Table2[1W Return vs Nifty],"&gt;=5")/Table3[[#This Row],[Count]]</f>
        <v>0.66666666666666663</v>
      </c>
      <c r="E33" s="1">
        <f>COUNTIFS(Table2[Sub-Sector],Table3[[#This Row],[Sub-Sector]],Table2[1M Return vs Nifty],"&gt;=5")/Table3[[#This Row],[Count]]</f>
        <v>0.66666666666666663</v>
      </c>
      <c r="F33" s="1">
        <f>COUNTIFS(Table2[Sub-Sector],Table3[[#This Row],[Sub-Sector]],Table2[6M Return vs Nifty],"&gt;=10")/Table3[[#This Row],[Count]]</f>
        <v>0.33333333333333331</v>
      </c>
      <c r="G33" s="1">
        <f>COUNTIFS(Table2[Sub-Sector],Table3[[#This Row],[Sub-Sector]],Table2[1Y Return vs Nifty],"&gt;=10")/Table3[[#This Row],[Count]]</f>
        <v>0.33333333333333331</v>
      </c>
      <c r="H33" s="1">
        <f>COUNTIFS(Table2[Sub-Sector],Table3[[#This Row],[Sub-Sector]],Table2[RSI Exponential â€“ 14D],"&gt;=50")/Table3[[#This Row],[Count]]</f>
        <v>1</v>
      </c>
      <c r="I33" s="1">
        <f>COUNTIFS(Table2[Sub-Sector],Table3[[#This Row],[Sub-Sector]],Table2[Relative Volume],"&gt;=1")/Table3[[#This Row],[Count]]</f>
        <v>0.66666666666666663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0.66666666666666663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0.66666666666666663</v>
      </c>
      <c r="O33" s="1">
        <f>COUNTIFS(Table2[Sub-Sector],Table3[[#This Row],[Sub-Sector]],Table2[% Away From Current Month High],"&lt;=0.05")/Table3[[#This Row],[Count]]</f>
        <v>1</v>
      </c>
      <c r="P33" s="1">
        <f>COUNTIFS(Table2[Sub-Sector],Table3[[#This Row],[Sub-Sector]],Table2[% Away From 52W High],"&lt;=10")/Table3[[#This Row],[Count]]</f>
        <v>0.33333333333333331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1</v>
      </c>
      <c r="S33" s="1">
        <f>COUNTIFS(Table2[Sub-Sector],Table3[[#This Row],[Sub-Sector]],Table2[% Price above 50 EMA],"&gt;=0")/Table3[[#This Row],[Count]]</f>
        <v>1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1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</v>
      </c>
      <c r="X33">
        <f>_xlfn.RANK.AVG(Table3[[#This Row],[Score]],Table3[Score],1)</f>
        <v>16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3">
        <f>_xlfn.RANK.AVG(Table3[[#This Row],[Score 2 ]],Table3[[Score 2 ]],1)</f>
        <v>32</v>
      </c>
    </row>
    <row r="34" spans="1:26" x14ac:dyDescent="0.3">
      <c r="A34" t="s">
        <v>230</v>
      </c>
      <c r="B34">
        <f>COUNTIFS(Table2[Sub-Sector],Table3[[#This Row],[Sub-Sector]])</f>
        <v>9</v>
      </c>
      <c r="C34" s="1">
        <f>COUNTIFS(Table2[Sub-Sector],Table3[[#This Row],[Sub-Sector]],Table2[Uptrend],"Uptrend")/Table3[[#This Row],[Count]]</f>
        <v>0.55555555555555558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</v>
      </c>
      <c r="F34" s="1">
        <f>COUNTIFS(Table2[Sub-Sector],Table3[[#This Row],[Sub-Sector]],Table2[6M Return vs Nifty],"&gt;=10")/Table3[[#This Row],[Count]]</f>
        <v>0.55555555555555558</v>
      </c>
      <c r="G34" s="1">
        <f>COUNTIFS(Table2[Sub-Sector],Table3[[#This Row],[Sub-Sector]],Table2[1Y Return vs Nifty],"&gt;=10")/Table3[[#This Row],[Count]]</f>
        <v>0.66666666666666663</v>
      </c>
      <c r="H34" s="1">
        <f>COUNTIFS(Table2[Sub-Sector],Table3[[#This Row],[Sub-Sector]],Table2[RSI Exponential â€“ 14D],"&gt;=50")/Table3[[#This Row],[Count]]</f>
        <v>0.44444444444444442</v>
      </c>
      <c r="I34" s="1">
        <f>COUNTIFS(Table2[Sub-Sector],Table3[[#This Row],[Sub-Sector]],Table2[Relative Volume],"&gt;=1")/Table3[[#This Row],[Count]]</f>
        <v>0.33333333333333331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0.44444444444444442</v>
      </c>
      <c r="M34" s="1">
        <f>COUNTIFS(Table2[Sub-Sector],Table3[[#This Row],[Sub-Sector]],Table2[% Away From Current Week High],"&lt;=0.05")/Table3[[#This Row],[Count]]</f>
        <v>0.88888888888888884</v>
      </c>
      <c r="N34" s="1">
        <f>COUNTIFS(Table2[Sub-Sector],Table3[[#This Row],[Sub-Sector]],Table2[% Away From Current Month Low],"&gt;=0.05")/Table3[[#This Row],[Count]]</f>
        <v>0.44444444444444442</v>
      </c>
      <c r="O34" s="1">
        <f>COUNTIFS(Table2[Sub-Sector],Table3[[#This Row],[Sub-Sector]],Table2[% Away From Current Month High],"&lt;=0.05")/Table3[[#This Row],[Count]]</f>
        <v>0.33333333333333331</v>
      </c>
      <c r="P34" s="1">
        <f>COUNTIFS(Table2[Sub-Sector],Table3[[#This Row],[Sub-Sector]],Table2[% Away From 52W High],"&lt;=10")/Table3[[#This Row],[Count]]</f>
        <v>0.22222222222222221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0.33333333333333331</v>
      </c>
      <c r="S34" s="1">
        <f>COUNTIFS(Table2[Sub-Sector],Table3[[#This Row],[Sub-Sector]],Table2[% Price above 50 EMA],"&gt;=0")/Table3[[#This Row],[Count]]</f>
        <v>0.55555555555555558</v>
      </c>
      <c r="T34" s="1">
        <f>COUNTIFS(Table2[Sub-Sector],Table3[[#This Row],[Sub-Sector]],Table2[% Price above 200 EMA],"&gt;=0")/Table3[[#This Row],[Count]]</f>
        <v>0.66666666666666663</v>
      </c>
      <c r="U34" s="1">
        <f>COUNTIFS(Table2[Sub-Sector],Table3[[#This Row],[Sub-Sector]],Table2[Rate of Change - Zone],"Positive")/Table3[[#This Row],[Count]]</f>
        <v>0.66666666666666663</v>
      </c>
      <c r="V34" s="1">
        <f>COUNTIFS(Table2[Sub-Sector],Table3[[#This Row],[Sub-Sector]],Table2[Sharpe Ratio],"&gt;=0.10")/Table3[[#This Row],[Count]]</f>
        <v>0.33333333333333331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34">
        <f>_xlfn.RANK.AVG(Table3[[#This Row],[Score]],Table3[Score],1)</f>
        <v>66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4">
        <f>_xlfn.RANK.AVG(Table3[[#This Row],[Score 2 ]],Table3[[Score 2 ]],1)</f>
        <v>33</v>
      </c>
    </row>
    <row r="35" spans="1:26" x14ac:dyDescent="0.3">
      <c r="A35" t="s">
        <v>127</v>
      </c>
      <c r="B35">
        <f>COUNTIFS(Table2[Sub-Sector],Table3[[#This Row],[Sub-Sector]])</f>
        <v>8</v>
      </c>
      <c r="C35" s="1">
        <f>COUNTIFS(Table2[Sub-Sector],Table3[[#This Row],[Sub-Sector]],Table2[Uptrend],"Uptrend")/Table3[[#This Row],[Count]]</f>
        <v>0.75</v>
      </c>
      <c r="D35" s="1">
        <f>COUNTIFS(Table2[Sub-Sector],Table3[[#This Row],[Sub-Sector]],Table2[1W Return vs Nifty],"&gt;=5")/Table3[[#This Row],[Count]]</f>
        <v>0.25</v>
      </c>
      <c r="E35" s="1">
        <f>COUNTIFS(Table2[Sub-Sector],Table3[[#This Row],[Sub-Sector]],Table2[1M Return vs Nifty],"&gt;=5")/Table3[[#This Row],[Count]]</f>
        <v>0.375</v>
      </c>
      <c r="F35" s="1">
        <f>COUNTIFS(Table2[Sub-Sector],Table3[[#This Row],[Sub-Sector]],Table2[6M Return vs Nifty],"&gt;=10")/Table3[[#This Row],[Count]]</f>
        <v>0.625</v>
      </c>
      <c r="G35" s="1">
        <f>COUNTIFS(Table2[Sub-Sector],Table3[[#This Row],[Sub-Sector]],Table2[1Y Return vs Nifty],"&gt;=10")/Table3[[#This Row],[Count]]</f>
        <v>0.75</v>
      </c>
      <c r="H35" s="1">
        <f>COUNTIFS(Table2[Sub-Sector],Table3[[#This Row],[Sub-Sector]],Table2[RSI Exponential â€“ 14D],"&gt;=50")/Table3[[#This Row],[Count]]</f>
        <v>0.5</v>
      </c>
      <c r="I35" s="1">
        <f>COUNTIFS(Table2[Sub-Sector],Table3[[#This Row],[Sub-Sector]],Table2[Relative Volume],"&gt;=1")/Table3[[#This Row],[Count]]</f>
        <v>0.375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0.25</v>
      </c>
      <c r="M35" s="1">
        <f>COUNTIFS(Table2[Sub-Sector],Table3[[#This Row],[Sub-Sector]],Table2[% Away From Current Week High],"&lt;=0.05")/Table3[[#This Row],[Count]]</f>
        <v>0.875</v>
      </c>
      <c r="N35" s="1">
        <f>COUNTIFS(Table2[Sub-Sector],Table3[[#This Row],[Sub-Sector]],Table2[% Away From Current Month Low],"&gt;=0.05")/Table3[[#This Row],[Count]]</f>
        <v>0.375</v>
      </c>
      <c r="O35" s="1">
        <f>COUNTIFS(Table2[Sub-Sector],Table3[[#This Row],[Sub-Sector]],Table2[% Away From Current Month High],"&lt;=0.05")/Table3[[#This Row],[Count]]</f>
        <v>0.5</v>
      </c>
      <c r="P35" s="1">
        <f>COUNTIFS(Table2[Sub-Sector],Table3[[#This Row],[Sub-Sector]],Table2[% Away From 52W High],"&lt;=10")/Table3[[#This Row],[Count]]</f>
        <v>0.5</v>
      </c>
      <c r="Q35" s="1">
        <f>COUNTIFS(Table2[Sub-Sector],Table3[[#This Row],[Sub-Sector]],Table2[% Away From 52W Low],"&gt;=10")/Table3[[#This Row],[Count]]</f>
        <v>0.875</v>
      </c>
      <c r="R35" s="1">
        <f>COUNTIFS(Table2[Sub-Sector],Table3[[#This Row],[Sub-Sector]],Table2[% Price above 20 EMA],"&gt;=0")/Table3[[#This Row],[Count]]</f>
        <v>0.625</v>
      </c>
      <c r="S35" s="1">
        <f>COUNTIFS(Table2[Sub-Sector],Table3[[#This Row],[Sub-Sector]],Table2[% Price above 50 EMA],"&gt;=0")/Table3[[#This Row],[Count]]</f>
        <v>0.625</v>
      </c>
      <c r="T35" s="1">
        <f>COUNTIFS(Table2[Sub-Sector],Table3[[#This Row],[Sub-Sector]],Table2[% Price above 200 EMA],"&gt;=0")/Table3[[#This Row],[Count]]</f>
        <v>0.875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35">
        <f>_xlfn.RANK.AVG(Table3[[#This Row],[Score]],Table3[Score],1)</f>
        <v>18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5">
        <f>_xlfn.RANK.AVG(Table3[[#This Row],[Score 2 ]],Table3[[Score 2 ]],1)</f>
        <v>34</v>
      </c>
    </row>
    <row r="36" spans="1:26" x14ac:dyDescent="0.3">
      <c r="A36" t="s">
        <v>173</v>
      </c>
      <c r="B36">
        <f>COUNTIFS(Table2[Sub-Sector],Table3[[#This Row],[Sub-Sector]])</f>
        <v>8</v>
      </c>
      <c r="C36" s="1">
        <f>COUNTIFS(Table2[Sub-Sector],Table3[[#This Row],[Sub-Sector]],Table2[Uptrend],"Uptrend")/Table3[[#This Row],[Count]]</f>
        <v>1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0.625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0.875</v>
      </c>
      <c r="I36" s="1">
        <f>COUNTIFS(Table2[Sub-Sector],Table3[[#This Row],[Sub-Sector]],Table2[Relative Volume],"&gt;=1")/Table3[[#This Row],[Count]]</f>
        <v>0.375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0.5</v>
      </c>
      <c r="M36" s="1">
        <f>COUNTIFS(Table2[Sub-Sector],Table3[[#This Row],[Sub-Sector]],Table2[% Away From Current Week High],"&lt;=0.05")/Table3[[#This Row],[Count]]</f>
        <v>0.875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0.75</v>
      </c>
      <c r="P36" s="1">
        <f>COUNTIFS(Table2[Sub-Sector],Table3[[#This Row],[Sub-Sector]],Table2[% Away From 52W High],"&lt;=10")/Table3[[#This Row],[Count]]</f>
        <v>0.875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0.875</v>
      </c>
      <c r="S36" s="1">
        <f>COUNTIFS(Table2[Sub-Sector],Table3[[#This Row],[Sub-Sector]],Table2[% Price above 50 EMA],"&gt;=0")/Table3[[#This Row],[Count]]</f>
        <v>1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0.75</v>
      </c>
      <c r="V36" s="1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311.5</v>
      </c>
      <c r="X36">
        <f>_xlfn.RANK.AVG(Table3[[#This Row],[Score]],Table3[Score],1)</f>
        <v>21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6">
        <f>_xlfn.RANK.AVG(Table3[[#This Row],[Score 2 ]],Table3[[Score 2 ]],1)</f>
        <v>35</v>
      </c>
    </row>
    <row r="37" spans="1:26" x14ac:dyDescent="0.3">
      <c r="A37" t="s">
        <v>196</v>
      </c>
      <c r="B37">
        <f>COUNTIFS(Table2[Sub-Sector],Table3[[#This Row],[Sub-Sector]])</f>
        <v>4</v>
      </c>
      <c r="C37" s="1">
        <f>COUNTIFS(Table2[Sub-Sector],Table3[[#This Row],[Sub-Sector]],Table2[Uptrend],"Uptrend")/Table3[[#This Row],[Count]]</f>
        <v>0.75</v>
      </c>
      <c r="D37" s="1">
        <f>COUNTIFS(Table2[Sub-Sector],Table3[[#This Row],[Sub-Sector]],Table2[1W Return vs Nifty],"&gt;=5")/Table3[[#This Row],[Count]]</f>
        <v>0.5</v>
      </c>
      <c r="E37" s="1">
        <f>COUNTIFS(Table2[Sub-Sector],Table3[[#This Row],[Sub-Sector]],Table2[1M Return vs Nifty],"&gt;=5")/Table3[[#This Row],[Count]]</f>
        <v>0.5</v>
      </c>
      <c r="F37" s="1">
        <f>COUNTIFS(Table2[Sub-Sector],Table3[[#This Row],[Sub-Sector]],Table2[6M Return vs Nifty],"&gt;=10")/Table3[[#This Row],[Count]]</f>
        <v>0.25</v>
      </c>
      <c r="G37" s="1">
        <f>COUNTIFS(Table2[Sub-Sector],Table3[[#This Row],[Sub-Sector]],Table2[1Y Return vs Nifty],"&gt;=10")/Table3[[#This Row],[Count]]</f>
        <v>0.25</v>
      </c>
      <c r="H37" s="1">
        <f>COUNTIFS(Table2[Sub-Sector],Table3[[#This Row],[Sub-Sector]],Table2[RSI Exponential â€“ 14D],"&gt;=50")/Table3[[#This Row],[Count]]</f>
        <v>0.75</v>
      </c>
      <c r="I37" s="1">
        <f>COUNTIFS(Table2[Sub-Sector],Table3[[#This Row],[Sub-Sector]],Table2[Relative Volume],"&gt;=1")/Table3[[#This Row],[Count]]</f>
        <v>0.75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0.25</v>
      </c>
      <c r="M37" s="1">
        <f>COUNTIFS(Table2[Sub-Sector],Table3[[#This Row],[Sub-Sector]],Table2[% Away From Current Week High],"&lt;=0.05")/Table3[[#This Row],[Count]]</f>
        <v>0.75</v>
      </c>
      <c r="N37" s="1">
        <f>COUNTIFS(Table2[Sub-Sector],Table3[[#This Row],[Sub-Sector]],Table2[% Away From Current Month Low],"&gt;=0.05")/Table3[[#This Row],[Count]]</f>
        <v>0.25</v>
      </c>
      <c r="O37" s="1">
        <f>COUNTIFS(Table2[Sub-Sector],Table3[[#This Row],[Sub-Sector]],Table2[% Away From Current Month High],"&lt;=0.05")/Table3[[#This Row],[Count]]</f>
        <v>0.5</v>
      </c>
      <c r="P37" s="1">
        <f>COUNTIFS(Table2[Sub-Sector],Table3[[#This Row],[Sub-Sector]],Table2[% Away From 52W High],"&lt;=10")/Table3[[#This Row],[Count]]</f>
        <v>0.5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0.75</v>
      </c>
      <c r="S37" s="1">
        <f>COUNTIFS(Table2[Sub-Sector],Table3[[#This Row],[Sub-Sector]],Table2[% Price above 50 EMA],"&gt;=0")/Table3[[#This Row],[Count]]</f>
        <v>0.75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1</v>
      </c>
      <c r="V37" s="1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</v>
      </c>
      <c r="X37">
        <f>_xlfn.RANK.AVG(Table3[[#This Row],[Score]],Table3[Score],1)</f>
        <v>17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7">
        <f>_xlfn.RANK.AVG(Table3[[#This Row],[Score 2 ]],Table3[[Score 2 ]],1)</f>
        <v>36</v>
      </c>
    </row>
    <row r="38" spans="1:26" x14ac:dyDescent="0.3">
      <c r="A38" t="s">
        <v>68</v>
      </c>
      <c r="B38">
        <f>COUNTIFS(Table2[Sub-Sector],Table3[[#This Row],[Sub-Sector]])</f>
        <v>3</v>
      </c>
      <c r="C38" s="1">
        <f>COUNTIFS(Table2[Sub-Sector],Table3[[#This Row],[Sub-Sector]],Table2[Uptrend],"Uptrend")/Table3[[#This Row],[Count]]</f>
        <v>0.66666666666666663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0.33333333333333331</v>
      </c>
      <c r="F38" s="1">
        <f>COUNTIFS(Table2[Sub-Sector],Table3[[#This Row],[Sub-Sector]],Table2[6M Return vs Nifty],"&gt;=10")/Table3[[#This Row],[Count]]</f>
        <v>0</v>
      </c>
      <c r="G38" s="1">
        <f>COUNTIFS(Table2[Sub-Sector],Table3[[#This Row],[Sub-Sector]],Table2[1Y Return vs Nifty],"&gt;=10")/Table3[[#This Row],[Count]]</f>
        <v>0.66666666666666663</v>
      </c>
      <c r="H38" s="1">
        <f>COUNTIFS(Table2[Sub-Sector],Table3[[#This Row],[Sub-Sector]],Table2[RSI Exponential â€“ 14D],"&gt;=50")/Table3[[#This Row],[Count]]</f>
        <v>0.66666666666666663</v>
      </c>
      <c r="I38" s="1">
        <f>COUNTIFS(Table2[Sub-Sector],Table3[[#This Row],[Sub-Sector]],Table2[Relative Volume],"&gt;=1")/Table3[[#This Row],[Count]]</f>
        <v>0.66666666666666663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0.33333333333333331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0.33333333333333331</v>
      </c>
      <c r="O38" s="1">
        <f>COUNTIFS(Table2[Sub-Sector],Table3[[#This Row],[Sub-Sector]],Table2[% Away From Current Month High],"&lt;=0.05")/Table3[[#This Row],[Count]]</f>
        <v>0.33333333333333331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0.66666666666666663</v>
      </c>
      <c r="S38" s="1">
        <f>COUNTIFS(Table2[Sub-Sector],Table3[[#This Row],[Sub-Sector]],Table2[% Price above 50 EMA],"&gt;=0")/Table3[[#This Row],[Count]]</f>
        <v>0.66666666666666663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0.33333333333333331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38">
        <f>_xlfn.RANK.AVG(Table3[[#This Row],[Score]],Table3[Score],1)</f>
        <v>44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8">
        <f>_xlfn.RANK.AVG(Table3[[#This Row],[Score 2 ]],Table3[[Score 2 ]],1)</f>
        <v>37.5</v>
      </c>
    </row>
    <row r="39" spans="1:26" x14ac:dyDescent="0.3">
      <c r="A39" t="s">
        <v>219</v>
      </c>
      <c r="B39">
        <f>COUNTIFS(Table2[Sub-Sector],Table3[[#This Row],[Sub-Sector]])</f>
        <v>3</v>
      </c>
      <c r="C39" s="1">
        <f>COUNTIFS(Table2[Sub-Sector],Table3[[#This Row],[Sub-Sector]],Table2[Uptrend],"Uptrend")/Table3[[#This Row],[Count]]</f>
        <v>1</v>
      </c>
      <c r="D39" s="1">
        <f>COUNTIFS(Table2[Sub-Sector],Table3[[#This Row],[Sub-Sector]],Table2[1W Return vs Nifty],"&gt;=5")/Table3[[#This Row],[Count]]</f>
        <v>0.33333333333333331</v>
      </c>
      <c r="E39" s="1">
        <f>COUNTIFS(Table2[Sub-Sector],Table3[[#This Row],[Sub-Sector]],Table2[1M Return vs Nifty],"&gt;=5")/Table3[[#This Row],[Count]]</f>
        <v>0.66666666666666663</v>
      </c>
      <c r="F39" s="1">
        <f>COUNTIFS(Table2[Sub-Sector],Table3[[#This Row],[Sub-Sector]],Table2[6M Return vs Nifty],"&gt;=10")/Table3[[#This Row],[Count]]</f>
        <v>0</v>
      </c>
      <c r="G39" s="1">
        <f>COUNTIFS(Table2[Sub-Sector],Table3[[#This Row],[Sub-Sector]],Table2[1Y Return vs Nifty],"&gt;=10")/Table3[[#This Row],[Count]]</f>
        <v>0.66666666666666663</v>
      </c>
      <c r="H39" s="1">
        <f>COUNTIFS(Table2[Sub-Sector],Table3[[#This Row],[Sub-Sector]],Table2[RSI Exponential â€“ 14D],"&gt;=50")/Table3[[#This Row],[Count]]</f>
        <v>0.66666666666666663</v>
      </c>
      <c r="I39" s="1">
        <f>COUNTIFS(Table2[Sub-Sector],Table3[[#This Row],[Sub-Sector]],Table2[Relative Volume],"&gt;=1")/Table3[[#This Row],[Count]]</f>
        <v>0.66666666666666663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0.66666666666666663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0.66666666666666663</v>
      </c>
      <c r="P39" s="1">
        <f>COUNTIFS(Table2[Sub-Sector],Table3[[#This Row],[Sub-Sector]],Table2[% Away From 52W High],"&lt;=10")/Table3[[#This Row],[Count]]</f>
        <v>0.66666666666666663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0.66666666666666663</v>
      </c>
      <c r="S39" s="1">
        <f>COUNTIFS(Table2[Sub-Sector],Table3[[#This Row],[Sub-Sector]],Table2[% Price above 50 EMA],"&gt;=0")/Table3[[#This Row],[Count]]</f>
        <v>1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1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39">
        <f>_xlfn.RANK.AVG(Table3[[#This Row],[Score]],Table3[Score],1)</f>
        <v>12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9">
        <f>_xlfn.RANK.AVG(Table3[[#This Row],[Score 2 ]],Table3[[Score 2 ]],1)</f>
        <v>37.5</v>
      </c>
    </row>
    <row r="40" spans="1:26" x14ac:dyDescent="0.3">
      <c r="A40" t="s">
        <v>595</v>
      </c>
      <c r="B40">
        <f>COUNTIFS(Table2[Sub-Sector],Table3[[#This Row],[Sub-Sector]])</f>
        <v>14</v>
      </c>
      <c r="C40" s="1">
        <f>COUNTIFS(Table2[Sub-Sector],Table3[[#This Row],[Sub-Sector]],Table2[Uptrend],"Uptrend")/Table3[[#This Row],[Count]]</f>
        <v>0.7142857142857143</v>
      </c>
      <c r="D40" s="1">
        <f>COUNTIFS(Table2[Sub-Sector],Table3[[#This Row],[Sub-Sector]],Table2[1W Return vs Nifty],"&gt;=5")/Table3[[#This Row],[Count]]</f>
        <v>7.1428571428571425E-2</v>
      </c>
      <c r="E40" s="1">
        <f>COUNTIFS(Table2[Sub-Sector],Table3[[#This Row],[Sub-Sector]],Table2[1M Return vs Nifty],"&gt;=5")/Table3[[#This Row],[Count]]</f>
        <v>0.14285714285714285</v>
      </c>
      <c r="F40" s="1">
        <f>COUNTIFS(Table2[Sub-Sector],Table3[[#This Row],[Sub-Sector]],Table2[6M Return vs Nifty],"&gt;=10")/Table3[[#This Row],[Count]]</f>
        <v>0.14285714285714285</v>
      </c>
      <c r="G40" s="1">
        <f>COUNTIFS(Table2[Sub-Sector],Table3[[#This Row],[Sub-Sector]],Table2[1Y Return vs Nifty],"&gt;=10")/Table3[[#This Row],[Count]]</f>
        <v>0.7142857142857143</v>
      </c>
      <c r="H40" s="1">
        <f>COUNTIFS(Table2[Sub-Sector],Table3[[#This Row],[Sub-Sector]],Table2[RSI Exponential â€“ 14D],"&gt;=50")/Table3[[#This Row],[Count]]</f>
        <v>0.42857142857142855</v>
      </c>
      <c r="I40" s="1">
        <f>COUNTIFS(Table2[Sub-Sector],Table3[[#This Row],[Sub-Sector]],Table2[Relative Volume],"&gt;=1")/Table3[[#This Row],[Count]]</f>
        <v>0.7142857142857143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0.5714285714285714</v>
      </c>
      <c r="M40" s="1">
        <f>COUNTIFS(Table2[Sub-Sector],Table3[[#This Row],[Sub-Sector]],Table2[% Away From Current Week High],"&lt;=0.05")/Table3[[#This Row],[Count]]</f>
        <v>0.5714285714285714</v>
      </c>
      <c r="N40" s="1">
        <f>COUNTIFS(Table2[Sub-Sector],Table3[[#This Row],[Sub-Sector]],Table2[% Away From Current Month Low],"&gt;=0.05")/Table3[[#This Row],[Count]]</f>
        <v>0.5714285714285714</v>
      </c>
      <c r="O40" s="1">
        <f>COUNTIFS(Table2[Sub-Sector],Table3[[#This Row],[Sub-Sector]],Table2[% Away From Current Month High],"&lt;=0.05")/Table3[[#This Row],[Count]]</f>
        <v>0.35714285714285715</v>
      </c>
      <c r="P40" s="1">
        <f>COUNTIFS(Table2[Sub-Sector],Table3[[#This Row],[Sub-Sector]],Table2[% Away From 52W High],"&lt;=10")/Table3[[#This Row],[Count]]</f>
        <v>0.14285714285714285</v>
      </c>
      <c r="Q40" s="1">
        <f>COUNTIFS(Table2[Sub-Sector],Table3[[#This Row],[Sub-Sector]],Table2[% Away From 52W Low],"&gt;=10")/Table3[[#This Row],[Count]]</f>
        <v>0.9285714285714286</v>
      </c>
      <c r="R40" s="1">
        <f>COUNTIFS(Table2[Sub-Sector],Table3[[#This Row],[Sub-Sector]],Table2[% Price above 20 EMA],"&gt;=0")/Table3[[#This Row],[Count]]</f>
        <v>0.35714285714285715</v>
      </c>
      <c r="S40" s="1">
        <f>COUNTIFS(Table2[Sub-Sector],Table3[[#This Row],[Sub-Sector]],Table2[% Price above 50 EMA],"&gt;=0")/Table3[[#This Row],[Count]]</f>
        <v>0.7142857142857143</v>
      </c>
      <c r="T40" s="1">
        <f>COUNTIFS(Table2[Sub-Sector],Table3[[#This Row],[Sub-Sector]],Table2[% Price above 200 EMA],"&gt;=0")/Table3[[#This Row],[Count]]</f>
        <v>0.9285714285714286</v>
      </c>
      <c r="U40" s="1">
        <f>COUNTIFS(Table2[Sub-Sector],Table3[[#This Row],[Sub-Sector]],Table2[Rate of Change - Zone],"Positive")/Table3[[#This Row],[Count]]</f>
        <v>0.5714285714285714</v>
      </c>
      <c r="V40" s="1">
        <f>COUNTIFS(Table2[Sub-Sector],Table3[[#This Row],[Sub-Sector]],Table2[Sharpe Ratio],"&gt;=0.10")/Table3[[#This Row],[Count]]</f>
        <v>0.21428571428571427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40">
        <f>_xlfn.RANK.AVG(Table3[[#This Row],[Score]],Table3[Score],1)</f>
        <v>30.5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40">
        <f>_xlfn.RANK.AVG(Table3[[#This Row],[Score 2 ]],Table3[[Score 2 ]],1)</f>
        <v>39</v>
      </c>
    </row>
    <row r="41" spans="1:26" x14ac:dyDescent="0.3">
      <c r="A41" t="s">
        <v>491</v>
      </c>
      <c r="B41">
        <f>COUNTIFS(Table2[Sub-Sector],Table3[[#This Row],[Sub-Sector]])</f>
        <v>4</v>
      </c>
      <c r="C41" s="1">
        <f>COUNTIFS(Table2[Sub-Sector],Table3[[#This Row],[Sub-Sector]],Table2[Uptrend],"Uptrend")/Table3[[#This Row],[Count]]</f>
        <v>1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0.25</v>
      </c>
      <c r="F41" s="1">
        <f>COUNTIFS(Table2[Sub-Sector],Table3[[#This Row],[Sub-Sector]],Table2[6M Return vs Nifty],"&gt;=10")/Table3[[#This Row],[Count]]</f>
        <v>0.75</v>
      </c>
      <c r="G41" s="1">
        <f>COUNTIFS(Table2[Sub-Sector],Table3[[#This Row],[Sub-Sector]],Table2[1Y Return vs Nifty],"&gt;=10")/Table3[[#This Row],[Count]]</f>
        <v>0.75</v>
      </c>
      <c r="H41" s="1">
        <f>COUNTIFS(Table2[Sub-Sector],Table3[[#This Row],[Sub-Sector]],Table2[RSI Exponential â€“ 14D],"&gt;=50")/Table3[[#This Row],[Count]]</f>
        <v>0.5</v>
      </c>
      <c r="I41" s="1">
        <f>COUNTIFS(Table2[Sub-Sector],Table3[[#This Row],[Sub-Sector]],Table2[Relative Volume],"&gt;=1")/Table3[[#This Row],[Count]]</f>
        <v>0.25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0.75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0.75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0.5</v>
      </c>
      <c r="S41" s="1">
        <f>COUNTIFS(Table2[Sub-Sector],Table3[[#This Row],[Sub-Sector]],Table2[% Price above 50 EMA],"&gt;=0")/Table3[[#This Row],[Count]]</f>
        <v>0.75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41">
        <f>_xlfn.RANK.AVG(Table3[[#This Row],[Score]],Table3[Score],1)</f>
        <v>29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41">
        <f>_xlfn.RANK.AVG(Table3[[#This Row],[Score 2 ]],Table3[[Score 2 ]],1)</f>
        <v>40</v>
      </c>
    </row>
    <row r="42" spans="1:26" x14ac:dyDescent="0.3">
      <c r="A42" t="s">
        <v>465</v>
      </c>
      <c r="B42">
        <f>COUNTIFS(Table2[Sub-Sector],Table3[[#This Row],[Sub-Sector]])</f>
        <v>11</v>
      </c>
      <c r="C42" s="1">
        <f>COUNTIFS(Table2[Sub-Sector],Table3[[#This Row],[Sub-Sector]],Table2[Uptrend],"Uptrend")/Table3[[#This Row],[Count]]</f>
        <v>0.72727272727272729</v>
      </c>
      <c r="D42" s="1">
        <f>COUNTIFS(Table2[Sub-Sector],Table3[[#This Row],[Sub-Sector]],Table2[1W Return vs Nifty],"&gt;=5")/Table3[[#This Row],[Count]]</f>
        <v>0.27272727272727271</v>
      </c>
      <c r="E42" s="1">
        <f>COUNTIFS(Table2[Sub-Sector],Table3[[#This Row],[Sub-Sector]],Table2[1M Return vs Nifty],"&gt;=5")/Table3[[#This Row],[Count]]</f>
        <v>0.36363636363636365</v>
      </c>
      <c r="F42" s="1">
        <f>COUNTIFS(Table2[Sub-Sector],Table3[[#This Row],[Sub-Sector]],Table2[6M Return vs Nifty],"&gt;=10")/Table3[[#This Row],[Count]]</f>
        <v>0.36363636363636365</v>
      </c>
      <c r="G42" s="1">
        <f>COUNTIFS(Table2[Sub-Sector],Table3[[#This Row],[Sub-Sector]],Table2[1Y Return vs Nifty],"&gt;=10")/Table3[[#This Row],[Count]]</f>
        <v>0.45454545454545453</v>
      </c>
      <c r="H42" s="1">
        <f>COUNTIFS(Table2[Sub-Sector],Table3[[#This Row],[Sub-Sector]],Table2[RSI Exponential â€“ 14D],"&gt;=50")/Table3[[#This Row],[Count]]</f>
        <v>0.45454545454545453</v>
      </c>
      <c r="I42" s="1">
        <f>COUNTIFS(Table2[Sub-Sector],Table3[[#This Row],[Sub-Sector]],Table2[Relative Volume],"&gt;=1")/Table3[[#This Row],[Count]]</f>
        <v>0.63636363636363635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0.36363636363636365</v>
      </c>
      <c r="M42" s="1">
        <f>COUNTIFS(Table2[Sub-Sector],Table3[[#This Row],[Sub-Sector]],Table2[% Away From Current Week High],"&lt;=0.05")/Table3[[#This Row],[Count]]</f>
        <v>0.54545454545454541</v>
      </c>
      <c r="N42" s="1">
        <f>COUNTIFS(Table2[Sub-Sector],Table3[[#This Row],[Sub-Sector]],Table2[% Away From Current Month Low],"&gt;=0.05")/Table3[[#This Row],[Count]]</f>
        <v>0.36363636363636365</v>
      </c>
      <c r="O42" s="1">
        <f>COUNTIFS(Table2[Sub-Sector],Table3[[#This Row],[Sub-Sector]],Table2[% Away From Current Month High],"&lt;=0.05")/Table3[[#This Row],[Count]]</f>
        <v>0.18181818181818182</v>
      </c>
      <c r="P42" s="1">
        <f>COUNTIFS(Table2[Sub-Sector],Table3[[#This Row],[Sub-Sector]],Table2[% Away From 52W High],"&lt;=10")/Table3[[#This Row],[Count]]</f>
        <v>0.54545454545454541</v>
      </c>
      <c r="Q42" s="1">
        <f>COUNTIFS(Table2[Sub-Sector],Table3[[#This Row],[Sub-Sector]],Table2[% Away From 52W Low],"&gt;=10")/Table3[[#This Row],[Count]]</f>
        <v>0.90909090909090906</v>
      </c>
      <c r="R42" s="1">
        <f>COUNTIFS(Table2[Sub-Sector],Table3[[#This Row],[Sub-Sector]],Table2[% Price above 20 EMA],"&gt;=0")/Table3[[#This Row],[Count]]</f>
        <v>0.72727272727272729</v>
      </c>
      <c r="S42" s="1">
        <f>COUNTIFS(Table2[Sub-Sector],Table3[[#This Row],[Sub-Sector]],Table2[% Price above 50 EMA],"&gt;=0")/Table3[[#This Row],[Count]]</f>
        <v>0.81818181818181823</v>
      </c>
      <c r="T42" s="1">
        <f>COUNTIFS(Table2[Sub-Sector],Table3[[#This Row],[Sub-Sector]],Table2[% Price above 200 EMA],"&gt;=0")/Table3[[#This Row],[Count]]</f>
        <v>0.81818181818181823</v>
      </c>
      <c r="U42" s="1">
        <f>COUNTIFS(Table2[Sub-Sector],Table3[[#This Row],[Sub-Sector]],Table2[Rate of Change - Zone],"Positive")/Table3[[#This Row],[Count]]</f>
        <v>0.72727272727272729</v>
      </c>
      <c r="V42" s="1">
        <f>COUNTIFS(Table2[Sub-Sector],Table3[[#This Row],[Sub-Sector]],Table2[Sharpe Ratio],"&gt;=0.10")/Table3[[#This Row],[Count]]</f>
        <v>0.36363636363636365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</v>
      </c>
      <c r="X42">
        <f>_xlfn.RANK.AVG(Table3[[#This Row],[Score]],Table3[Score],1)</f>
        <v>20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2">
        <f>_xlfn.RANK.AVG(Table3[[#This Row],[Score 2 ]],Table3[[Score 2 ]],1)</f>
        <v>41</v>
      </c>
    </row>
    <row r="43" spans="1:26" x14ac:dyDescent="0.3">
      <c r="A43" t="s">
        <v>166</v>
      </c>
      <c r="B43">
        <f>COUNTIFS(Table2[Sub-Sector],Table3[[#This Row],[Sub-Sector]])</f>
        <v>9</v>
      </c>
      <c r="C43" s="1">
        <f>COUNTIFS(Table2[Sub-Sector],Table3[[#This Row],[Sub-Sector]],Table2[Uptrend],"Uptrend")/Table3[[#This Row],[Count]]</f>
        <v>0.88888888888888884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0.33333333333333331</v>
      </c>
      <c r="F43" s="1">
        <f>COUNTIFS(Table2[Sub-Sector],Table3[[#This Row],[Sub-Sector]],Table2[6M Return vs Nifty],"&gt;=10")/Table3[[#This Row],[Count]]</f>
        <v>0.44444444444444442</v>
      </c>
      <c r="G43" s="1">
        <f>COUNTIFS(Table2[Sub-Sector],Table3[[#This Row],[Sub-Sector]],Table2[1Y Return vs Nifty],"&gt;=10")/Table3[[#This Row],[Count]]</f>
        <v>0.33333333333333331</v>
      </c>
      <c r="H43" s="1">
        <f>COUNTIFS(Table2[Sub-Sector],Table3[[#This Row],[Sub-Sector]],Table2[RSI Exponential â€“ 14D],"&gt;=50")/Table3[[#This Row],[Count]]</f>
        <v>0.77777777777777779</v>
      </c>
      <c r="I43" s="1">
        <f>COUNTIFS(Table2[Sub-Sector],Table3[[#This Row],[Sub-Sector]],Table2[Relative Volume],"&gt;=1")/Table3[[#This Row],[Count]]</f>
        <v>0.55555555555555558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0.88888888888888884</v>
      </c>
      <c r="L43" s="1">
        <f>COUNTIFS(Table2[Sub-Sector],Table3[[#This Row],[Sub-Sector]],Table2[% Away From Current Week Low],"&gt;=0.05")/Table3[[#This Row],[Count]]</f>
        <v>0.66666666666666663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0.66666666666666663</v>
      </c>
      <c r="O43" s="1">
        <f>COUNTIFS(Table2[Sub-Sector],Table3[[#This Row],[Sub-Sector]],Table2[% Away From Current Month High],"&lt;=0.05")/Table3[[#This Row],[Count]]</f>
        <v>0.66666666666666663</v>
      </c>
      <c r="P43" s="1">
        <f>COUNTIFS(Table2[Sub-Sector],Table3[[#This Row],[Sub-Sector]],Table2[% Away From 52W High],"&lt;=10")/Table3[[#This Row],[Count]]</f>
        <v>0.77777777777777779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0.77777777777777779</v>
      </c>
      <c r="S43" s="1">
        <f>COUNTIFS(Table2[Sub-Sector],Table3[[#This Row],[Sub-Sector]],Table2[% Price above 50 EMA],"&gt;=0")/Table3[[#This Row],[Count]]</f>
        <v>0.88888888888888884</v>
      </c>
      <c r="T43" s="1">
        <f>COUNTIFS(Table2[Sub-Sector],Table3[[#This Row],[Sub-Sector]],Table2[% Price above 200 EMA],"&gt;=0")/Table3[[#This Row],[Count]]</f>
        <v>0.88888888888888884</v>
      </c>
      <c r="U43" s="1">
        <f>COUNTIFS(Table2[Sub-Sector],Table3[[#This Row],[Sub-Sector]],Table2[Rate of Change - Zone],"Positive")/Table3[[#This Row],[Count]]</f>
        <v>0.77777777777777779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43">
        <f>_xlfn.RANK.AVG(Table3[[#This Row],[Score]],Table3[Score],1)</f>
        <v>36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43">
        <f>_xlfn.RANK.AVG(Table3[[#This Row],[Score 2 ]],Table3[[Score 2 ]],1)</f>
        <v>42</v>
      </c>
    </row>
    <row r="44" spans="1:26" x14ac:dyDescent="0.3">
      <c r="A44" t="s">
        <v>380</v>
      </c>
      <c r="B44">
        <f>COUNTIFS(Table2[Sub-Sector],Table3[[#This Row],[Sub-Sector]])</f>
        <v>14</v>
      </c>
      <c r="C44" s="1">
        <f>COUNTIFS(Table2[Sub-Sector],Table3[[#This Row],[Sub-Sector]],Table2[Uptrend],"Uptrend")/Table3[[#This Row],[Count]]</f>
        <v>0.7857142857142857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7.1428571428571425E-2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0.7142857142857143</v>
      </c>
      <c r="H44" s="1">
        <f>COUNTIFS(Table2[Sub-Sector],Table3[[#This Row],[Sub-Sector]],Table2[RSI Exponential â€“ 14D],"&gt;=50")/Table3[[#This Row],[Count]]</f>
        <v>0.42857142857142855</v>
      </c>
      <c r="I44" s="1">
        <f>COUNTIFS(Table2[Sub-Sector],Table3[[#This Row],[Sub-Sector]],Table2[Relative Volume],"&gt;=1")/Table3[[#This Row],[Count]]</f>
        <v>0.2857142857142857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0.5714285714285714</v>
      </c>
      <c r="M44" s="1">
        <f>COUNTIFS(Table2[Sub-Sector],Table3[[#This Row],[Sub-Sector]],Table2[% Away From Current Week High],"&lt;=0.05")/Table3[[#This Row],[Count]]</f>
        <v>0.7857142857142857</v>
      </c>
      <c r="N44" s="1">
        <f>COUNTIFS(Table2[Sub-Sector],Table3[[#This Row],[Sub-Sector]],Table2[% Away From Current Month Low],"&gt;=0.05")/Table3[[#This Row],[Count]]</f>
        <v>0.5714285714285714</v>
      </c>
      <c r="O44" s="1">
        <f>COUNTIFS(Table2[Sub-Sector],Table3[[#This Row],[Sub-Sector]],Table2[% Away From Current Month High],"&lt;=0.05")/Table3[[#This Row],[Count]]</f>
        <v>0.35714285714285715</v>
      </c>
      <c r="P44" s="1">
        <f>COUNTIFS(Table2[Sub-Sector],Table3[[#This Row],[Sub-Sector]],Table2[% Away From 52W High],"&lt;=10")/Table3[[#This Row],[Count]]</f>
        <v>0.35714285714285715</v>
      </c>
      <c r="Q44" s="1">
        <f>COUNTIFS(Table2[Sub-Sector],Table3[[#This Row],[Sub-Sector]],Table2[% Away From 52W Low],"&gt;=10")/Table3[[#This Row],[Count]]</f>
        <v>0.9285714285714286</v>
      </c>
      <c r="R44" s="1">
        <f>COUNTIFS(Table2[Sub-Sector],Table3[[#This Row],[Sub-Sector]],Table2[% Price above 20 EMA],"&gt;=0")/Table3[[#This Row],[Count]]</f>
        <v>0.42857142857142855</v>
      </c>
      <c r="S44" s="1">
        <f>COUNTIFS(Table2[Sub-Sector],Table3[[#This Row],[Sub-Sector]],Table2[% Price above 50 EMA],"&gt;=0")/Table3[[#This Row],[Count]]</f>
        <v>0.7142857142857143</v>
      </c>
      <c r="T44" s="1">
        <f>COUNTIFS(Table2[Sub-Sector],Table3[[#This Row],[Sub-Sector]],Table2[% Price above 200 EMA],"&gt;=0")/Table3[[#This Row],[Count]]</f>
        <v>0.7857142857142857</v>
      </c>
      <c r="U44" s="1">
        <f>COUNTIFS(Table2[Sub-Sector],Table3[[#This Row],[Sub-Sector]],Table2[Rate of Change - Zone],"Positive")/Table3[[#This Row],[Count]]</f>
        <v>0.5714285714285714</v>
      </c>
      <c r="V44" s="1">
        <f>COUNTIFS(Table2[Sub-Sector],Table3[[#This Row],[Sub-Sector]],Table2[Sharpe Ratio],"&gt;=0.10")/Table3[[#This Row],[Count]]</f>
        <v>7.1428571428571425E-2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</v>
      </c>
      <c r="X44">
        <f>_xlfn.RANK.AVG(Table3[[#This Row],[Score]],Table3[Score],1)</f>
        <v>52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4">
        <f>_xlfn.RANK.AVG(Table3[[#This Row],[Score 2 ]],Table3[[Score 2 ]],1)</f>
        <v>43</v>
      </c>
    </row>
    <row r="45" spans="1:26" x14ac:dyDescent="0.3">
      <c r="A45" t="s">
        <v>701</v>
      </c>
      <c r="B45">
        <f>COUNTIFS(Table2[Sub-Sector],Table3[[#This Row],[Sub-Sector]])</f>
        <v>5</v>
      </c>
      <c r="C45" s="1">
        <f>COUNTIFS(Table2[Sub-Sector],Table3[[#This Row],[Sub-Sector]],Table2[Uptrend],"Uptrend")/Table3[[#This Row],[Count]]</f>
        <v>1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0.8</v>
      </c>
      <c r="G45" s="1">
        <f>COUNTIFS(Table2[Sub-Sector],Table3[[#This Row],[Sub-Sector]],Table2[1Y Return vs Nifty],"&gt;=10")/Table3[[#This Row],[Count]]</f>
        <v>1</v>
      </c>
      <c r="H45" s="1">
        <f>COUNTIFS(Table2[Sub-Sector],Table3[[#This Row],[Sub-Sector]],Table2[RSI Exponential â€“ 14D],"&gt;=50")/Table3[[#This Row],[Count]]</f>
        <v>0.2</v>
      </c>
      <c r="I45" s="1">
        <f>COUNTIFS(Table2[Sub-Sector],Table3[[#This Row],[Sub-Sector]],Table2[Relative Volume],"&gt;=1")/Table3[[#This Row],[Count]]</f>
        <v>0.2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0.6</v>
      </c>
      <c r="M45" s="1">
        <f>COUNTIFS(Table2[Sub-Sector],Table3[[#This Row],[Sub-Sector]],Table2[% Away From Current Week High],"&lt;=0.05")/Table3[[#This Row],[Count]]</f>
        <v>0.4</v>
      </c>
      <c r="N45" s="1">
        <f>COUNTIFS(Table2[Sub-Sector],Table3[[#This Row],[Sub-Sector]],Table2[% Away From Current Month Low],"&gt;=0.05")/Table3[[#This Row],[Count]]</f>
        <v>0.6</v>
      </c>
      <c r="O45" s="1">
        <f>COUNTIFS(Table2[Sub-Sector],Table3[[#This Row],[Sub-Sector]],Table2[% Away From Current Month High],"&lt;=0.05")/Table3[[#This Row],[Count]]</f>
        <v>0.2</v>
      </c>
      <c r="P45" s="1">
        <f>COUNTIFS(Table2[Sub-Sector],Table3[[#This Row],[Sub-Sector]],Table2[% Away From 52W High],"&lt;=10")/Table3[[#This Row],[Count]]</f>
        <v>0.2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0.2</v>
      </c>
      <c r="S45" s="1">
        <f>COUNTIFS(Table2[Sub-Sector],Table3[[#This Row],[Sub-Sector]],Table2[% Price above 50 EMA],"&gt;=0")/Table3[[#This Row],[Count]]</f>
        <v>0.4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0.2</v>
      </c>
      <c r="V45" s="1">
        <f>COUNTIFS(Table2[Sub-Sector],Table3[[#This Row],[Sub-Sector]],Table2[Sharpe Ratio],"&gt;=0.10")/Table3[[#This Row],[Count]]</f>
        <v>1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45">
        <f>_xlfn.RANK.AVG(Table3[[#This Row],[Score]],Table3[Score],1)</f>
        <v>51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5">
        <f>_xlfn.RANK.AVG(Table3[[#This Row],[Score 2 ]],Table3[[Score 2 ]],1)</f>
        <v>44</v>
      </c>
    </row>
    <row r="46" spans="1:26" x14ac:dyDescent="0.3">
      <c r="A46" t="s">
        <v>1232</v>
      </c>
      <c r="B46">
        <f>COUNTIFS(Table2[Sub-Sector],Table3[[#This Row],[Sub-Sector]])</f>
        <v>2</v>
      </c>
      <c r="C46" s="1">
        <f>COUNTIFS(Table2[Sub-Sector],Table3[[#This Row],[Sub-Sector]],Table2[Uptrend],"Uptrend")/Table3[[#This Row],[Count]]</f>
        <v>0.5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0.5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0.5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0.5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46">
        <f>_xlfn.RANK.AVG(Table3[[#This Row],[Score]],Table3[Score],1)</f>
        <v>80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6">
        <f>_xlfn.RANK.AVG(Table3[[#This Row],[Score 2 ]],Table3[[Score 2 ]],1)</f>
        <v>45.5</v>
      </c>
    </row>
    <row r="47" spans="1:26" x14ac:dyDescent="0.3">
      <c r="A47" t="s">
        <v>176</v>
      </c>
      <c r="B47">
        <f>COUNTIFS(Table2[Sub-Sector],Table3[[#This Row],[Sub-Sector]])</f>
        <v>6</v>
      </c>
      <c r="C47" s="1">
        <f>COUNTIFS(Table2[Sub-Sector],Table3[[#This Row],[Sub-Sector]],Table2[Uptrend],"Uptrend")/Table3[[#This Row],[Count]]</f>
        <v>0.83333333333333337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0.16666666666666666</v>
      </c>
      <c r="F47" s="1">
        <f>COUNTIFS(Table2[Sub-Sector],Table3[[#This Row],[Sub-Sector]],Table2[6M Return vs Nifty],"&gt;=10")/Table3[[#This Row],[Count]]</f>
        <v>0.5</v>
      </c>
      <c r="G47" s="1">
        <f>COUNTIFS(Table2[Sub-Sector],Table3[[#This Row],[Sub-Sector]],Table2[1Y Return vs Nifty],"&gt;=10")/Table3[[#This Row],[Count]]</f>
        <v>0.66666666666666663</v>
      </c>
      <c r="H47" s="1">
        <f>COUNTIFS(Table2[Sub-Sector],Table3[[#This Row],[Sub-Sector]],Table2[RSI Exponential â€“ 14D],"&gt;=50")/Table3[[#This Row],[Count]]</f>
        <v>0.66666666666666663</v>
      </c>
      <c r="I47" s="1">
        <f>COUNTIFS(Table2[Sub-Sector],Table3[[#This Row],[Sub-Sector]],Table2[Relative Volume],"&gt;=1")/Table3[[#This Row],[Count]]</f>
        <v>0.16666666666666666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0.33333333333333331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0.33333333333333331</v>
      </c>
      <c r="O47" s="1">
        <f>COUNTIFS(Table2[Sub-Sector],Table3[[#This Row],[Sub-Sector]],Table2[% Away From Current Month High],"&lt;=0.05")/Table3[[#This Row],[Count]]</f>
        <v>0.66666666666666663</v>
      </c>
      <c r="P47" s="1">
        <f>COUNTIFS(Table2[Sub-Sector],Table3[[#This Row],[Sub-Sector]],Table2[% Away From 52W High],"&lt;=10")/Table3[[#This Row],[Count]]</f>
        <v>0.66666666666666663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0.66666666666666663</v>
      </c>
      <c r="S47" s="1">
        <f>COUNTIFS(Table2[Sub-Sector],Table3[[#This Row],[Sub-Sector]],Table2[% Price above 50 EMA],"&gt;=0")/Table3[[#This Row],[Count]]</f>
        <v>0.83333333333333337</v>
      </c>
      <c r="T47" s="1">
        <f>COUNTIFS(Table2[Sub-Sector],Table3[[#This Row],[Sub-Sector]],Table2[% Price above 200 EMA],"&gt;=0")/Table3[[#This Row],[Count]]</f>
        <v>0.83333333333333337</v>
      </c>
      <c r="U47" s="1">
        <f>COUNTIFS(Table2[Sub-Sector],Table3[[#This Row],[Sub-Sector]],Table2[Rate of Change - Zone],"Positive")/Table3[[#This Row],[Count]]</f>
        <v>0.66666666666666663</v>
      </c>
      <c r="V47" s="1">
        <f>COUNTIFS(Table2[Sub-Sector],Table3[[#This Row],[Sub-Sector]],Table2[Sharpe Ratio],"&gt;=0.10")/Table3[[#This Row],[Count]]</f>
        <v>0.16666666666666666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47">
        <f>_xlfn.RANK.AVG(Table3[[#This Row],[Score]],Table3[Score],1)</f>
        <v>49.5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7">
        <f>_xlfn.RANK.AVG(Table3[[#This Row],[Score 2 ]],Table3[[Score 2 ]],1)</f>
        <v>45.5</v>
      </c>
    </row>
    <row r="48" spans="1:26" x14ac:dyDescent="0.3">
      <c r="A48" t="s">
        <v>116</v>
      </c>
      <c r="B48">
        <f>COUNTIFS(Table2[Sub-Sector],Table3[[#This Row],[Sub-Sector]])</f>
        <v>8</v>
      </c>
      <c r="C48" s="1">
        <f>COUNTIFS(Table2[Sub-Sector],Table3[[#This Row],[Sub-Sector]],Table2[Uptrend],"Uptrend")/Table3[[#This Row],[Count]]</f>
        <v>0.75</v>
      </c>
      <c r="D48" s="1">
        <f>COUNTIFS(Table2[Sub-Sector],Table3[[#This Row],[Sub-Sector]],Table2[1W Return vs Nifty],"&gt;=5")/Table3[[#This Row],[Count]]</f>
        <v>0.125</v>
      </c>
      <c r="E48" s="1">
        <f>COUNTIFS(Table2[Sub-Sector],Table3[[#This Row],[Sub-Sector]],Table2[1M Return vs Nifty],"&gt;=5")/Table3[[#This Row],[Count]]</f>
        <v>0.25</v>
      </c>
      <c r="F48" s="1">
        <f>COUNTIFS(Table2[Sub-Sector],Table3[[#This Row],[Sub-Sector]],Table2[6M Return vs Nifty],"&gt;=10")/Table3[[#This Row],[Count]]</f>
        <v>0.375</v>
      </c>
      <c r="G48" s="1">
        <f>COUNTIFS(Table2[Sub-Sector],Table3[[#This Row],[Sub-Sector]],Table2[1Y Return vs Nifty],"&gt;=10")/Table3[[#This Row],[Count]]</f>
        <v>0.625</v>
      </c>
      <c r="H48" s="1">
        <f>COUNTIFS(Table2[Sub-Sector],Table3[[#This Row],[Sub-Sector]],Table2[RSI Exponential â€“ 14D],"&gt;=50")/Table3[[#This Row],[Count]]</f>
        <v>0.625</v>
      </c>
      <c r="I48" s="1">
        <f>COUNTIFS(Table2[Sub-Sector],Table3[[#This Row],[Sub-Sector]],Table2[Relative Volume],"&gt;=1")/Table3[[#This Row],[Count]]</f>
        <v>0.625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0.375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0.375</v>
      </c>
      <c r="O48" s="1">
        <f>COUNTIFS(Table2[Sub-Sector],Table3[[#This Row],[Sub-Sector]],Table2[% Away From Current Month High],"&lt;=0.05")/Table3[[#This Row],[Count]]</f>
        <v>0.5</v>
      </c>
      <c r="P48" s="1">
        <f>COUNTIFS(Table2[Sub-Sector],Table3[[#This Row],[Sub-Sector]],Table2[% Away From 52W High],"&lt;=10")/Table3[[#This Row],[Count]]</f>
        <v>0.625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0.625</v>
      </c>
      <c r="S48" s="1">
        <f>COUNTIFS(Table2[Sub-Sector],Table3[[#This Row],[Sub-Sector]],Table2[% Price above 50 EMA],"&gt;=0")/Table3[[#This Row],[Count]]</f>
        <v>0.75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0.375</v>
      </c>
      <c r="V48" s="1">
        <f>COUNTIFS(Table2[Sub-Sector],Table3[[#This Row],[Sub-Sector]],Table2[Sharpe Ratio],"&gt;=0.10")/Table3[[#This Row],[Count]]</f>
        <v>0.125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48">
        <f>_xlfn.RANK.AVG(Table3[[#This Row],[Score]],Table3[Score],1)</f>
        <v>30.5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8">
        <f>_xlfn.RANK.AVG(Table3[[#This Row],[Score 2 ]],Table3[[Score 2 ]],1)</f>
        <v>47</v>
      </c>
    </row>
    <row r="49" spans="1:26" x14ac:dyDescent="0.3">
      <c r="A49" t="s">
        <v>87</v>
      </c>
      <c r="B49">
        <f>COUNTIFS(Table2[Sub-Sector],Table3[[#This Row],[Sub-Sector]])</f>
        <v>3</v>
      </c>
      <c r="C49" s="1">
        <f>COUNTIFS(Table2[Sub-Sector],Table3[[#This Row],[Sub-Sector]],Table2[Uptrend],"Uptrend")/Table3[[#This Row],[Count]]</f>
        <v>0.66666666666666663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0.66666666666666663</v>
      </c>
      <c r="G49" s="1">
        <f>COUNTIFS(Table2[Sub-Sector],Table3[[#This Row],[Sub-Sector]],Table2[1Y Return vs Nifty],"&gt;=10")/Table3[[#This Row],[Count]]</f>
        <v>0.66666666666666663</v>
      </c>
      <c r="H49" s="1">
        <f>COUNTIFS(Table2[Sub-Sector],Table3[[#This Row],[Sub-Sector]],Table2[RSI Exponential â€“ 14D],"&gt;=50")/Table3[[#This Row],[Count]]</f>
        <v>0.66666666666666663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0.33333333333333331</v>
      </c>
      <c r="M49" s="1">
        <f>COUNTIFS(Table2[Sub-Sector],Table3[[#This Row],[Sub-Sector]],Table2[% Away From Current Week High],"&lt;=0.05")/Table3[[#This Row],[Count]]</f>
        <v>0.66666666666666663</v>
      </c>
      <c r="N49" s="1">
        <f>COUNTIFS(Table2[Sub-Sector],Table3[[#This Row],[Sub-Sector]],Table2[% Away From Current Month Low],"&gt;=0.05")/Table3[[#This Row],[Count]]</f>
        <v>0.33333333333333331</v>
      </c>
      <c r="O49" s="1">
        <f>COUNTIFS(Table2[Sub-Sector],Table3[[#This Row],[Sub-Sector]],Table2[% Away From Current Month High],"&lt;=0.05")/Table3[[#This Row],[Count]]</f>
        <v>0.33333333333333331</v>
      </c>
      <c r="P49" s="1">
        <f>COUNTIFS(Table2[Sub-Sector],Table3[[#This Row],[Sub-Sector]],Table2[% Away From 52W High],"&lt;=10")/Table3[[#This Row],[Count]]</f>
        <v>0.66666666666666663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0.66666666666666663</v>
      </c>
      <c r="S49" s="1">
        <f>COUNTIFS(Table2[Sub-Sector],Table3[[#This Row],[Sub-Sector]],Table2[% Price above 50 EMA],"&gt;=0")/Table3[[#This Row],[Count]]</f>
        <v>0.66666666666666663</v>
      </c>
      <c r="T49" s="1">
        <f>COUNTIFS(Table2[Sub-Sector],Table3[[#This Row],[Sub-Sector]],Table2[% Price above 200 EMA],"&gt;=0")/Table3[[#This Row],[Count]]</f>
        <v>0.66666666666666663</v>
      </c>
      <c r="U49" s="1">
        <f>COUNTIFS(Table2[Sub-Sector],Table3[[#This Row],[Sub-Sector]],Table2[Rate of Change - Zone],"Positive")/Table3[[#This Row],[Count]]</f>
        <v>0.66666666666666663</v>
      </c>
      <c r="V49" s="1">
        <f>COUNTIFS(Table2[Sub-Sector],Table3[[#This Row],[Sub-Sector]],Table2[Sharpe Ratio],"&gt;=0.10")/Table3[[#This Row],[Count]]</f>
        <v>0.33333333333333331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49">
        <f>_xlfn.RANK.AVG(Table3[[#This Row],[Score]],Table3[Score],1)</f>
        <v>74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49">
        <f>_xlfn.RANK.AVG(Table3[[#This Row],[Score 2 ]],Table3[[Score 2 ]],1)</f>
        <v>48</v>
      </c>
    </row>
    <row r="50" spans="1:26" x14ac:dyDescent="0.3">
      <c r="A50" t="s">
        <v>947</v>
      </c>
      <c r="B50">
        <f>COUNTIFS(Table2[Sub-Sector],Table3[[#This Row],[Sub-Sector]])</f>
        <v>2</v>
      </c>
      <c r="C50" s="1">
        <f>COUNTIFS(Table2[Sub-Sector],Table3[[#This Row],[Sub-Sector]],Table2[Uptrend],"Uptrend")/Table3[[#This Row],[Count]]</f>
        <v>0.5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0.5</v>
      </c>
      <c r="F50" s="1">
        <f>COUNTIFS(Table2[Sub-Sector],Table3[[#This Row],[Sub-Sector]],Table2[6M Return vs Nifty],"&gt;=10")/Table3[[#This Row],[Count]]</f>
        <v>0.5</v>
      </c>
      <c r="G50" s="1">
        <f>COUNTIFS(Table2[Sub-Sector],Table3[[#This Row],[Sub-Sector]],Table2[1Y Return vs Nifty],"&gt;=10")/Table3[[#This Row],[Count]]</f>
        <v>0.5</v>
      </c>
      <c r="H50" s="1">
        <f>COUNTIFS(Table2[Sub-Sector],Table3[[#This Row],[Sub-Sector]],Table2[RSI Exponential â€“ 14D],"&gt;=50")/Table3[[#This Row],[Count]]</f>
        <v>0.5</v>
      </c>
      <c r="I50" s="1">
        <f>COUNTIFS(Table2[Sub-Sector],Table3[[#This Row],[Sub-Sector]],Table2[Relative Volume],"&gt;=1")/Table3[[#This Row],[Count]]</f>
        <v>0.5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0.5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0.5</v>
      </c>
      <c r="O50" s="1">
        <f>COUNTIFS(Table2[Sub-Sector],Table3[[#This Row],[Sub-Sector]],Table2[% Away From Current Month High],"&lt;=0.05")/Table3[[#This Row],[Count]]</f>
        <v>0.5</v>
      </c>
      <c r="P50" s="1">
        <f>COUNTIFS(Table2[Sub-Sector],Table3[[#This Row],[Sub-Sector]],Table2[% Away From 52W High],"&lt;=10")/Table3[[#This Row],[Count]]</f>
        <v>0.5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0.5</v>
      </c>
      <c r="S50" s="1">
        <f>COUNTIFS(Table2[Sub-Sector],Table3[[#This Row],[Sub-Sector]],Table2[% Price above 50 EMA],"&gt;=0")/Table3[[#This Row],[Count]]</f>
        <v>0.5</v>
      </c>
      <c r="T50" s="1">
        <f>COUNTIFS(Table2[Sub-Sector],Table3[[#This Row],[Sub-Sector]],Table2[% Price above 200 EMA],"&gt;=0")/Table3[[#This Row],[Count]]</f>
        <v>0.5</v>
      </c>
      <c r="U50" s="1">
        <f>COUNTIFS(Table2[Sub-Sector],Table3[[#This Row],[Sub-Sector]],Table2[Rate of Change - Zone],"Positive")/Table3[[#This Row],[Count]]</f>
        <v>0.5</v>
      </c>
      <c r="V50" s="1">
        <f>COUNTIFS(Table2[Sub-Sector],Table3[[#This Row],[Sub-Sector]],Table2[Sharpe Ratio],"&gt;=0.10")/Table3[[#This Row],[Count]]</f>
        <v>0.5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50">
        <f>_xlfn.RANK.AVG(Table3[[#This Row],[Score]],Table3[Score],1)</f>
        <v>56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0">
        <f>_xlfn.RANK.AVG(Table3[[#This Row],[Score 2 ]],Table3[[Score 2 ]],1)</f>
        <v>49.5</v>
      </c>
    </row>
    <row r="51" spans="1:26" x14ac:dyDescent="0.3">
      <c r="A51" t="s">
        <v>359</v>
      </c>
      <c r="B51">
        <f>COUNTIFS(Table2[Sub-Sector],Table3[[#This Row],[Sub-Sector]])</f>
        <v>2</v>
      </c>
      <c r="C51" s="1">
        <f>COUNTIFS(Table2[Sub-Sector],Table3[[#This Row],[Sub-Sector]],Table2[Uptrend],"Uptrend")/Table3[[#This Row],[Count]]</f>
        <v>0.5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0.5</v>
      </c>
      <c r="G51" s="1">
        <f>COUNTIFS(Table2[Sub-Sector],Table3[[#This Row],[Sub-Sector]],Table2[1Y Return vs Nifty],"&gt;=10")/Table3[[#This Row],[Count]]</f>
        <v>0.5</v>
      </c>
      <c r="H51" s="1">
        <f>COUNTIFS(Table2[Sub-Sector],Table3[[#This Row],[Sub-Sector]],Table2[RSI Exponential â€“ 14D],"&gt;=50")/Table3[[#This Row],[Count]]</f>
        <v>0.5</v>
      </c>
      <c r="I51" s="1">
        <f>COUNTIFS(Table2[Sub-Sector],Table3[[#This Row],[Sub-Sector]],Table2[Relative Volume],"&gt;=1")/Table3[[#This Row],[Count]]</f>
        <v>0.5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0.5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0.5</v>
      </c>
      <c r="S51" s="1">
        <f>COUNTIFS(Table2[Sub-Sector],Table3[[#This Row],[Sub-Sector]],Table2[% Price above 50 EMA],"&gt;=0")/Table3[[#This Row],[Count]]</f>
        <v>0.5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0.5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51">
        <f>_xlfn.RANK.AVG(Table3[[#This Row],[Score]],Table3[Score],1)</f>
        <v>81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1">
        <f>_xlfn.RANK.AVG(Table3[[#This Row],[Score 2 ]],Table3[[Score 2 ]],1)</f>
        <v>49.5</v>
      </c>
    </row>
    <row r="52" spans="1:26" x14ac:dyDescent="0.3">
      <c r="A52" t="s">
        <v>111</v>
      </c>
      <c r="B52">
        <f>COUNTIFS(Table2[Sub-Sector],Table3[[#This Row],[Sub-Sector]])</f>
        <v>3</v>
      </c>
      <c r="C52" s="1">
        <f>COUNTIFS(Table2[Sub-Sector],Table3[[#This Row],[Sub-Sector]],Table2[Uptrend],"Uptrend")/Table3[[#This Row],[Count]]</f>
        <v>0.66666666666666663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0.33333333333333331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0.33333333333333331</v>
      </c>
      <c r="I52" s="1">
        <f>COUNTIFS(Table2[Sub-Sector],Table3[[#This Row],[Sub-Sector]],Table2[Relative Volume],"&gt;=1")/Table3[[#This Row],[Count]]</f>
        <v>0.33333333333333331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0.33333333333333331</v>
      </c>
      <c r="M52" s="1">
        <f>COUNTIFS(Table2[Sub-Sector],Table3[[#This Row],[Sub-Sector]],Table2[% Away From Current Week High],"&lt;=0.05")/Table3[[#This Row],[Count]]</f>
        <v>0.66666666666666663</v>
      </c>
      <c r="N52" s="1">
        <f>COUNTIFS(Table2[Sub-Sector],Table3[[#This Row],[Sub-Sector]],Table2[% Away From Current Month Low],"&gt;=0.05")/Table3[[#This Row],[Count]]</f>
        <v>0.33333333333333331</v>
      </c>
      <c r="O52" s="1">
        <f>COUNTIFS(Table2[Sub-Sector],Table3[[#This Row],[Sub-Sector]],Table2[% Away From Current Month High],"&lt;=0.05")/Table3[[#This Row],[Count]]</f>
        <v>0.33333333333333331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0.33333333333333331</v>
      </c>
      <c r="S52" s="1">
        <f>COUNTIFS(Table2[Sub-Sector],Table3[[#This Row],[Sub-Sector]],Table2[% Price above 50 EMA],"&gt;=0")/Table3[[#This Row],[Count]]</f>
        <v>0.33333333333333331</v>
      </c>
      <c r="T52" s="1">
        <f>COUNTIFS(Table2[Sub-Sector],Table3[[#This Row],[Sub-Sector]],Table2[% Price above 200 EMA],"&gt;=0")/Table3[[#This Row],[Count]]</f>
        <v>0.66666666666666663</v>
      </c>
      <c r="U52" s="1">
        <f>COUNTIFS(Table2[Sub-Sector],Table3[[#This Row],[Sub-Sector]],Table2[Rate of Change - Zone],"Positive")/Table3[[#This Row],[Count]]</f>
        <v>0.33333333333333331</v>
      </c>
      <c r="V52" s="1">
        <f>COUNTIFS(Table2[Sub-Sector],Table3[[#This Row],[Sub-Sector]],Table2[Sharpe Ratio],"&gt;=0.10")/Table3[[#This Row],[Count]]</f>
        <v>0.33333333333333331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52">
        <f>_xlfn.RANK.AVG(Table3[[#This Row],[Score]],Table3[Score],1)</f>
        <v>75.5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2">
        <f>_xlfn.RANK.AVG(Table3[[#This Row],[Score 2 ]],Table3[[Score 2 ]],1)</f>
        <v>51.5</v>
      </c>
    </row>
    <row r="53" spans="1:26" x14ac:dyDescent="0.3">
      <c r="A53" t="s">
        <v>857</v>
      </c>
      <c r="B53">
        <f>COUNTIFS(Table2[Sub-Sector],Table3[[#This Row],[Sub-Sector]])</f>
        <v>3</v>
      </c>
      <c r="C53" s="1">
        <f>COUNTIFS(Table2[Sub-Sector],Table3[[#This Row],[Sub-Sector]],Table2[Uptrend],"Uptrend")/Table3[[#This Row],[Count]]</f>
        <v>0.66666666666666663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0.33333333333333331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0.33333333333333331</v>
      </c>
      <c r="I53" s="1">
        <f>COUNTIFS(Table2[Sub-Sector],Table3[[#This Row],[Sub-Sector]],Table2[Relative Volume],"&gt;=1")/Table3[[#This Row],[Count]]</f>
        <v>0.33333333333333331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0.66666666666666663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0.66666666666666663</v>
      </c>
      <c r="O53" s="1">
        <f>COUNTIFS(Table2[Sub-Sector],Table3[[#This Row],[Sub-Sector]],Table2[% Away From Current Month High],"&lt;=0.05")/Table3[[#This Row],[Count]]</f>
        <v>0.33333333333333331</v>
      </c>
      <c r="P53" s="1">
        <f>COUNTIFS(Table2[Sub-Sector],Table3[[#This Row],[Sub-Sector]],Table2[% Away From 52W High],"&lt;=10")/Table3[[#This Row],[Count]]</f>
        <v>0.33333333333333331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0.33333333333333331</v>
      </c>
      <c r="S53" s="1">
        <f>COUNTIFS(Table2[Sub-Sector],Table3[[#This Row],[Sub-Sector]],Table2[% Price above 50 EMA],"&gt;=0")/Table3[[#This Row],[Count]]</f>
        <v>0.33333333333333331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0.33333333333333331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53">
        <f>_xlfn.RANK.AVG(Table3[[#This Row],[Score]],Table3[Score],1)</f>
        <v>75.5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3">
        <f>_xlfn.RANK.AVG(Table3[[#This Row],[Score 2 ]],Table3[[Score 2 ]],1)</f>
        <v>51.5</v>
      </c>
    </row>
    <row r="54" spans="1:26" x14ac:dyDescent="0.3">
      <c r="A54" t="s">
        <v>101</v>
      </c>
      <c r="B54">
        <f>COUNTIFS(Table2[Sub-Sector],Table3[[#This Row],[Sub-Sector]])</f>
        <v>5</v>
      </c>
      <c r="C54" s="1">
        <f>COUNTIFS(Table2[Sub-Sector],Table3[[#This Row],[Sub-Sector]],Table2[Uptrend],"Uptrend")/Table3[[#This Row],[Count]]</f>
        <v>0.8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0.2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0.2</v>
      </c>
      <c r="I54" s="1">
        <f>COUNTIFS(Table2[Sub-Sector],Table3[[#This Row],[Sub-Sector]],Table2[Relative Volume],"&gt;=1")/Table3[[#This Row],[Count]]</f>
        <v>0.4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0.2</v>
      </c>
      <c r="M54" s="1">
        <f>COUNTIFS(Table2[Sub-Sector],Table3[[#This Row],[Sub-Sector]],Table2[% Away From Current Week High],"&lt;=0.05")/Table3[[#This Row],[Count]]</f>
        <v>0.8</v>
      </c>
      <c r="N54" s="1">
        <f>COUNTIFS(Table2[Sub-Sector],Table3[[#This Row],[Sub-Sector]],Table2[% Away From Current Month Low],"&gt;=0.05")/Table3[[#This Row],[Count]]</f>
        <v>0.2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0.2</v>
      </c>
      <c r="S54" s="1">
        <f>COUNTIFS(Table2[Sub-Sector],Table3[[#This Row],[Sub-Sector]],Table2[% Price above 50 EMA],"&gt;=0")/Table3[[#This Row],[Count]]</f>
        <v>0.4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0.4</v>
      </c>
      <c r="V54" s="1">
        <f>COUNTIFS(Table2[Sub-Sector],Table3[[#This Row],[Sub-Sector]],Table2[Sharpe Ratio],"&gt;=0.10")/Table3[[#This Row],[Count]]</f>
        <v>0.8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54">
        <f>_xlfn.RANK.AVG(Table3[[#This Row],[Score]],Table3[Score],1)</f>
        <v>68.5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4">
        <f>_xlfn.RANK.AVG(Table3[[#This Row],[Score 2 ]],Table3[[Score 2 ]],1)</f>
        <v>53</v>
      </c>
    </row>
    <row r="55" spans="1:26" x14ac:dyDescent="0.3">
      <c r="A55" t="s">
        <v>558</v>
      </c>
      <c r="B55">
        <f>COUNTIFS(Table2[Sub-Sector],Table3[[#This Row],[Sub-Sector]])</f>
        <v>3</v>
      </c>
      <c r="C55" s="1">
        <f>COUNTIFS(Table2[Sub-Sector],Table3[[#This Row],[Sub-Sector]],Table2[Uptrend],"Uptrend")/Table3[[#This Row],[Count]]</f>
        <v>0.33333333333333331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0.33333333333333331</v>
      </c>
      <c r="F55" s="1">
        <f>COUNTIFS(Table2[Sub-Sector],Table3[[#This Row],[Sub-Sector]],Table2[6M Return vs Nifty],"&gt;=10")/Table3[[#This Row],[Count]]</f>
        <v>0.33333333333333331</v>
      </c>
      <c r="G55" s="1">
        <f>COUNTIFS(Table2[Sub-Sector],Table3[[#This Row],[Sub-Sector]],Table2[1Y Return vs Nifty],"&gt;=10")/Table3[[#This Row],[Count]]</f>
        <v>0.33333333333333331</v>
      </c>
      <c r="H55" s="1">
        <f>COUNTIFS(Table2[Sub-Sector],Table3[[#This Row],[Sub-Sector]],Table2[RSI Exponential â€“ 14D],"&gt;=50")/Table3[[#This Row],[Count]]</f>
        <v>0.66666666666666663</v>
      </c>
      <c r="I55" s="1">
        <f>COUNTIFS(Table2[Sub-Sector],Table3[[#This Row],[Sub-Sector]],Table2[Relative Volume],"&gt;=1")/Table3[[#This Row],[Count]]</f>
        <v>0.33333333333333331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0.33333333333333331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0.33333333333333331</v>
      </c>
      <c r="O55" s="1">
        <f>COUNTIFS(Table2[Sub-Sector],Table3[[#This Row],[Sub-Sector]],Table2[% Away From Current Month High],"&lt;=0.05")/Table3[[#This Row],[Count]]</f>
        <v>0.66666666666666663</v>
      </c>
      <c r="P55" s="1">
        <f>COUNTIFS(Table2[Sub-Sector],Table3[[#This Row],[Sub-Sector]],Table2[% Away From 52W High],"&lt;=10")/Table3[[#This Row],[Count]]</f>
        <v>0.33333333333333331</v>
      </c>
      <c r="Q55" s="1">
        <f>COUNTIFS(Table2[Sub-Sector],Table3[[#This Row],[Sub-Sector]],Table2[% Away From 52W Low],"&gt;=10")/Table3[[#This Row],[Count]]</f>
        <v>0.66666666666666663</v>
      </c>
      <c r="R55" s="1">
        <f>COUNTIFS(Table2[Sub-Sector],Table3[[#This Row],[Sub-Sector]],Table2[% Price above 20 EMA],"&gt;=0")/Table3[[#This Row],[Count]]</f>
        <v>0.66666666666666663</v>
      </c>
      <c r="S55" s="1">
        <f>COUNTIFS(Table2[Sub-Sector],Table3[[#This Row],[Sub-Sector]],Table2[% Price above 50 EMA],"&gt;=0")/Table3[[#This Row],[Count]]</f>
        <v>0.66666666666666663</v>
      </c>
      <c r="T55" s="1">
        <f>COUNTIFS(Table2[Sub-Sector],Table3[[#This Row],[Sub-Sector]],Table2[% Price above 200 EMA],"&gt;=0")/Table3[[#This Row],[Count]]</f>
        <v>0.66666666666666663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55">
        <f>_xlfn.RANK.AVG(Table3[[#This Row],[Score]],Table3[Score],1)</f>
        <v>68.5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5">
        <f>_xlfn.RANK.AVG(Table3[[#This Row],[Score 2 ]],Table3[[Score 2 ]],1)</f>
        <v>54</v>
      </c>
    </row>
    <row r="56" spans="1:26" x14ac:dyDescent="0.3">
      <c r="A56" t="s">
        <v>141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56">
        <f>_xlfn.RANK.AVG(Table3[[#This Row],[Score]],Table3[Score],1)</f>
        <v>59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6">
        <f>_xlfn.RANK.AVG(Table3[[#This Row],[Score 2 ]],Table3[[Score 2 ]],1)</f>
        <v>55</v>
      </c>
    </row>
    <row r="57" spans="1:26" x14ac:dyDescent="0.3">
      <c r="A57" t="s">
        <v>159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1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57">
        <f>_xlfn.RANK.AVG(Table3[[#This Row],[Score]],Table3[Score],1)</f>
        <v>61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57">
        <f>_xlfn.RANK.AVG(Table3[[#This Row],[Score 2 ]],Table3[[Score 2 ]],1)</f>
        <v>57.5</v>
      </c>
    </row>
    <row r="58" spans="1:26" x14ac:dyDescent="0.3">
      <c r="A58" t="s">
        <v>368</v>
      </c>
      <c r="B58">
        <f>COUNTIFS(Table2[Sub-Sector],Table3[[#This Row],[Sub-Sector]])</f>
        <v>2</v>
      </c>
      <c r="C58" s="1">
        <f>COUNTIFS(Table2[Sub-Sector],Table3[[#This Row],[Sub-Sector]],Table2[Uptrend],"Uptrend")/Table3[[#This Row],[Count]]</f>
        <v>0.5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0.5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0.5</v>
      </c>
      <c r="O58" s="1">
        <f>COUNTIFS(Table2[Sub-Sector],Table3[[#This Row],[Sub-Sector]],Table2[% Away From Current Month High],"&lt;=0.05")/Table3[[#This Row],[Count]]</f>
        <v>0.5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0.5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58">
        <f>_xlfn.RANK.AVG(Table3[[#This Row],[Score]],Table3[Score],1)</f>
        <v>84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58">
        <f>_xlfn.RANK.AVG(Table3[[#This Row],[Score 2 ]],Table3[[Score 2 ]],1)</f>
        <v>57.5</v>
      </c>
    </row>
    <row r="59" spans="1:26" x14ac:dyDescent="0.3">
      <c r="A59" t="s">
        <v>276</v>
      </c>
      <c r="B59">
        <f>COUNTIFS(Table2[Sub-Sector],Table3[[#This Row],[Sub-Sector]])</f>
        <v>3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1</v>
      </c>
      <c r="M59" s="1">
        <f>COUNTIFS(Table2[Sub-Sector],Table3[[#This Row],[Sub-Sector]],Table2[% Away From Current Week High],"&lt;=0.05")/Table3[[#This Row],[Count]]</f>
        <v>0.66666666666666663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59">
        <f>_xlfn.RANK.AVG(Table3[[#This Row],[Score]],Table3[Score],1)</f>
        <v>61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59">
        <f>_xlfn.RANK.AVG(Table3[[#This Row],[Score 2 ]],Table3[[Score 2 ]],1)</f>
        <v>57.5</v>
      </c>
    </row>
    <row r="60" spans="1:26" x14ac:dyDescent="0.3">
      <c r="A60" t="s">
        <v>233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1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1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1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1</v>
      </c>
      <c r="S60" s="1">
        <f>COUNTIFS(Table2[Sub-Sector],Table3[[#This Row],[Sub-Sector]],Table2[% Price above 50 EMA],"&gt;=0")/Table3[[#This Row],[Count]]</f>
        <v>1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60">
        <f>_xlfn.RANK.AVG(Table3[[#This Row],[Score]],Table3[Score],1)</f>
        <v>61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0">
        <f>_xlfn.RANK.AVG(Table3[[#This Row],[Score 2 ]],Table3[[Score 2 ]],1)</f>
        <v>57.5</v>
      </c>
    </row>
    <row r="61" spans="1:26" x14ac:dyDescent="0.3">
      <c r="A61" t="s">
        <v>375</v>
      </c>
      <c r="B61">
        <f>COUNTIFS(Table2[Sub-Sector],Table3[[#This Row],[Sub-Sector]])</f>
        <v>6</v>
      </c>
      <c r="C61" s="1">
        <f>COUNTIFS(Table2[Sub-Sector],Table3[[#This Row],[Sub-Sector]],Table2[Uptrend],"Uptrend")/Table3[[#This Row],[Count]]</f>
        <v>0.66666666666666663</v>
      </c>
      <c r="D61" s="1">
        <f>COUNTIFS(Table2[Sub-Sector],Table3[[#This Row],[Sub-Sector]],Table2[1W Return vs Nifty],"&gt;=5")/Table3[[#This Row],[Count]]</f>
        <v>0.16666666666666666</v>
      </c>
      <c r="E61" s="1">
        <f>COUNTIFS(Table2[Sub-Sector],Table3[[#This Row],[Sub-Sector]],Table2[1M Return vs Nifty],"&gt;=5")/Table3[[#This Row],[Count]]</f>
        <v>0.33333333333333331</v>
      </c>
      <c r="F61" s="1">
        <f>COUNTIFS(Table2[Sub-Sector],Table3[[#This Row],[Sub-Sector]],Table2[6M Return vs Nifty],"&gt;=10")/Table3[[#This Row],[Count]]</f>
        <v>0.33333333333333331</v>
      </c>
      <c r="G61" s="1">
        <f>COUNTIFS(Table2[Sub-Sector],Table3[[#This Row],[Sub-Sector]],Table2[1Y Return vs Nifty],"&gt;=10")/Table3[[#This Row],[Count]]</f>
        <v>0.33333333333333331</v>
      </c>
      <c r="H61" s="1">
        <f>COUNTIFS(Table2[Sub-Sector],Table3[[#This Row],[Sub-Sector]],Table2[RSI Exponential â€“ 14D],"&gt;=50")/Table3[[#This Row],[Count]]</f>
        <v>0.66666666666666663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0.83333333333333337</v>
      </c>
      <c r="L61" s="1">
        <f>COUNTIFS(Table2[Sub-Sector],Table3[[#This Row],[Sub-Sector]],Table2[% Away From Current Week Low],"&gt;=0.05")/Table3[[#This Row],[Count]]</f>
        <v>0.5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0.66666666666666663</v>
      </c>
      <c r="O61" s="1">
        <f>COUNTIFS(Table2[Sub-Sector],Table3[[#This Row],[Sub-Sector]],Table2[% Away From Current Month High],"&lt;=0.05")/Table3[[#This Row],[Count]]</f>
        <v>0.5</v>
      </c>
      <c r="P61" s="1">
        <f>COUNTIFS(Table2[Sub-Sector],Table3[[#This Row],[Sub-Sector]],Table2[% Away From 52W High],"&lt;=10")/Table3[[#This Row],[Count]]</f>
        <v>0.5</v>
      </c>
      <c r="Q61" s="1">
        <f>COUNTIFS(Table2[Sub-Sector],Table3[[#This Row],[Sub-Sector]],Table2[% Away From 52W Low],"&gt;=10")/Table3[[#This Row],[Count]]</f>
        <v>0.66666666666666663</v>
      </c>
      <c r="R61" s="1">
        <f>COUNTIFS(Table2[Sub-Sector],Table3[[#This Row],[Sub-Sector]],Table2[% Price above 20 EMA],"&gt;=0")/Table3[[#This Row],[Count]]</f>
        <v>0.66666666666666663</v>
      </c>
      <c r="S61" s="1">
        <f>COUNTIFS(Table2[Sub-Sector],Table3[[#This Row],[Sub-Sector]],Table2[% Price above 50 EMA],"&gt;=0")/Table3[[#This Row],[Count]]</f>
        <v>0.66666666666666663</v>
      </c>
      <c r="T61" s="1">
        <f>COUNTIFS(Table2[Sub-Sector],Table3[[#This Row],[Sub-Sector]],Table2[% Price above 200 EMA],"&gt;=0")/Table3[[#This Row],[Count]]</f>
        <v>0.66666666666666663</v>
      </c>
      <c r="U61" s="1">
        <f>COUNTIFS(Table2[Sub-Sector],Table3[[#This Row],[Sub-Sector]],Table2[Rate of Change - Zone],"Positive")/Table3[[#This Row],[Count]]</f>
        <v>0.66666666666666663</v>
      </c>
      <c r="V61" s="1">
        <f>COUNTIFS(Table2[Sub-Sector],Table3[[#This Row],[Sub-Sector]],Table2[Sharpe Ratio],"&gt;=0.10")/Table3[[#This Row],[Count]]</f>
        <v>0.16666666666666666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362.5</v>
      </c>
      <c r="X61">
        <f>_xlfn.RANK.AVG(Table3[[#This Row],[Score]],Table3[Score],1)</f>
        <v>39.5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1">
        <f>_xlfn.RANK.AVG(Table3[[#This Row],[Score 2 ]],Table3[[Score 2 ]],1)</f>
        <v>60</v>
      </c>
    </row>
    <row r="62" spans="1:26" x14ac:dyDescent="0.3">
      <c r="A62" t="s">
        <v>40</v>
      </c>
      <c r="B62">
        <f>COUNTIFS(Table2[Sub-Sector],Table3[[#This Row],[Sub-Sector]])</f>
        <v>2</v>
      </c>
      <c r="C62" s="1">
        <f>COUNTIFS(Table2[Sub-Sector],Table3[[#This Row],[Sub-Sector]],Table2[Uptrend],"Uptrend")/Table3[[#This Row],[Count]]</f>
        <v>1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1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0.5</v>
      </c>
      <c r="H62" s="1">
        <f>COUNTIFS(Table2[Sub-Sector],Table3[[#This Row],[Sub-Sector]],Table2[RSI Exponential â€“ 14D],"&gt;=50")/Table3[[#This Row],[Count]]</f>
        <v>1</v>
      </c>
      <c r="I62" s="1">
        <f>COUNTIFS(Table2[Sub-Sector],Table3[[#This Row],[Sub-Sector]],Table2[Relative Volume],"&gt;=1")/Table3[[#This Row],[Count]]</f>
        <v>0.5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0.5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0.5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1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1</v>
      </c>
      <c r="S62" s="1">
        <f>COUNTIFS(Table2[Sub-Sector],Table3[[#This Row],[Sub-Sector]],Table2[% Price above 50 EMA],"&gt;=0")/Table3[[#This Row],[Count]]</f>
        <v>1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1</v>
      </c>
      <c r="V62" s="1">
        <f>COUNTIFS(Table2[Sub-Sector],Table3[[#This Row],[Sub-Sector]],Table2[Sharpe Ratio],"&gt;=0.10")/Table3[[#This Row],[Count]]</f>
        <v>0.5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62">
        <f>_xlfn.RANK.AVG(Table3[[#This Row],[Score]],Table3[Score],1)</f>
        <v>32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2">
        <f>_xlfn.RANK.AVG(Table3[[#This Row],[Score 2 ]],Table3[[Score 2 ]],1)</f>
        <v>61</v>
      </c>
    </row>
    <row r="63" spans="1:26" x14ac:dyDescent="0.3">
      <c r="A63" t="s">
        <v>505</v>
      </c>
      <c r="B63">
        <f>COUNTIFS(Table2[Sub-Sector],Table3[[#This Row],[Sub-Sector]])</f>
        <v>2</v>
      </c>
      <c r="C63" s="1">
        <f>COUNTIFS(Table2[Sub-Sector],Table3[[#This Row],[Sub-Sector]],Table2[Uptrend],"Uptrend")/Table3[[#This Row],[Count]]</f>
        <v>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1</v>
      </c>
      <c r="G63" s="1">
        <f>COUNTIFS(Table2[Sub-Sector],Table3[[#This Row],[Sub-Sector]],Table2[1Y Return vs Nifty],"&gt;=10")/Table3[[#This Row],[Count]]</f>
        <v>0.5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0.5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0.5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</v>
      </c>
      <c r="S63" s="1">
        <f>COUNTIFS(Table2[Sub-Sector],Table3[[#This Row],[Sub-Sector]],Table2[% Price above 50 EMA],"&gt;=0")/Table3[[#This Row],[Count]]</f>
        <v>0.5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0</v>
      </c>
      <c r="V63" s="1">
        <f>COUNTIFS(Table2[Sub-Sector],Table3[[#This Row],[Sub-Sector]],Table2[Sharpe Ratio],"&gt;=0.10")/Table3[[#This Row],[Count]]</f>
        <v>0.5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63">
        <f>_xlfn.RANK.AVG(Table3[[#This Row],[Score]],Table3[Score],1)</f>
        <v>63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3">
        <f>_xlfn.RANK.AVG(Table3[[#This Row],[Score 2 ]],Table3[[Score 2 ]],1)</f>
        <v>62</v>
      </c>
    </row>
    <row r="64" spans="1:26" x14ac:dyDescent="0.3">
      <c r="A64" t="s">
        <v>46</v>
      </c>
      <c r="B64">
        <f>COUNTIFS(Table2[Sub-Sector],Table3[[#This Row],[Sub-Sector]])</f>
        <v>27</v>
      </c>
      <c r="C64" s="1">
        <f>COUNTIFS(Table2[Sub-Sector],Table3[[#This Row],[Sub-Sector]],Table2[Uptrend],"Uptrend")/Table3[[#This Row],[Count]]</f>
        <v>0.85185185185185186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0.1111111111111111</v>
      </c>
      <c r="F64" s="1">
        <f>COUNTIFS(Table2[Sub-Sector],Table3[[#This Row],[Sub-Sector]],Table2[6M Return vs Nifty],"&gt;=10")/Table3[[#This Row],[Count]]</f>
        <v>0.40740740740740738</v>
      </c>
      <c r="G64" s="1">
        <f>COUNTIFS(Table2[Sub-Sector],Table3[[#This Row],[Sub-Sector]],Table2[1Y Return vs Nifty],"&gt;=10")/Table3[[#This Row],[Count]]</f>
        <v>0.77777777777777779</v>
      </c>
      <c r="H64" s="1">
        <f>COUNTIFS(Table2[Sub-Sector],Table3[[#This Row],[Sub-Sector]],Table2[RSI Exponential â€“ 14D],"&gt;=50")/Table3[[#This Row],[Count]]</f>
        <v>0.14814814814814814</v>
      </c>
      <c r="I64" s="1">
        <f>COUNTIFS(Table2[Sub-Sector],Table3[[#This Row],[Sub-Sector]],Table2[Relative Volume],"&gt;=1")/Table3[[#This Row],[Count]]</f>
        <v>0.22222222222222221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0.96296296296296291</v>
      </c>
      <c r="L64" s="1">
        <f>COUNTIFS(Table2[Sub-Sector],Table3[[#This Row],[Sub-Sector]],Table2[% Away From Current Week Low],"&gt;=0.05")/Table3[[#This Row],[Count]]</f>
        <v>0.37037037037037035</v>
      </c>
      <c r="M64" s="1">
        <f>COUNTIFS(Table2[Sub-Sector],Table3[[#This Row],[Sub-Sector]],Table2[% Away From Current Week High],"&lt;=0.05")/Table3[[#This Row],[Count]]</f>
        <v>0.7407407407407407</v>
      </c>
      <c r="N64" s="1">
        <f>COUNTIFS(Table2[Sub-Sector],Table3[[#This Row],[Sub-Sector]],Table2[% Away From Current Month Low],"&gt;=0.05")/Table3[[#This Row],[Count]]</f>
        <v>0.37037037037037035</v>
      </c>
      <c r="O64" s="1">
        <f>COUNTIFS(Table2[Sub-Sector],Table3[[#This Row],[Sub-Sector]],Table2[% Away From Current Month High],"&lt;=0.05")/Table3[[#This Row],[Count]]</f>
        <v>3.7037037037037035E-2</v>
      </c>
      <c r="P64" s="1">
        <f>COUNTIFS(Table2[Sub-Sector],Table3[[#This Row],[Sub-Sector]],Table2[% Away From 52W High],"&lt;=10")/Table3[[#This Row],[Count]]</f>
        <v>0.18518518518518517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0.22222222222222221</v>
      </c>
      <c r="S64" s="1">
        <f>COUNTIFS(Table2[Sub-Sector],Table3[[#This Row],[Sub-Sector]],Table2[% Price above 50 EMA],"&gt;=0")/Table3[[#This Row],[Count]]</f>
        <v>0.59259259259259256</v>
      </c>
      <c r="T64" s="1">
        <f>COUNTIFS(Table2[Sub-Sector],Table3[[#This Row],[Sub-Sector]],Table2[% Price above 200 EMA],"&gt;=0")/Table3[[#This Row],[Count]]</f>
        <v>0.88888888888888884</v>
      </c>
      <c r="U64" s="1">
        <f>COUNTIFS(Table2[Sub-Sector],Table3[[#This Row],[Sub-Sector]],Table2[Rate of Change - Zone],"Positive")/Table3[[#This Row],[Count]]</f>
        <v>0.37037037037037035</v>
      </c>
      <c r="V64" s="1">
        <f>COUNTIFS(Table2[Sub-Sector],Table3[[#This Row],[Sub-Sector]],Table2[Sharpe Ratio],"&gt;=0.10")/Table3[[#This Row],[Count]]</f>
        <v>0.66666666666666663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64">
        <f>_xlfn.RANK.AVG(Table3[[#This Row],[Score]],Table3[Score],1)</f>
        <v>58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4">
        <f>_xlfn.RANK.AVG(Table3[[#This Row],[Score 2 ]],Table3[[Score 2 ]],1)</f>
        <v>63.5</v>
      </c>
    </row>
    <row r="65" spans="1:26" x14ac:dyDescent="0.3">
      <c r="A65" t="s">
        <v>514</v>
      </c>
      <c r="B65">
        <f>COUNTIFS(Table2[Sub-Sector],Table3[[#This Row],[Sub-Sector]])</f>
        <v>6</v>
      </c>
      <c r="C65" s="1">
        <f>COUNTIFS(Table2[Sub-Sector],Table3[[#This Row],[Sub-Sector]],Table2[Uptrend],"Uptrend")/Table3[[#This Row],[Count]]</f>
        <v>0.5</v>
      </c>
      <c r="D65" s="1">
        <f>COUNTIFS(Table2[Sub-Sector],Table3[[#This Row],[Sub-Sector]],Table2[1W Return vs Nifty],"&gt;=5")/Table3[[#This Row],[Count]]</f>
        <v>0.16666666666666666</v>
      </c>
      <c r="E65" s="1">
        <f>COUNTIFS(Table2[Sub-Sector],Table3[[#This Row],[Sub-Sector]],Table2[1M Return vs Nifty],"&gt;=5")/Table3[[#This Row],[Count]]</f>
        <v>0.16666666666666666</v>
      </c>
      <c r="F65" s="1">
        <f>COUNTIFS(Table2[Sub-Sector],Table3[[#This Row],[Sub-Sector]],Table2[6M Return vs Nifty],"&gt;=10")/Table3[[#This Row],[Count]]</f>
        <v>0.16666666666666666</v>
      </c>
      <c r="G65" s="1">
        <f>COUNTIFS(Table2[Sub-Sector],Table3[[#This Row],[Sub-Sector]],Table2[1Y Return vs Nifty],"&gt;=10")/Table3[[#This Row],[Count]]</f>
        <v>0</v>
      </c>
      <c r="H65" s="1">
        <f>COUNTIFS(Table2[Sub-Sector],Table3[[#This Row],[Sub-Sector]],Table2[RSI Exponential â€“ 14D],"&gt;=50")/Table3[[#This Row],[Count]]</f>
        <v>0.5</v>
      </c>
      <c r="I65" s="1">
        <f>COUNTIFS(Table2[Sub-Sector],Table3[[#This Row],[Sub-Sector]],Table2[Relative Volume],"&gt;=1")/Table3[[#This Row],[Count]]</f>
        <v>0.66666666666666663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0.16666666666666666</v>
      </c>
      <c r="M65" s="1">
        <f>COUNTIFS(Table2[Sub-Sector],Table3[[#This Row],[Sub-Sector]],Table2[% Away From Current Week High],"&lt;=0.05")/Table3[[#This Row],[Count]]</f>
        <v>0.83333333333333337</v>
      </c>
      <c r="N65" s="1">
        <f>COUNTIFS(Table2[Sub-Sector],Table3[[#This Row],[Sub-Sector]],Table2[% Away From Current Month Low],"&gt;=0.05")/Table3[[#This Row],[Count]]</f>
        <v>0.16666666666666666</v>
      </c>
      <c r="O65" s="1">
        <f>COUNTIFS(Table2[Sub-Sector],Table3[[#This Row],[Sub-Sector]],Table2[% Away From Current Month High],"&lt;=0.05")/Table3[[#This Row],[Count]]</f>
        <v>0.33333333333333331</v>
      </c>
      <c r="P65" s="1">
        <f>COUNTIFS(Table2[Sub-Sector],Table3[[#This Row],[Sub-Sector]],Table2[% Away From 52W High],"&lt;=10")/Table3[[#This Row],[Count]]</f>
        <v>0.16666666666666666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0.66666666666666663</v>
      </c>
      <c r="S65" s="1">
        <f>COUNTIFS(Table2[Sub-Sector],Table3[[#This Row],[Sub-Sector]],Table2[% Price above 50 EMA],"&gt;=0")/Table3[[#This Row],[Count]]</f>
        <v>0.83333333333333337</v>
      </c>
      <c r="T65" s="1">
        <f>COUNTIFS(Table2[Sub-Sector],Table3[[#This Row],[Sub-Sector]],Table2[% Price above 200 EMA],"&gt;=0")/Table3[[#This Row],[Count]]</f>
        <v>0.5</v>
      </c>
      <c r="U65" s="1">
        <f>COUNTIFS(Table2[Sub-Sector],Table3[[#This Row],[Sub-Sector]],Table2[Rate of Change - Zone],"Positive")/Table3[[#This Row],[Count]]</f>
        <v>0.83333333333333337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65">
        <f>_xlfn.RANK.AVG(Table3[[#This Row],[Score]],Table3[Score],1)</f>
        <v>53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5">
        <f>_xlfn.RANK.AVG(Table3[[#This Row],[Score 2 ]],Table3[[Score 2 ]],1)</f>
        <v>63.5</v>
      </c>
    </row>
    <row r="66" spans="1:26" x14ac:dyDescent="0.3">
      <c r="A66" t="s">
        <v>37</v>
      </c>
      <c r="B66">
        <f>COUNTIFS(Table2[Sub-Sector],Table3[[#This Row],[Sub-Sector]])</f>
        <v>10</v>
      </c>
      <c r="C66" s="1">
        <f>COUNTIFS(Table2[Sub-Sector],Table3[[#This Row],[Sub-Sector]],Table2[Uptrend],"Uptrend")/Table3[[#This Row],[Count]]</f>
        <v>1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0.5</v>
      </c>
      <c r="F66" s="1">
        <f>COUNTIFS(Table2[Sub-Sector],Table3[[#This Row],[Sub-Sector]],Table2[6M Return vs Nifty],"&gt;=10")/Table3[[#This Row],[Count]]</f>
        <v>0.1</v>
      </c>
      <c r="G66" s="1">
        <f>COUNTIFS(Table2[Sub-Sector],Table3[[#This Row],[Sub-Sector]],Table2[1Y Return vs Nifty],"&gt;=10")/Table3[[#This Row],[Count]]</f>
        <v>0.5</v>
      </c>
      <c r="H66" s="1">
        <f>COUNTIFS(Table2[Sub-Sector],Table3[[#This Row],[Sub-Sector]],Table2[RSI Exponential â€“ 14D],"&gt;=50")/Table3[[#This Row],[Count]]</f>
        <v>0.3</v>
      </c>
      <c r="I66" s="1">
        <f>COUNTIFS(Table2[Sub-Sector],Table3[[#This Row],[Sub-Sector]],Table2[Relative Volume],"&gt;=1")/Table3[[#This Row],[Count]]</f>
        <v>0.7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0.8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0.4</v>
      </c>
      <c r="P66" s="1">
        <f>COUNTIFS(Table2[Sub-Sector],Table3[[#This Row],[Sub-Sector]],Table2[% Away From 52W High],"&lt;=10")/Table3[[#This Row],[Count]]</f>
        <v>0.6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0.6</v>
      </c>
      <c r="S66" s="1">
        <f>COUNTIFS(Table2[Sub-Sector],Table3[[#This Row],[Sub-Sector]],Table2[% Price above 50 EMA],"&gt;=0")/Table3[[#This Row],[Count]]</f>
        <v>0.9</v>
      </c>
      <c r="T66" s="1">
        <f>COUNTIFS(Table2[Sub-Sector],Table3[[#This Row],[Sub-Sector]],Table2[% Price above 200 EMA],"&gt;=0")/Table3[[#This Row],[Count]]</f>
        <v>0.9</v>
      </c>
      <c r="U66" s="1">
        <f>COUNTIFS(Table2[Sub-Sector],Table3[[#This Row],[Sub-Sector]],Table2[Rate of Change - Zone],"Positive")/Table3[[#This Row],[Count]]</f>
        <v>0.5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66">
        <f>_xlfn.RANK.AVG(Table3[[#This Row],[Score]],Table3[Score],1)</f>
        <v>38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6">
        <f>_xlfn.RANK.AVG(Table3[[#This Row],[Score 2 ]],Table3[[Score 2 ]],1)</f>
        <v>65</v>
      </c>
    </row>
    <row r="67" spans="1:26" x14ac:dyDescent="0.3">
      <c r="A67" t="s">
        <v>95</v>
      </c>
      <c r="B67">
        <f>COUNTIFS(Table2[Sub-Sector],Table3[[#This Row],[Sub-Sector]])</f>
        <v>4</v>
      </c>
      <c r="C67" s="1">
        <f>COUNTIFS(Table2[Sub-Sector],Table3[[#This Row],[Sub-Sector]],Table2[Uptrend],"Uptrend")/Table3[[#This Row],[Count]]</f>
        <v>0.25</v>
      </c>
      <c r="D67" s="1">
        <f>COUNTIFS(Table2[Sub-Sector],Table3[[#This Row],[Sub-Sector]],Table2[1W Return vs Nifty],"&gt;=5")/Table3[[#This Row],[Count]]</f>
        <v>0.25</v>
      </c>
      <c r="E67" s="1">
        <f>COUNTIFS(Table2[Sub-Sector],Table3[[#This Row],[Sub-Sector]],Table2[1M Return vs Nifty],"&gt;=5")/Table3[[#This Row],[Count]]</f>
        <v>0.75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0</v>
      </c>
      <c r="H67" s="1">
        <f>COUNTIFS(Table2[Sub-Sector],Table3[[#This Row],[Sub-Sector]],Table2[RSI Exponential â€“ 14D],"&gt;=50")/Table3[[#This Row],[Count]]</f>
        <v>0.5</v>
      </c>
      <c r="I67" s="1">
        <f>COUNTIFS(Table2[Sub-Sector],Table3[[#This Row],[Sub-Sector]],Table2[Relative Volume],"&gt;=1")/Table3[[#This Row],[Count]]</f>
        <v>0.75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1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0.75</v>
      </c>
      <c r="S67" s="1">
        <f>COUNTIFS(Table2[Sub-Sector],Table3[[#This Row],[Sub-Sector]],Table2[% Price above 50 EMA],"&gt;=0")/Table3[[#This Row],[Count]]</f>
        <v>1</v>
      </c>
      <c r="T67" s="1">
        <f>COUNTIFS(Table2[Sub-Sector],Table3[[#This Row],[Sub-Sector]],Table2[% Price above 200 EMA],"&gt;=0")/Table3[[#This Row],[Count]]</f>
        <v>0.75</v>
      </c>
      <c r="U67" s="1">
        <f>COUNTIFS(Table2[Sub-Sector],Table3[[#This Row],[Sub-Sector]],Table2[Rate of Change - Zone],"Positive")/Table3[[#This Row],[Count]]</f>
        <v>1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381.5</v>
      </c>
      <c r="X67">
        <f>_xlfn.RANK.AVG(Table3[[#This Row],[Score]],Table3[Score],1)</f>
        <v>45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7">
        <f>_xlfn.RANK.AVG(Table3[[#This Row],[Score 2 ]],Table3[[Score 2 ]],1)</f>
        <v>66</v>
      </c>
    </row>
    <row r="68" spans="1:26" x14ac:dyDescent="0.3">
      <c r="A68" t="s">
        <v>18</v>
      </c>
      <c r="B68">
        <f>COUNTIFS(Table2[Sub-Sector],Table3[[#This Row],[Sub-Sector]])</f>
        <v>6</v>
      </c>
      <c r="C68" s="1">
        <f>COUNTIFS(Table2[Sub-Sector],Table3[[#This Row],[Sub-Sector]],Table2[Uptrend],"Uptrend")/Table3[[#This Row],[Count]]</f>
        <v>0.83333333333333337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0.33333333333333331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0.83333333333333337</v>
      </c>
      <c r="H68" s="1">
        <f>COUNTIFS(Table2[Sub-Sector],Table3[[#This Row],[Sub-Sector]],Table2[RSI Exponential â€“ 14D],"&gt;=50")/Table3[[#This Row],[Count]]</f>
        <v>0.33333333333333331</v>
      </c>
      <c r="I68" s="1">
        <f>COUNTIFS(Table2[Sub-Sector],Table3[[#This Row],[Sub-Sector]],Table2[Relative Volume],"&gt;=1")/Table3[[#This Row],[Count]]</f>
        <v>0.5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0.16666666666666666</v>
      </c>
      <c r="M68" s="1">
        <f>COUNTIFS(Table2[Sub-Sector],Table3[[#This Row],[Sub-Sector]],Table2[% Away From Current Week High],"&lt;=0.05")/Table3[[#This Row],[Count]]</f>
        <v>0.66666666666666663</v>
      </c>
      <c r="N68" s="1">
        <f>COUNTIFS(Table2[Sub-Sector],Table3[[#This Row],[Sub-Sector]],Table2[% Away From Current Month Low],"&gt;=0.05")/Table3[[#This Row],[Count]]</f>
        <v>0.16666666666666666</v>
      </c>
      <c r="O68" s="1">
        <f>COUNTIFS(Table2[Sub-Sector],Table3[[#This Row],[Sub-Sector]],Table2[% Away From Current Month High],"&lt;=0.05")/Table3[[#This Row],[Count]]</f>
        <v>0.5</v>
      </c>
      <c r="P68" s="1">
        <f>COUNTIFS(Table2[Sub-Sector],Table3[[#This Row],[Sub-Sector]],Table2[% Away From 52W High],"&lt;=10")/Table3[[#This Row],[Count]]</f>
        <v>0.5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0.33333333333333331</v>
      </c>
      <c r="S68" s="1">
        <f>COUNTIFS(Table2[Sub-Sector],Table3[[#This Row],[Sub-Sector]],Table2[% Price above 50 EMA],"&gt;=0")/Table3[[#This Row],[Count]]</f>
        <v>0.5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0.5</v>
      </c>
      <c r="V68" s="1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68">
        <f>_xlfn.RANK.AVG(Table3[[#This Row],[Score]],Table3[Score],1)</f>
        <v>54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8">
        <f>_xlfn.RANK.AVG(Table3[[#This Row],[Score 2 ]],Table3[[Score 2 ]],1)</f>
        <v>67</v>
      </c>
    </row>
    <row r="69" spans="1:26" x14ac:dyDescent="0.3">
      <c r="A69" t="s">
        <v>92</v>
      </c>
      <c r="B69">
        <f>COUNTIFS(Table2[Sub-Sector],Table3[[#This Row],[Sub-Sector]])</f>
        <v>5</v>
      </c>
      <c r="C69" s="1">
        <f>COUNTIFS(Table2[Sub-Sector],Table3[[#This Row],[Sub-Sector]],Table2[Uptrend],"Uptrend")/Table3[[#This Row],[Count]]</f>
        <v>0.8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0.8</v>
      </c>
      <c r="G69" s="1">
        <f>COUNTIFS(Table2[Sub-Sector],Table3[[#This Row],[Sub-Sector]],Table2[1Y Return vs Nifty],"&gt;=10")/Table3[[#This Row],[Count]]</f>
        <v>0.8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0.2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0.8</v>
      </c>
      <c r="M69" s="1">
        <f>COUNTIFS(Table2[Sub-Sector],Table3[[#This Row],[Sub-Sector]],Table2[% Away From Current Week High],"&lt;=0.05")/Table3[[#This Row],[Count]]</f>
        <v>0.8</v>
      </c>
      <c r="N69" s="1">
        <f>COUNTIFS(Table2[Sub-Sector],Table3[[#This Row],[Sub-Sector]],Table2[% Away From Current Month Low],"&gt;=0.05")/Table3[[#This Row],[Count]]</f>
        <v>0.8</v>
      </c>
      <c r="O69" s="1">
        <f>COUNTIFS(Table2[Sub-Sector],Table3[[#This Row],[Sub-Sector]],Table2[% Away From Current Month High],"&lt;=0.05")/Table3[[#This Row],[Count]]</f>
        <v>0.4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0.2</v>
      </c>
      <c r="T69" s="1">
        <f>COUNTIFS(Table2[Sub-Sector],Table3[[#This Row],[Sub-Sector]],Table2[% Price above 200 EMA],"&gt;=0")/Table3[[#This Row],[Count]]</f>
        <v>0.8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0.6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69">
        <f>_xlfn.RANK.AVG(Table3[[#This Row],[Score]],Table3[Score],1)</f>
        <v>77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69">
        <f>_xlfn.RANK.AVG(Table3[[#This Row],[Score 2 ]],Table3[[Score 2 ]],1)</f>
        <v>68</v>
      </c>
    </row>
    <row r="70" spans="1:26" x14ac:dyDescent="0.3">
      <c r="A70" t="s">
        <v>545</v>
      </c>
      <c r="B70">
        <f>COUNTIFS(Table2[Sub-Sector],Table3[[#This Row],[Sub-Sector]])</f>
        <v>17</v>
      </c>
      <c r="C70" s="1">
        <f>COUNTIFS(Table2[Sub-Sector],Table3[[#This Row],[Sub-Sector]],Table2[Uptrend],"Uptrend")/Table3[[#This Row],[Count]]</f>
        <v>0.70588235294117652</v>
      </c>
      <c r="D70" s="1">
        <f>COUNTIFS(Table2[Sub-Sector],Table3[[#This Row],[Sub-Sector]],Table2[1W Return vs Nifty],"&gt;=5")/Table3[[#This Row],[Count]]</f>
        <v>5.8823529411764705E-2</v>
      </c>
      <c r="E70" s="1">
        <f>COUNTIFS(Table2[Sub-Sector],Table3[[#This Row],[Sub-Sector]],Table2[1M Return vs Nifty],"&gt;=5")/Table3[[#This Row],[Count]]</f>
        <v>0.11764705882352941</v>
      </c>
      <c r="F70" s="1">
        <f>COUNTIFS(Table2[Sub-Sector],Table3[[#This Row],[Sub-Sector]],Table2[6M Return vs Nifty],"&gt;=10")/Table3[[#This Row],[Count]]</f>
        <v>0.11764705882352941</v>
      </c>
      <c r="G70" s="1">
        <f>COUNTIFS(Table2[Sub-Sector],Table3[[#This Row],[Sub-Sector]],Table2[1Y Return vs Nifty],"&gt;=10")/Table3[[#This Row],[Count]]</f>
        <v>0.17647058823529413</v>
      </c>
      <c r="H70" s="1">
        <f>COUNTIFS(Table2[Sub-Sector],Table3[[#This Row],[Sub-Sector]],Table2[RSI Exponential â€“ 14D],"&gt;=50")/Table3[[#This Row],[Count]]</f>
        <v>0.70588235294117652</v>
      </c>
      <c r="I70" s="1">
        <f>COUNTIFS(Table2[Sub-Sector],Table3[[#This Row],[Sub-Sector]],Table2[Relative Volume],"&gt;=1")/Table3[[#This Row],[Count]]</f>
        <v>0.6470588235294118</v>
      </c>
      <c r="J70" s="1">
        <f>COUNTIFS(Table2[Sub-Sector],Table3[[#This Row],[Sub-Sector]],Table2[% Away From Day Low],"&gt;=0.05")/Table3[[#This Row],[Count]]</f>
        <v>5.8823529411764705E-2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0.23529411764705882</v>
      </c>
      <c r="M70" s="1">
        <f>COUNTIFS(Table2[Sub-Sector],Table3[[#This Row],[Sub-Sector]],Table2[% Away From Current Week High],"&lt;=0.05")/Table3[[#This Row],[Count]]</f>
        <v>0.88235294117647056</v>
      </c>
      <c r="N70" s="1">
        <f>COUNTIFS(Table2[Sub-Sector],Table3[[#This Row],[Sub-Sector]],Table2[% Away From Current Month Low],"&gt;=0.05")/Table3[[#This Row],[Count]]</f>
        <v>0.29411764705882354</v>
      </c>
      <c r="O70" s="1">
        <f>COUNTIFS(Table2[Sub-Sector],Table3[[#This Row],[Sub-Sector]],Table2[% Away From Current Month High],"&lt;=0.05")/Table3[[#This Row],[Count]]</f>
        <v>0.58823529411764708</v>
      </c>
      <c r="P70" s="1">
        <f>COUNTIFS(Table2[Sub-Sector],Table3[[#This Row],[Sub-Sector]],Table2[% Away From 52W High],"&lt;=10")/Table3[[#This Row],[Count]]</f>
        <v>0.29411764705882354</v>
      </c>
      <c r="Q70" s="1">
        <f>COUNTIFS(Table2[Sub-Sector],Table3[[#This Row],[Sub-Sector]],Table2[% Away From 52W Low],"&gt;=10")/Table3[[#This Row],[Count]]</f>
        <v>0.94117647058823528</v>
      </c>
      <c r="R70" s="1">
        <f>COUNTIFS(Table2[Sub-Sector],Table3[[#This Row],[Sub-Sector]],Table2[% Price above 20 EMA],"&gt;=0")/Table3[[#This Row],[Count]]</f>
        <v>0.76470588235294112</v>
      </c>
      <c r="S70" s="1">
        <f>COUNTIFS(Table2[Sub-Sector],Table3[[#This Row],[Sub-Sector]],Table2[% Price above 50 EMA],"&gt;=0")/Table3[[#This Row],[Count]]</f>
        <v>0.82352941176470584</v>
      </c>
      <c r="T70" s="1">
        <f>COUNTIFS(Table2[Sub-Sector],Table3[[#This Row],[Sub-Sector]],Table2[% Price above 200 EMA],"&gt;=0")/Table3[[#This Row],[Count]]</f>
        <v>0.76470588235294112</v>
      </c>
      <c r="U70" s="1">
        <f>COUNTIFS(Table2[Sub-Sector],Table3[[#This Row],[Sub-Sector]],Table2[Rate of Change - Zone],"Positive")/Table3[[#This Row],[Count]]</f>
        <v>0.76470588235294112</v>
      </c>
      <c r="V70" s="1">
        <f>COUNTIFS(Table2[Sub-Sector],Table3[[#This Row],[Sub-Sector]],Table2[Sharpe Ratio],"&gt;=0.10")/Table3[[#This Row],[Count]]</f>
        <v>0.11764705882352941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70">
        <f>_xlfn.RANK.AVG(Table3[[#This Row],[Score]],Table3[Score],1)</f>
        <v>49.5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0">
        <f>_xlfn.RANK.AVG(Table3[[#This Row],[Score 2 ]],Table3[[Score 2 ]],1)</f>
        <v>69</v>
      </c>
    </row>
    <row r="71" spans="1:26" x14ac:dyDescent="0.3">
      <c r="A71" t="s">
        <v>138</v>
      </c>
      <c r="B71">
        <f>COUNTIFS(Table2[Sub-Sector],Table3[[#This Row],[Sub-Sector]])</f>
        <v>20</v>
      </c>
      <c r="C71" s="1">
        <f>COUNTIFS(Table2[Sub-Sector],Table3[[#This Row],[Sub-Sector]],Table2[Uptrend],"Uptrend")/Table3[[#This Row],[Count]]</f>
        <v>0.55000000000000004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0.35</v>
      </c>
      <c r="G71" s="1">
        <f>COUNTIFS(Table2[Sub-Sector],Table3[[#This Row],[Sub-Sector]],Table2[1Y Return vs Nifty],"&gt;=10")/Table3[[#This Row],[Count]]</f>
        <v>0.85</v>
      </c>
      <c r="H71" s="1">
        <f>COUNTIFS(Table2[Sub-Sector],Table3[[#This Row],[Sub-Sector]],Table2[RSI Exponential â€“ 14D],"&gt;=50")/Table3[[#This Row],[Count]]</f>
        <v>0.25</v>
      </c>
      <c r="I71" s="1">
        <f>COUNTIFS(Table2[Sub-Sector],Table3[[#This Row],[Sub-Sector]],Table2[Relative Volume],"&gt;=1")/Table3[[#This Row],[Count]]</f>
        <v>0.3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0.35</v>
      </c>
      <c r="M71" s="1">
        <f>COUNTIFS(Table2[Sub-Sector],Table3[[#This Row],[Sub-Sector]],Table2[% Away From Current Week High],"&lt;=0.05")/Table3[[#This Row],[Count]]</f>
        <v>0.8</v>
      </c>
      <c r="N71" s="1">
        <f>COUNTIFS(Table2[Sub-Sector],Table3[[#This Row],[Sub-Sector]],Table2[% Away From Current Month Low],"&gt;=0.05")/Table3[[#This Row],[Count]]</f>
        <v>0.4</v>
      </c>
      <c r="O71" s="1">
        <f>COUNTIFS(Table2[Sub-Sector],Table3[[#This Row],[Sub-Sector]],Table2[% Away From Current Month High],"&lt;=0.05")/Table3[[#This Row],[Count]]</f>
        <v>0.15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0.95</v>
      </c>
      <c r="R71" s="1">
        <f>COUNTIFS(Table2[Sub-Sector],Table3[[#This Row],[Sub-Sector]],Table2[% Price above 20 EMA],"&gt;=0")/Table3[[#This Row],[Count]]</f>
        <v>0.25</v>
      </c>
      <c r="S71" s="1">
        <f>COUNTIFS(Table2[Sub-Sector],Table3[[#This Row],[Sub-Sector]],Table2[% Price above 50 EMA],"&gt;=0")/Table3[[#This Row],[Count]]</f>
        <v>0.4</v>
      </c>
      <c r="T71" s="1">
        <f>COUNTIFS(Table2[Sub-Sector],Table3[[#This Row],[Sub-Sector]],Table2[% Price above 200 EMA],"&gt;=0")/Table3[[#This Row],[Count]]</f>
        <v>0.9</v>
      </c>
      <c r="U71" s="1">
        <f>COUNTIFS(Table2[Sub-Sector],Table3[[#This Row],[Sub-Sector]],Table2[Rate of Change - Zone],"Positive")/Table3[[#This Row],[Count]]</f>
        <v>0.25</v>
      </c>
      <c r="V71" s="1">
        <f>COUNTIFS(Table2[Sub-Sector],Table3[[#This Row],[Sub-Sector]],Table2[Sharpe Ratio],"&gt;=0.10")/Table3[[#This Row],[Count]]</f>
        <v>0.55000000000000004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71">
        <f>_xlfn.RANK.AVG(Table3[[#This Row],[Score]],Table3[Score],1)</f>
        <v>86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1">
        <f>_xlfn.RANK.AVG(Table3[[#This Row],[Score 2 ]],Table3[[Score 2 ]],1)</f>
        <v>70</v>
      </c>
    </row>
    <row r="72" spans="1:26" x14ac:dyDescent="0.3">
      <c r="A72" t="s">
        <v>587</v>
      </c>
      <c r="B72">
        <f>COUNTIFS(Table2[Sub-Sector],Table3[[#This Row],[Sub-Sector]])</f>
        <v>5</v>
      </c>
      <c r="C72" s="1">
        <f>COUNTIFS(Table2[Sub-Sector],Table3[[#This Row],[Sub-Sector]],Table2[Uptrend],"Uptrend")/Table3[[#This Row],[Count]]</f>
        <v>0.4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</v>
      </c>
      <c r="G72" s="1">
        <f>COUNTIFS(Table2[Sub-Sector],Table3[[#This Row],[Sub-Sector]],Table2[1Y Return vs Nifty],"&gt;=10")/Table3[[#This Row],[Count]]</f>
        <v>0.6</v>
      </c>
      <c r="H72" s="1">
        <f>COUNTIFS(Table2[Sub-Sector],Table3[[#This Row],[Sub-Sector]],Table2[RSI Exponential â€“ 14D],"&gt;=50")/Table3[[#This Row],[Count]]</f>
        <v>0.2</v>
      </c>
      <c r="I72" s="1">
        <f>COUNTIFS(Table2[Sub-Sector],Table3[[#This Row],[Sub-Sector]],Table2[Relative Volume],"&gt;=1")/Table3[[#This Row],[Count]]</f>
        <v>0.6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0.8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0.4</v>
      </c>
      <c r="P72" s="1">
        <f>COUNTIFS(Table2[Sub-Sector],Table3[[#This Row],[Sub-Sector]],Table2[% Away From 52W High],"&lt;=10")/Table3[[#This Row],[Count]]</f>
        <v>0.2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0.2</v>
      </c>
      <c r="S72" s="1">
        <f>COUNTIFS(Table2[Sub-Sector],Table3[[#This Row],[Sub-Sector]],Table2[% Price above 50 EMA],"&gt;=0")/Table3[[#This Row],[Count]]</f>
        <v>0.4</v>
      </c>
      <c r="T72" s="1">
        <f>COUNTIFS(Table2[Sub-Sector],Table3[[#This Row],[Sub-Sector]],Table2[% Price above 200 EMA],"&gt;=0")/Table3[[#This Row],[Count]]</f>
        <v>0.6</v>
      </c>
      <c r="U72" s="1">
        <f>COUNTIFS(Table2[Sub-Sector],Table3[[#This Row],[Sub-Sector]],Table2[Rate of Change - Zone],"Positive")/Table3[[#This Row],[Count]]</f>
        <v>0.6</v>
      </c>
      <c r="V72" s="1">
        <f>COUNTIFS(Table2[Sub-Sector],Table3[[#This Row],[Sub-Sector]],Table2[Sharpe Ratio],"&gt;=0.10")/Table3[[#This Row],[Count]]</f>
        <v>0.4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72">
        <f>_xlfn.RANK.AVG(Table3[[#This Row],[Score]],Table3[Score],1)</f>
        <v>94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2">
        <f>_xlfn.RANK.AVG(Table3[[#This Row],[Score 2 ]],Table3[[Score 2 ]],1)</f>
        <v>71</v>
      </c>
    </row>
    <row r="73" spans="1:26" x14ac:dyDescent="0.3">
      <c r="A73" t="s">
        <v>210</v>
      </c>
      <c r="B73">
        <f>COUNTIFS(Table2[Sub-Sector],Table3[[#This Row],[Sub-Sector]])</f>
        <v>25</v>
      </c>
      <c r="C73" s="1">
        <f>COUNTIFS(Table2[Sub-Sector],Table3[[#This Row],[Sub-Sector]],Table2[Uptrend],"Uptrend")/Table3[[#This Row],[Count]]</f>
        <v>0.88</v>
      </c>
      <c r="D73" s="1">
        <f>COUNTIFS(Table2[Sub-Sector],Table3[[#This Row],[Sub-Sector]],Table2[1W Return vs Nifty],"&gt;=5")/Table3[[#This Row],[Count]]</f>
        <v>0.08</v>
      </c>
      <c r="E73" s="1">
        <f>COUNTIFS(Table2[Sub-Sector],Table3[[#This Row],[Sub-Sector]],Table2[1M Return vs Nifty],"&gt;=5")/Table3[[#This Row],[Count]]</f>
        <v>0.04</v>
      </c>
      <c r="F73" s="1">
        <f>COUNTIFS(Table2[Sub-Sector],Table3[[#This Row],[Sub-Sector]],Table2[6M Return vs Nifty],"&gt;=10")/Table3[[#This Row],[Count]]</f>
        <v>0.52</v>
      </c>
      <c r="G73" s="1">
        <f>COUNTIFS(Table2[Sub-Sector],Table3[[#This Row],[Sub-Sector]],Table2[1Y Return vs Nifty],"&gt;=10")/Table3[[#This Row],[Count]]</f>
        <v>0.6</v>
      </c>
      <c r="H73" s="1">
        <f>COUNTIFS(Table2[Sub-Sector],Table3[[#This Row],[Sub-Sector]],Table2[RSI Exponential â€“ 14D],"&gt;=50")/Table3[[#This Row],[Count]]</f>
        <v>0.24</v>
      </c>
      <c r="I73" s="1">
        <f>COUNTIFS(Table2[Sub-Sector],Table3[[#This Row],[Sub-Sector]],Table2[Relative Volume],"&gt;=1")/Table3[[#This Row],[Count]]</f>
        <v>0.16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0.32</v>
      </c>
      <c r="M73" s="1">
        <f>COUNTIFS(Table2[Sub-Sector],Table3[[#This Row],[Sub-Sector]],Table2[% Away From Current Week High],"&lt;=0.05")/Table3[[#This Row],[Count]]</f>
        <v>0.84</v>
      </c>
      <c r="N73" s="1">
        <f>COUNTIFS(Table2[Sub-Sector],Table3[[#This Row],[Sub-Sector]],Table2[% Away From Current Month Low],"&gt;=0.05")/Table3[[#This Row],[Count]]</f>
        <v>0.36</v>
      </c>
      <c r="O73" s="1">
        <f>COUNTIFS(Table2[Sub-Sector],Table3[[#This Row],[Sub-Sector]],Table2[% Away From Current Month High],"&lt;=0.05")/Table3[[#This Row],[Count]]</f>
        <v>0.24</v>
      </c>
      <c r="P73" s="1">
        <f>COUNTIFS(Table2[Sub-Sector],Table3[[#This Row],[Sub-Sector]],Table2[% Away From 52W High],"&lt;=10")/Table3[[#This Row],[Count]]</f>
        <v>0.32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0.24</v>
      </c>
      <c r="S73" s="1">
        <f>COUNTIFS(Table2[Sub-Sector],Table3[[#This Row],[Sub-Sector]],Table2[% Price above 50 EMA],"&gt;=0")/Table3[[#This Row],[Count]]</f>
        <v>0.6</v>
      </c>
      <c r="T73" s="1">
        <f>COUNTIFS(Table2[Sub-Sector],Table3[[#This Row],[Sub-Sector]],Table2[% Price above 200 EMA],"&gt;=0")/Table3[[#This Row],[Count]]</f>
        <v>0.96</v>
      </c>
      <c r="U73" s="1">
        <f>COUNTIFS(Table2[Sub-Sector],Table3[[#This Row],[Sub-Sector]],Table2[Rate of Change - Zone],"Positive")/Table3[[#This Row],[Count]]</f>
        <v>0.44</v>
      </c>
      <c r="V73" s="1">
        <f>COUNTIFS(Table2[Sub-Sector],Table3[[#This Row],[Sub-Sector]],Table2[Sharpe Ratio],"&gt;=0.10")/Table3[[#This Row],[Count]]</f>
        <v>0.44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386.5</v>
      </c>
      <c r="X73">
        <f>_xlfn.RANK.AVG(Table3[[#This Row],[Score]],Table3[Score],1)</f>
        <v>46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3">
        <f>_xlfn.RANK.AVG(Table3[[#This Row],[Score 2 ]],Table3[[Score 2 ]],1)</f>
        <v>72</v>
      </c>
    </row>
    <row r="74" spans="1:26" x14ac:dyDescent="0.3">
      <c r="A74" t="s">
        <v>244</v>
      </c>
      <c r="B74">
        <f>COUNTIFS(Table2[Sub-Sector],Table3[[#This Row],[Sub-Sector]])</f>
        <v>6</v>
      </c>
      <c r="C74" s="1">
        <f>COUNTIFS(Table2[Sub-Sector],Table3[[#This Row],[Sub-Sector]],Table2[Uptrend],"Uptrend")/Table3[[#This Row],[Count]]</f>
        <v>0.66666666666666663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0.33333333333333331</v>
      </c>
      <c r="F74" s="1">
        <f>COUNTIFS(Table2[Sub-Sector],Table3[[#This Row],[Sub-Sector]],Table2[6M Return vs Nifty],"&gt;=10")/Table3[[#This Row],[Count]]</f>
        <v>0.16666666666666666</v>
      </c>
      <c r="G74" s="1">
        <f>COUNTIFS(Table2[Sub-Sector],Table3[[#This Row],[Sub-Sector]],Table2[1Y Return vs Nifty],"&gt;=10")/Table3[[#This Row],[Count]]</f>
        <v>0.33333333333333331</v>
      </c>
      <c r="H74" s="1">
        <f>COUNTIFS(Table2[Sub-Sector],Table3[[#This Row],[Sub-Sector]],Table2[RSI Exponential â€“ 14D],"&gt;=50")/Table3[[#This Row],[Count]]</f>
        <v>0.33333333333333331</v>
      </c>
      <c r="I74" s="1">
        <f>COUNTIFS(Table2[Sub-Sector],Table3[[#This Row],[Sub-Sector]],Table2[Relative Volume],"&gt;=1")/Table3[[#This Row],[Count]]</f>
        <v>0.66666666666666663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0.83333333333333337</v>
      </c>
      <c r="L74" s="1">
        <f>COUNTIFS(Table2[Sub-Sector],Table3[[#This Row],[Sub-Sector]],Table2[% Away From Current Week Low],"&gt;=0.05")/Table3[[#This Row],[Count]]</f>
        <v>0.33333333333333331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0.33333333333333331</v>
      </c>
      <c r="O74" s="1">
        <f>COUNTIFS(Table2[Sub-Sector],Table3[[#This Row],[Sub-Sector]],Table2[% Away From Current Month High],"&lt;=0.05")/Table3[[#This Row],[Count]]</f>
        <v>0.83333333333333337</v>
      </c>
      <c r="P74" s="1">
        <f>COUNTIFS(Table2[Sub-Sector],Table3[[#This Row],[Sub-Sector]],Table2[% Away From 52W High],"&lt;=10")/Table3[[#This Row],[Count]]</f>
        <v>0.16666666666666666</v>
      </c>
      <c r="Q74" s="1">
        <f>COUNTIFS(Table2[Sub-Sector],Table3[[#This Row],[Sub-Sector]],Table2[% Away From 52W Low],"&gt;=10")/Table3[[#This Row],[Count]]</f>
        <v>0.83333333333333337</v>
      </c>
      <c r="R74" s="1">
        <f>COUNTIFS(Table2[Sub-Sector],Table3[[#This Row],[Sub-Sector]],Table2[% Price above 20 EMA],"&gt;=0")/Table3[[#This Row],[Count]]</f>
        <v>0.33333333333333331</v>
      </c>
      <c r="S74" s="1">
        <f>COUNTIFS(Table2[Sub-Sector],Table3[[#This Row],[Sub-Sector]],Table2[% Price above 50 EMA],"&gt;=0")/Table3[[#This Row],[Count]]</f>
        <v>0.33333333333333331</v>
      </c>
      <c r="T74" s="1">
        <f>COUNTIFS(Table2[Sub-Sector],Table3[[#This Row],[Sub-Sector]],Table2[% Price above 200 EMA],"&gt;=0")/Table3[[#This Row],[Count]]</f>
        <v>0.83333333333333337</v>
      </c>
      <c r="U74" s="1">
        <f>COUNTIFS(Table2[Sub-Sector],Table3[[#This Row],[Sub-Sector]],Table2[Rate of Change - Zone],"Positive")/Table3[[#This Row],[Count]]</f>
        <v>0.5</v>
      </c>
      <c r="V74" s="1">
        <f>COUNTIFS(Table2[Sub-Sector],Table3[[#This Row],[Sub-Sector]],Table2[Sharpe Ratio],"&gt;=0.10")/Table3[[#This Row],[Count]]</f>
        <v>0.16666666666666666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74">
        <f>_xlfn.RANK.AVG(Table3[[#This Row],[Score]],Table3[Score],1)</f>
        <v>65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4">
        <f>_xlfn.RANK.AVG(Table3[[#This Row],[Score 2 ]],Table3[[Score 2 ]],1)</f>
        <v>73</v>
      </c>
    </row>
    <row r="75" spans="1:26" x14ac:dyDescent="0.3">
      <c r="A75" t="s">
        <v>1838</v>
      </c>
      <c r="B75">
        <f>COUNTIFS(Table2[Sub-Sector],Table3[[#This Row],[Sub-Sector]])</f>
        <v>3</v>
      </c>
      <c r="C75" s="1">
        <f>COUNTIFS(Table2[Sub-Sector],Table3[[#This Row],[Sub-Sector]],Table2[Uptrend],"Uptrend")/Table3[[#This Row],[Count]]</f>
        <v>0.66666666666666663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</v>
      </c>
      <c r="G75" s="1">
        <f>COUNTIFS(Table2[Sub-Sector],Table3[[#This Row],[Sub-Sector]],Table2[1Y Return vs Nifty],"&gt;=10")/Table3[[#This Row],[Count]]</f>
        <v>0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1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0.66666666666666663</v>
      </c>
      <c r="U75" s="1">
        <f>COUNTIFS(Table2[Sub-Sector],Table3[[#This Row],[Sub-Sector]],Table2[Rate of Change - Zone],"Positive")/Table3[[#This Row],[Count]]</f>
        <v>0.66666666666666663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75">
        <f>_xlfn.RANK.AVG(Table3[[#This Row],[Score]],Table3[Score],1)</f>
        <v>85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5">
        <f>_xlfn.RANK.AVG(Table3[[#This Row],[Score 2 ]],Table3[[Score 2 ]],1)</f>
        <v>74</v>
      </c>
    </row>
    <row r="76" spans="1:26" x14ac:dyDescent="0.3">
      <c r="A76" t="s">
        <v>387</v>
      </c>
      <c r="B76">
        <f>COUNTIFS(Table2[Sub-Sector],Table3[[#This Row],[Sub-Sector]])</f>
        <v>6</v>
      </c>
      <c r="C76" s="1">
        <f>COUNTIFS(Table2[Sub-Sector],Table3[[#This Row],[Sub-Sector]],Table2[Uptrend],"Uptrend")/Table3[[#This Row],[Count]]</f>
        <v>1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0.16666666666666666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0.5</v>
      </c>
      <c r="H76" s="1">
        <f>COUNTIFS(Table2[Sub-Sector],Table3[[#This Row],[Sub-Sector]],Table2[RSI Exponential â€“ 14D],"&gt;=50")/Table3[[#This Row],[Count]]</f>
        <v>0.33333333333333331</v>
      </c>
      <c r="I76" s="1">
        <f>COUNTIFS(Table2[Sub-Sector],Table3[[#This Row],[Sub-Sector]],Table2[Relative Volume],"&gt;=1")/Table3[[#This Row],[Count]]</f>
        <v>0.16666666666666666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0.16666666666666666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0.16666666666666666</v>
      </c>
      <c r="O76" s="1">
        <f>COUNTIFS(Table2[Sub-Sector],Table3[[#This Row],[Sub-Sector]],Table2[% Away From Current Month High],"&lt;=0.05")/Table3[[#This Row],[Count]]</f>
        <v>0.33333333333333331</v>
      </c>
      <c r="P76" s="1">
        <f>COUNTIFS(Table2[Sub-Sector],Table3[[#This Row],[Sub-Sector]],Table2[% Away From 52W High],"&lt;=10")/Table3[[#This Row],[Count]]</f>
        <v>0.5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0.5</v>
      </c>
      <c r="S76" s="1">
        <f>COUNTIFS(Table2[Sub-Sector],Table3[[#This Row],[Sub-Sector]],Table2[% Price above 50 EMA],"&gt;=0")/Table3[[#This Row],[Count]]</f>
        <v>0.83333333333333337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0.66666666666666663</v>
      </c>
      <c r="V76" s="1">
        <f>COUNTIFS(Table2[Sub-Sector],Table3[[#This Row],[Sub-Sector]],Table2[Sharpe Ratio],"&gt;=0.10")/Table3[[#This Row],[Count]]</f>
        <v>0.33333333333333331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76">
        <f>_xlfn.RANK.AVG(Table3[[#This Row],[Score]],Table3[Score],1)</f>
        <v>55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6">
        <f>_xlfn.RANK.AVG(Table3[[#This Row],[Score 2 ]],Table3[[Score 2 ]],1)</f>
        <v>75</v>
      </c>
    </row>
    <row r="77" spans="1:26" x14ac:dyDescent="0.3">
      <c r="A77" t="s">
        <v>153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1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0.33333333333333331</v>
      </c>
      <c r="G77" s="1">
        <f>COUNTIFS(Table2[Sub-Sector],Table3[[#This Row],[Sub-Sector]],Table2[1Y Return vs Nifty],"&gt;=10")/Table3[[#This Row],[Count]]</f>
        <v>0.66666666666666663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0.33333333333333331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0.66666666666666663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0.66666666666666663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0.33333333333333331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0.33333333333333331</v>
      </c>
      <c r="V77" s="1">
        <f>COUNTIFS(Table2[Sub-Sector],Table3[[#This Row],[Sub-Sector]],Table2[Sharpe Ratio],"&gt;=0.10")/Table3[[#This Row],[Count]]</f>
        <v>0.33333333333333331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77">
        <f>_xlfn.RANK.AVG(Table3[[#This Row],[Score]],Table3[Score],1)</f>
        <v>70.5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7">
        <f>_xlfn.RANK.AVG(Table3[[#This Row],[Score 2 ]],Table3[[Score 2 ]],1)</f>
        <v>76</v>
      </c>
    </row>
    <row r="78" spans="1:26" x14ac:dyDescent="0.3">
      <c r="A78" t="s">
        <v>133</v>
      </c>
      <c r="B78">
        <f>COUNTIFS(Table2[Sub-Sector],Table3[[#This Row],[Sub-Sector]])</f>
        <v>6</v>
      </c>
      <c r="C78" s="1">
        <f>COUNTIFS(Table2[Sub-Sector],Table3[[#This Row],[Sub-Sector]],Table2[Uptrend],"Uptrend")/Table3[[#This Row],[Count]]</f>
        <v>0.66666666666666663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0.33333333333333331</v>
      </c>
      <c r="F78" s="1">
        <f>COUNTIFS(Table2[Sub-Sector],Table3[[#This Row],[Sub-Sector]],Table2[6M Return vs Nifty],"&gt;=10")/Table3[[#This Row],[Count]]</f>
        <v>0.66666666666666663</v>
      </c>
      <c r="G78" s="1">
        <f>COUNTIFS(Table2[Sub-Sector],Table3[[#This Row],[Sub-Sector]],Table2[1Y Return vs Nifty],"&gt;=10")/Table3[[#This Row],[Count]]</f>
        <v>0.5</v>
      </c>
      <c r="H78" s="1">
        <f>COUNTIFS(Table2[Sub-Sector],Table3[[#This Row],[Sub-Sector]],Table2[RSI Exponential â€“ 14D],"&gt;=50")/Table3[[#This Row],[Count]]</f>
        <v>0.33333333333333331</v>
      </c>
      <c r="I78" s="1">
        <f>COUNTIFS(Table2[Sub-Sector],Table3[[#This Row],[Sub-Sector]],Table2[Relative Volume],"&gt;=1")/Table3[[#This Row],[Count]]</f>
        <v>0.16666666666666666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0.5</v>
      </c>
      <c r="M78" s="1">
        <f>COUNTIFS(Table2[Sub-Sector],Table3[[#This Row],[Sub-Sector]],Table2[% Away From Current Week High],"&lt;=0.05")/Table3[[#This Row],[Count]]</f>
        <v>0.66666666666666663</v>
      </c>
      <c r="N78" s="1">
        <f>COUNTIFS(Table2[Sub-Sector],Table3[[#This Row],[Sub-Sector]],Table2[% Away From Current Month Low],"&gt;=0.05")/Table3[[#This Row],[Count]]</f>
        <v>0.5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0.33333333333333331</v>
      </c>
      <c r="Q78" s="1">
        <f>COUNTIFS(Table2[Sub-Sector],Table3[[#This Row],[Sub-Sector]],Table2[% Away From 52W Low],"&gt;=10")/Table3[[#This Row],[Count]]</f>
        <v>0.66666666666666663</v>
      </c>
      <c r="R78" s="1">
        <f>COUNTIFS(Table2[Sub-Sector],Table3[[#This Row],[Sub-Sector]],Table2[% Price above 20 EMA],"&gt;=0")/Table3[[#This Row],[Count]]</f>
        <v>0.33333333333333331</v>
      </c>
      <c r="S78" s="1">
        <f>COUNTIFS(Table2[Sub-Sector],Table3[[#This Row],[Sub-Sector]],Table2[% Price above 50 EMA],"&gt;=0")/Table3[[#This Row],[Count]]</f>
        <v>0.5</v>
      </c>
      <c r="T78" s="1">
        <f>COUNTIFS(Table2[Sub-Sector],Table3[[#This Row],[Sub-Sector]],Table2[% Price above 200 EMA],"&gt;=0")/Table3[[#This Row],[Count]]</f>
        <v>0.66666666666666663</v>
      </c>
      <c r="U78" s="1">
        <f>COUNTIFS(Table2[Sub-Sector],Table3[[#This Row],[Sub-Sector]],Table2[Rate of Change - Zone],"Positive")/Table3[[#This Row],[Count]]</f>
        <v>0.33333333333333331</v>
      </c>
      <c r="V78" s="1">
        <f>COUNTIFS(Table2[Sub-Sector],Table3[[#This Row],[Sub-Sector]],Table2[Sharpe Ratio],"&gt;=0.10")/Table3[[#This Row],[Count]]</f>
        <v>0.5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78">
        <f>_xlfn.RANK.AVG(Table3[[#This Row],[Score]],Table3[Score],1)</f>
        <v>67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8">
        <f>_xlfn.RANK.AVG(Table3[[#This Row],[Score 2 ]],Table3[[Score 2 ]],1)</f>
        <v>77</v>
      </c>
    </row>
    <row r="79" spans="1:26" x14ac:dyDescent="0.3">
      <c r="A79" t="s">
        <v>279</v>
      </c>
      <c r="B79">
        <f>COUNTIFS(Table2[Sub-Sector],Table3[[#This Row],[Sub-Sector]])</f>
        <v>14</v>
      </c>
      <c r="C79" s="1">
        <f>COUNTIFS(Table2[Sub-Sector],Table3[[#This Row],[Sub-Sector]],Table2[Uptrend],"Uptrend")/Table3[[#This Row],[Count]]</f>
        <v>0.7857142857142857</v>
      </c>
      <c r="D79" s="1">
        <f>COUNTIFS(Table2[Sub-Sector],Table3[[#This Row],[Sub-Sector]],Table2[1W Return vs Nifty],"&gt;=5")/Table3[[#This Row],[Count]]</f>
        <v>0.14285714285714285</v>
      </c>
      <c r="E79" s="1">
        <f>COUNTIFS(Table2[Sub-Sector],Table3[[#This Row],[Sub-Sector]],Table2[1M Return vs Nifty],"&gt;=5")/Table3[[#This Row],[Count]]</f>
        <v>0.21428571428571427</v>
      </c>
      <c r="F79" s="1">
        <f>COUNTIFS(Table2[Sub-Sector],Table3[[#This Row],[Sub-Sector]],Table2[6M Return vs Nifty],"&gt;=10")/Table3[[#This Row],[Count]]</f>
        <v>0.14285714285714285</v>
      </c>
      <c r="G79" s="1">
        <f>COUNTIFS(Table2[Sub-Sector],Table3[[#This Row],[Sub-Sector]],Table2[1Y Return vs Nifty],"&gt;=10")/Table3[[#This Row],[Count]]</f>
        <v>0.5</v>
      </c>
      <c r="H79" s="1">
        <f>COUNTIFS(Table2[Sub-Sector],Table3[[#This Row],[Sub-Sector]],Table2[RSI Exponential â€“ 14D],"&gt;=50")/Table3[[#This Row],[Count]]</f>
        <v>0.5</v>
      </c>
      <c r="I79" s="1">
        <f>COUNTIFS(Table2[Sub-Sector],Table3[[#This Row],[Sub-Sector]],Table2[Relative Volume],"&gt;=1")/Table3[[#This Row],[Count]]</f>
        <v>0.2857142857142857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0.35714285714285715</v>
      </c>
      <c r="M79" s="1">
        <f>COUNTIFS(Table2[Sub-Sector],Table3[[#This Row],[Sub-Sector]],Table2[% Away From Current Week High],"&lt;=0.05")/Table3[[#This Row],[Count]]</f>
        <v>0.7857142857142857</v>
      </c>
      <c r="N79" s="1">
        <f>COUNTIFS(Table2[Sub-Sector],Table3[[#This Row],[Sub-Sector]],Table2[% Away From Current Month Low],"&gt;=0.05")/Table3[[#This Row],[Count]]</f>
        <v>0.35714285714285715</v>
      </c>
      <c r="O79" s="1">
        <f>COUNTIFS(Table2[Sub-Sector],Table3[[#This Row],[Sub-Sector]],Table2[% Away From Current Month High],"&lt;=0.05")/Table3[[#This Row],[Count]]</f>
        <v>0.7142857142857143</v>
      </c>
      <c r="P79" s="1">
        <f>COUNTIFS(Table2[Sub-Sector],Table3[[#This Row],[Sub-Sector]],Table2[% Away From 52W High],"&lt;=10")/Table3[[#This Row],[Count]]</f>
        <v>0.35714285714285715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0.5714285714285714</v>
      </c>
      <c r="S79" s="1">
        <f>COUNTIFS(Table2[Sub-Sector],Table3[[#This Row],[Sub-Sector]],Table2[% Price above 50 EMA],"&gt;=0")/Table3[[#This Row],[Count]]</f>
        <v>0.7142857142857143</v>
      </c>
      <c r="T79" s="1">
        <f>COUNTIFS(Table2[Sub-Sector],Table3[[#This Row],[Sub-Sector]],Table2[% Price above 200 EMA],"&gt;=0")/Table3[[#This Row],[Count]]</f>
        <v>0.9285714285714286</v>
      </c>
      <c r="U79" s="1">
        <f>COUNTIFS(Table2[Sub-Sector],Table3[[#This Row],[Sub-Sector]],Table2[Rate of Change - Zone],"Positive")/Table3[[#This Row],[Count]]</f>
        <v>0.7142857142857143</v>
      </c>
      <c r="V79" s="1">
        <f>COUNTIFS(Table2[Sub-Sector],Table3[[#This Row],[Sub-Sector]],Table2[Sharpe Ratio],"&gt;=0.10")/Table3[[#This Row],[Count]]</f>
        <v>0.2857142857142857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79">
        <f>_xlfn.RANK.AVG(Table3[[#This Row],[Score]],Table3[Score],1)</f>
        <v>47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9">
        <f>_xlfn.RANK.AVG(Table3[[#This Row],[Score 2 ]],Table3[[Score 2 ]],1)</f>
        <v>78</v>
      </c>
    </row>
    <row r="80" spans="1:26" x14ac:dyDescent="0.3">
      <c r="A80" t="s">
        <v>954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1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0.5</v>
      </c>
      <c r="G80" s="1">
        <f>COUNTIFS(Table2[Sub-Sector],Table3[[#This Row],[Sub-Sector]],Table2[1Y Return vs Nifty],"&gt;=10")/Table3[[#This Row],[Count]]</f>
        <v>1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0.5</v>
      </c>
      <c r="M80" s="1">
        <f>COUNTIFS(Table2[Sub-Sector],Table3[[#This Row],[Sub-Sector]],Table2[% Away From Current Week High],"&lt;=0.05")/Table3[[#This Row],[Count]]</f>
        <v>0.5</v>
      </c>
      <c r="N80" s="1">
        <f>COUNTIFS(Table2[Sub-Sector],Table3[[#This Row],[Sub-Sector]],Table2[% Away From Current Month Low],"&gt;=0.05")/Table3[[#This Row],[Count]]</f>
        <v>0.5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80">
        <f>_xlfn.RANK.AVG(Table3[[#This Row],[Score]],Table3[Score],1)</f>
        <v>73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0">
        <f>_xlfn.RANK.AVG(Table3[[#This Row],[Score 2 ]],Table3[[Score 2 ]],1)</f>
        <v>79</v>
      </c>
    </row>
    <row r="81" spans="1:26" x14ac:dyDescent="0.3">
      <c r="A81" t="s">
        <v>124</v>
      </c>
      <c r="B81">
        <f>COUNTIFS(Table2[Sub-Sector],Table3[[#This Row],[Sub-Sector]])</f>
        <v>7</v>
      </c>
      <c r="C81" s="1">
        <f>COUNTIFS(Table2[Sub-Sector],Table3[[#This Row],[Sub-Sector]],Table2[Uptrend],"Uptrend")/Table3[[#This Row],[Count]]</f>
        <v>0.8571428571428571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0.2857142857142857</v>
      </c>
      <c r="F81" s="1">
        <f>COUNTIFS(Table2[Sub-Sector],Table3[[#This Row],[Sub-Sector]],Table2[6M Return vs Nifty],"&gt;=10")/Table3[[#This Row],[Count]]</f>
        <v>0.2857142857142857</v>
      </c>
      <c r="G81" s="1">
        <f>COUNTIFS(Table2[Sub-Sector],Table3[[#This Row],[Sub-Sector]],Table2[1Y Return vs Nifty],"&gt;=10")/Table3[[#This Row],[Count]]</f>
        <v>0.8571428571428571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0.14285714285714285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0.2857142857142857</v>
      </c>
      <c r="M81" s="1">
        <f>COUNTIFS(Table2[Sub-Sector],Table3[[#This Row],[Sub-Sector]],Table2[% Away From Current Week High],"&lt;=0.05")/Table3[[#This Row],[Count]]</f>
        <v>0.8571428571428571</v>
      </c>
      <c r="N81" s="1">
        <f>COUNTIFS(Table2[Sub-Sector],Table3[[#This Row],[Sub-Sector]],Table2[% Away From Current Month Low],"&gt;=0.05")/Table3[[#This Row],[Count]]</f>
        <v>0.2857142857142857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0.2857142857142857</v>
      </c>
      <c r="S81" s="1">
        <f>COUNTIFS(Table2[Sub-Sector],Table3[[#This Row],[Sub-Sector]],Table2[% Price above 50 EMA],"&gt;=0")/Table3[[#This Row],[Count]]</f>
        <v>0.5714285714285714</v>
      </c>
      <c r="T81" s="1">
        <f>COUNTIFS(Table2[Sub-Sector],Table3[[#This Row],[Sub-Sector]],Table2[% Price above 200 EMA],"&gt;=0")/Table3[[#This Row],[Count]]</f>
        <v>0.8571428571428571</v>
      </c>
      <c r="U81" s="1">
        <f>COUNTIFS(Table2[Sub-Sector],Table3[[#This Row],[Sub-Sector]],Table2[Rate of Change - Zone],"Positive")/Table3[[#This Row],[Count]]</f>
        <v>0.2857142857142857</v>
      </c>
      <c r="V81" s="1">
        <f>COUNTIFS(Table2[Sub-Sector],Table3[[#This Row],[Sub-Sector]],Table2[Sharpe Ratio],"&gt;=0.10")/Table3[[#This Row],[Count]]</f>
        <v>0.8571428571428571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81">
        <f>_xlfn.RANK.AVG(Table3[[#This Row],[Score]],Table3[Score],1)</f>
        <v>64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1">
        <f>_xlfn.RANK.AVG(Table3[[#This Row],[Score 2 ]],Table3[[Score 2 ]],1)</f>
        <v>80</v>
      </c>
    </row>
    <row r="82" spans="1:26" x14ac:dyDescent="0.3">
      <c r="A82" t="s">
        <v>719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1</v>
      </c>
      <c r="D82" s="1">
        <f>COUNTIFS(Table2[Sub-Sector],Table3[[#This Row],[Sub-Sector]],Table2[1W Return vs Nifty],"&gt;=5")/Table3[[#This Row],[Count]]</f>
        <v>0.5</v>
      </c>
      <c r="E82" s="1">
        <f>COUNTIFS(Table2[Sub-Sector],Table3[[#This Row],[Sub-Sector]],Table2[1M Return vs Nifty],"&gt;=5")/Table3[[#This Row],[Count]]</f>
        <v>0.5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</v>
      </c>
      <c r="H82" s="1">
        <f>COUNTIFS(Table2[Sub-Sector],Table3[[#This Row],[Sub-Sector]],Table2[RSI Exponential â€“ 14D],"&gt;=50")/Table3[[#This Row],[Count]]</f>
        <v>1</v>
      </c>
      <c r="I82" s="1">
        <f>COUNTIFS(Table2[Sub-Sector],Table3[[#This Row],[Sub-Sector]],Table2[Relative Volume],"&gt;=1")/Table3[[#This Row],[Count]]</f>
        <v>0.5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1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1</v>
      </c>
      <c r="O82" s="1">
        <f>COUNTIFS(Table2[Sub-Sector],Table3[[#This Row],[Sub-Sector]],Table2[% Away From Current Month High],"&lt;=0.05")/Table3[[#This Row],[Count]]</f>
        <v>1</v>
      </c>
      <c r="P82" s="1">
        <f>COUNTIFS(Table2[Sub-Sector],Table3[[#This Row],[Sub-Sector]],Table2[% Away From 52W High],"&lt;=10")/Table3[[#This Row],[Count]]</f>
        <v>1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1</v>
      </c>
      <c r="S82" s="1">
        <f>COUNTIFS(Table2[Sub-Sector],Table3[[#This Row],[Sub-Sector]],Table2[% Price above 50 EMA],"&gt;=0")/Table3[[#This Row],[Count]]</f>
        <v>1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1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82">
        <f>_xlfn.RANK.AVG(Table3[[#This Row],[Score]],Table3[Score],1)</f>
        <v>23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2">
        <f>_xlfn.RANK.AVG(Table3[[#This Row],[Score 2 ]],Table3[[Score 2 ]],1)</f>
        <v>81</v>
      </c>
    </row>
    <row r="83" spans="1:26" x14ac:dyDescent="0.3">
      <c r="A83" t="s">
        <v>257</v>
      </c>
      <c r="B83">
        <f>COUNTIFS(Table2[Sub-Sector],Table3[[#This Row],[Sub-Sector]])</f>
        <v>7</v>
      </c>
      <c r="C83" s="1">
        <f>COUNTIFS(Table2[Sub-Sector],Table3[[#This Row],[Sub-Sector]],Table2[Uptrend],"Uptrend")/Table3[[#This Row],[Count]]</f>
        <v>0.7142857142857143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0.14285714285714285</v>
      </c>
      <c r="G83" s="1">
        <f>COUNTIFS(Table2[Sub-Sector],Table3[[#This Row],[Sub-Sector]],Table2[1Y Return vs Nifty],"&gt;=10")/Table3[[#This Row],[Count]]</f>
        <v>0.7142857142857143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0.42857142857142855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0.14285714285714285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0.14285714285714285</v>
      </c>
      <c r="O83" s="1">
        <f>COUNTIFS(Table2[Sub-Sector],Table3[[#This Row],[Sub-Sector]],Table2[% Away From Current Month High],"&lt;=0.05")/Table3[[#This Row],[Count]]</f>
        <v>0.14285714285714285</v>
      </c>
      <c r="P83" s="1">
        <f>COUNTIFS(Table2[Sub-Sector],Table3[[#This Row],[Sub-Sector]],Table2[% Away From 52W High],"&lt;=10")/Table3[[#This Row],[Count]]</f>
        <v>0.42857142857142855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0.42857142857142855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0.2857142857142857</v>
      </c>
      <c r="V83" s="1">
        <f>COUNTIFS(Table2[Sub-Sector],Table3[[#This Row],[Sub-Sector]],Table2[Sharpe Ratio],"&gt;=0.10")/Table3[[#This Row],[Count]]</f>
        <v>0.2857142857142857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83">
        <f>_xlfn.RANK.AVG(Table3[[#This Row],[Score]],Table3[Score],1)</f>
        <v>88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3">
        <f>_xlfn.RANK.AVG(Table3[[#This Row],[Score 2 ]],Table3[[Score 2 ]],1)</f>
        <v>82</v>
      </c>
    </row>
    <row r="84" spans="1:26" x14ac:dyDescent="0.3">
      <c r="A84" t="s">
        <v>995</v>
      </c>
      <c r="B84">
        <f>COUNTIFS(Table2[Sub-Sector],Table3[[#This Row],[Sub-Sector]])</f>
        <v>6</v>
      </c>
      <c r="C84" s="1">
        <f>COUNTIFS(Table2[Sub-Sector],Table3[[#This Row],[Sub-Sector]],Table2[Uptrend],"Uptrend")/Table3[[#This Row],[Count]]</f>
        <v>0.83333333333333337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0.16666666666666666</v>
      </c>
      <c r="F84" s="1">
        <f>COUNTIFS(Table2[Sub-Sector],Table3[[#This Row],[Sub-Sector]],Table2[6M Return vs Nifty],"&gt;=10")/Table3[[#This Row],[Count]]</f>
        <v>0.33333333333333331</v>
      </c>
      <c r="G84" s="1">
        <f>COUNTIFS(Table2[Sub-Sector],Table3[[#This Row],[Sub-Sector]],Table2[1Y Return vs Nifty],"&gt;=10")/Table3[[#This Row],[Count]]</f>
        <v>0.33333333333333331</v>
      </c>
      <c r="H84" s="1">
        <f>COUNTIFS(Table2[Sub-Sector],Table3[[#This Row],[Sub-Sector]],Table2[RSI Exponential â€“ 14D],"&gt;=50")/Table3[[#This Row],[Count]]</f>
        <v>0.16666666666666666</v>
      </c>
      <c r="I84" s="1">
        <f>COUNTIFS(Table2[Sub-Sector],Table3[[#This Row],[Sub-Sector]],Table2[Relative Volume],"&gt;=1")/Table3[[#This Row],[Count]]</f>
        <v>0.5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0.16666666666666666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0.16666666666666666</v>
      </c>
      <c r="O84" s="1">
        <f>COUNTIFS(Table2[Sub-Sector],Table3[[#This Row],[Sub-Sector]],Table2[% Away From Current Month High],"&lt;=0.05")/Table3[[#This Row],[Count]]</f>
        <v>0.16666666666666666</v>
      </c>
      <c r="P84" s="1">
        <f>COUNTIFS(Table2[Sub-Sector],Table3[[#This Row],[Sub-Sector]],Table2[% Away From 52W High],"&lt;=10")/Table3[[#This Row],[Count]]</f>
        <v>0.16666666666666666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0.16666666666666666</v>
      </c>
      <c r="S84" s="1">
        <f>COUNTIFS(Table2[Sub-Sector],Table3[[#This Row],[Sub-Sector]],Table2[% Price above 50 EMA],"&gt;=0")/Table3[[#This Row],[Count]]</f>
        <v>0.5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0.33333333333333331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456.5</v>
      </c>
      <c r="X84">
        <f>_xlfn.RANK.AVG(Table3[[#This Row],[Score]],Table3[Score],1)</f>
        <v>72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84">
        <f>_xlfn.RANK.AVG(Table3[[#This Row],[Score 2 ]],Table3[[Score 2 ]],1)</f>
        <v>83</v>
      </c>
    </row>
    <row r="85" spans="1:26" x14ac:dyDescent="0.3">
      <c r="A85" t="s">
        <v>27</v>
      </c>
      <c r="B85">
        <f>COUNTIFS(Table2[Sub-Sector],Table3[[#This Row],[Sub-Sector]])</f>
        <v>4</v>
      </c>
      <c r="C85" s="1">
        <f>COUNTIFS(Table2[Sub-Sector],Table3[[#This Row],[Sub-Sector]],Table2[Uptrend],"Uptrend")/Table3[[#This Row],[Count]]</f>
        <v>1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0.25</v>
      </c>
      <c r="F85" s="1">
        <f>COUNTIFS(Table2[Sub-Sector],Table3[[#This Row],[Sub-Sector]],Table2[6M Return vs Nifty],"&gt;=10")/Table3[[#This Row],[Count]]</f>
        <v>0.25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0.5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0.5</v>
      </c>
      <c r="P85" s="1">
        <f>COUNTIFS(Table2[Sub-Sector],Table3[[#This Row],[Sub-Sector]],Table2[% Away From 52W High],"&lt;=10")/Table3[[#This Row],[Count]]</f>
        <v>0.25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0.75</v>
      </c>
      <c r="T85" s="1">
        <f>COUNTIFS(Table2[Sub-Sector],Table3[[#This Row],[Sub-Sector]],Table2[% Price above 200 EMA],"&gt;=0")/Table3[[#This Row],[Count]]</f>
        <v>1</v>
      </c>
      <c r="U85" s="1">
        <f>COUNTIFS(Table2[Sub-Sector],Table3[[#This Row],[Sub-Sector]],Table2[Rate of Change - Zone],"Positive")/Table3[[#This Row],[Count]]</f>
        <v>0.25</v>
      </c>
      <c r="V85" s="1">
        <f>COUNTIFS(Table2[Sub-Sector],Table3[[#This Row],[Sub-Sector]],Table2[Sharpe Ratio],"&gt;=0.10")/Table3[[#This Row],[Count]]</f>
        <v>0.25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85">
        <f>_xlfn.RANK.AVG(Table3[[#This Row],[Score]],Table3[Score],1)</f>
        <v>57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5">
        <f>_xlfn.RANK.AVG(Table3[[#This Row],[Score 2 ]],Table3[[Score 2 ]],1)</f>
        <v>84</v>
      </c>
    </row>
    <row r="86" spans="1:26" x14ac:dyDescent="0.3">
      <c r="A86" t="s">
        <v>542</v>
      </c>
      <c r="B86">
        <f>COUNTIFS(Table2[Sub-Sector],Table3[[#This Row],[Sub-Sector]])</f>
        <v>9</v>
      </c>
      <c r="C86" s="1">
        <f>COUNTIFS(Table2[Sub-Sector],Table3[[#This Row],[Sub-Sector]],Table2[Uptrend],"Uptrend")/Table3[[#This Row],[Count]]</f>
        <v>0.66666666666666663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0.22222222222222221</v>
      </c>
      <c r="G86" s="1">
        <f>COUNTIFS(Table2[Sub-Sector],Table3[[#This Row],[Sub-Sector]],Table2[1Y Return vs Nifty],"&gt;=10")/Table3[[#This Row],[Count]]</f>
        <v>0.33333333333333331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0.22222222222222221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0.22222222222222221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0.22222222222222221</v>
      </c>
      <c r="O86" s="1">
        <f>COUNTIFS(Table2[Sub-Sector],Table3[[#This Row],[Sub-Sector]],Table2[% Away From Current Month High],"&lt;=0.05")/Table3[[#This Row],[Count]]</f>
        <v>0.33333333333333331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0.55555555555555558</v>
      </c>
      <c r="T86" s="1">
        <f>COUNTIFS(Table2[Sub-Sector],Table3[[#This Row],[Sub-Sector]],Table2[% Price above 200 EMA],"&gt;=0")/Table3[[#This Row],[Count]]</f>
        <v>0.66666666666666663</v>
      </c>
      <c r="U86" s="1">
        <f>COUNTIFS(Table2[Sub-Sector],Table3[[#This Row],[Sub-Sector]],Table2[Rate of Change - Zone],"Positive")/Table3[[#This Row],[Count]]</f>
        <v>0.66666666666666663</v>
      </c>
      <c r="V86" s="1">
        <f>COUNTIFS(Table2[Sub-Sector],Table3[[#This Row],[Sub-Sector]],Table2[Sharpe Ratio],"&gt;=0.10")/Table3[[#This Row],[Count]]</f>
        <v>0.33333333333333331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86">
        <f>_xlfn.RANK.AVG(Table3[[#This Row],[Score]],Table3[Score],1)</f>
        <v>95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6">
        <f>_xlfn.RANK.AVG(Table3[[#This Row],[Score 2 ]],Table3[[Score 2 ]],1)</f>
        <v>85</v>
      </c>
    </row>
    <row r="87" spans="1:26" x14ac:dyDescent="0.3">
      <c r="A87" t="s">
        <v>533</v>
      </c>
      <c r="B87">
        <f>COUNTIFS(Table2[Sub-Sector],Table3[[#This Row],[Sub-Sector]])</f>
        <v>5</v>
      </c>
      <c r="C87" s="1">
        <f>COUNTIFS(Table2[Sub-Sector],Table3[[#This Row],[Sub-Sector]],Table2[Uptrend],"Uptrend")/Table3[[#This Row],[Count]]</f>
        <v>0.8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0.4</v>
      </c>
      <c r="G87" s="1">
        <f>COUNTIFS(Table2[Sub-Sector],Table3[[#This Row],[Sub-Sector]],Table2[1Y Return vs Nifty],"&gt;=10")/Table3[[#This Row],[Count]]</f>
        <v>0.8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0.2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0.2</v>
      </c>
      <c r="O87" s="1">
        <f>COUNTIFS(Table2[Sub-Sector],Table3[[#This Row],[Sub-Sector]],Table2[% Away From Current Month High],"&lt;=0.05")/Table3[[#This Row],[Count]]</f>
        <v>0.4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0.2</v>
      </c>
      <c r="T87" s="1">
        <f>COUNTIFS(Table2[Sub-Sector],Table3[[#This Row],[Sub-Sector]],Table2[% Price above 200 EMA],"&gt;=0")/Table3[[#This Row],[Count]]</f>
        <v>1</v>
      </c>
      <c r="U87" s="1">
        <f>COUNTIFS(Table2[Sub-Sector],Table3[[#This Row],[Sub-Sector]],Table2[Rate of Change - Zone],"Positive")/Table3[[#This Row],[Count]]</f>
        <v>0.2</v>
      </c>
      <c r="V87" s="1">
        <f>COUNTIFS(Table2[Sub-Sector],Table3[[#This Row],[Sub-Sector]],Table2[Sharpe Ratio],"&gt;=0.10")/Table3[[#This Row],[Count]]</f>
        <v>0.4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</v>
      </c>
      <c r="X87">
        <f>_xlfn.RANK.AVG(Table3[[#This Row],[Score]],Table3[Score],1)</f>
        <v>87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7">
        <f>_xlfn.RANK.AVG(Table3[[#This Row],[Score 2 ]],Table3[[Score 2 ]],1)</f>
        <v>86</v>
      </c>
    </row>
    <row r="88" spans="1:26" x14ac:dyDescent="0.3">
      <c r="A88" t="s">
        <v>407</v>
      </c>
      <c r="B88">
        <f>COUNTIFS(Table2[Sub-Sector],Table3[[#This Row],[Sub-Sector]])</f>
        <v>9</v>
      </c>
      <c r="C88" s="1">
        <f>COUNTIFS(Table2[Sub-Sector],Table3[[#This Row],[Sub-Sector]],Table2[Uptrend],"Uptrend")/Table3[[#This Row],[Count]]</f>
        <v>0.44444444444444442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0.1111111111111111</v>
      </c>
      <c r="F88" s="1">
        <f>COUNTIFS(Table2[Sub-Sector],Table3[[#This Row],[Sub-Sector]],Table2[6M Return vs Nifty],"&gt;=10")/Table3[[#This Row],[Count]]</f>
        <v>0.22222222222222221</v>
      </c>
      <c r="G88" s="1">
        <f>COUNTIFS(Table2[Sub-Sector],Table3[[#This Row],[Sub-Sector]],Table2[1Y Return vs Nifty],"&gt;=10")/Table3[[#This Row],[Count]]</f>
        <v>0.44444444444444442</v>
      </c>
      <c r="H88" s="1">
        <f>COUNTIFS(Table2[Sub-Sector],Table3[[#This Row],[Sub-Sector]],Table2[RSI Exponential â€“ 14D],"&gt;=50")/Table3[[#This Row],[Count]]</f>
        <v>0.44444444444444442</v>
      </c>
      <c r="I88" s="1">
        <f>COUNTIFS(Table2[Sub-Sector],Table3[[#This Row],[Sub-Sector]],Table2[Relative Volume],"&gt;=1")/Table3[[#This Row],[Count]]</f>
        <v>0.44444444444444442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0.33333333333333331</v>
      </c>
      <c r="M88" s="1">
        <f>COUNTIFS(Table2[Sub-Sector],Table3[[#This Row],[Sub-Sector]],Table2[% Away From Current Week High],"&lt;=0.05")/Table3[[#This Row],[Count]]</f>
        <v>0.88888888888888884</v>
      </c>
      <c r="N88" s="1">
        <f>COUNTIFS(Table2[Sub-Sector],Table3[[#This Row],[Sub-Sector]],Table2[% Away From Current Month Low],"&gt;=0.05")/Table3[[#This Row],[Count]]</f>
        <v>0.33333333333333331</v>
      </c>
      <c r="O88" s="1">
        <f>COUNTIFS(Table2[Sub-Sector],Table3[[#This Row],[Sub-Sector]],Table2[% Away From Current Month High],"&lt;=0.05")/Table3[[#This Row],[Count]]</f>
        <v>0.44444444444444442</v>
      </c>
      <c r="P88" s="1">
        <f>COUNTIFS(Table2[Sub-Sector],Table3[[#This Row],[Sub-Sector]],Table2[% Away From 52W High],"&lt;=10")/Table3[[#This Row],[Count]]</f>
        <v>0.33333333333333331</v>
      </c>
      <c r="Q88" s="1">
        <f>COUNTIFS(Table2[Sub-Sector],Table3[[#This Row],[Sub-Sector]],Table2[% Away From 52W Low],"&gt;=10")/Table3[[#This Row],[Count]]</f>
        <v>0.88888888888888884</v>
      </c>
      <c r="R88" s="1">
        <f>COUNTIFS(Table2[Sub-Sector],Table3[[#This Row],[Sub-Sector]],Table2[% Price above 20 EMA],"&gt;=0")/Table3[[#This Row],[Count]]</f>
        <v>0.44444444444444442</v>
      </c>
      <c r="S88" s="1">
        <f>COUNTIFS(Table2[Sub-Sector],Table3[[#This Row],[Sub-Sector]],Table2[% Price above 50 EMA],"&gt;=0")/Table3[[#This Row],[Count]]</f>
        <v>0.44444444444444442</v>
      </c>
      <c r="T88" s="1">
        <f>COUNTIFS(Table2[Sub-Sector],Table3[[#This Row],[Sub-Sector]],Table2[% Price above 200 EMA],"&gt;=0")/Table3[[#This Row],[Count]]</f>
        <v>0.66666666666666663</v>
      </c>
      <c r="U88" s="1">
        <f>COUNTIFS(Table2[Sub-Sector],Table3[[#This Row],[Sub-Sector]],Table2[Rate of Change - Zone],"Positive")/Table3[[#This Row],[Count]]</f>
        <v>0.44444444444444442</v>
      </c>
      <c r="V88" s="1">
        <f>COUNTIFS(Table2[Sub-Sector],Table3[[#This Row],[Sub-Sector]],Table2[Sharpe Ratio],"&gt;=0.10")/Table3[[#This Row],[Count]]</f>
        <v>0.44444444444444442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88">
        <f>_xlfn.RANK.AVG(Table3[[#This Row],[Score]],Table3[Score],1)</f>
        <v>89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8">
        <f>_xlfn.RANK.AVG(Table3[[#This Row],[Score 2 ]],Table3[[Score 2 ]],1)</f>
        <v>87</v>
      </c>
    </row>
    <row r="89" spans="1:26" x14ac:dyDescent="0.3">
      <c r="A89" t="s">
        <v>306</v>
      </c>
      <c r="B89">
        <f>COUNTIFS(Table2[Sub-Sector],Table3[[#This Row],[Sub-Sector]])</f>
        <v>6</v>
      </c>
      <c r="C89" s="1">
        <f>COUNTIFS(Table2[Sub-Sector],Table3[[#This Row],[Sub-Sector]],Table2[Uptrend],"Uptrend")/Table3[[#This Row],[Count]]</f>
        <v>0.33333333333333331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0.66666666666666663</v>
      </c>
      <c r="H89" s="1">
        <f>COUNTIFS(Table2[Sub-Sector],Table3[[#This Row],[Sub-Sector]],Table2[RSI Exponential â€“ 14D],"&gt;=50")/Table3[[#This Row],[Count]]</f>
        <v>0.16666666666666666</v>
      </c>
      <c r="I89" s="1">
        <f>COUNTIFS(Table2[Sub-Sector],Table3[[#This Row],[Sub-Sector]],Table2[Relative Volume],"&gt;=1")/Table3[[#This Row],[Count]]</f>
        <v>0.5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0.33333333333333331</v>
      </c>
      <c r="M89" s="1">
        <f>COUNTIFS(Table2[Sub-Sector],Table3[[#This Row],[Sub-Sector]],Table2[% Away From Current Week High],"&lt;=0.05")/Table3[[#This Row],[Count]]</f>
        <v>0.66666666666666663</v>
      </c>
      <c r="N89" s="1">
        <f>COUNTIFS(Table2[Sub-Sector],Table3[[#This Row],[Sub-Sector]],Table2[% Away From Current Month Low],"&gt;=0.05")/Table3[[#This Row],[Count]]</f>
        <v>0.33333333333333331</v>
      </c>
      <c r="O89" s="1">
        <f>COUNTIFS(Table2[Sub-Sector],Table3[[#This Row],[Sub-Sector]],Table2[% Away From Current Month High],"&lt;=0.05")/Table3[[#This Row],[Count]]</f>
        <v>0.33333333333333331</v>
      </c>
      <c r="P89" s="1">
        <f>COUNTIFS(Table2[Sub-Sector],Table3[[#This Row],[Sub-Sector]],Table2[% Away From 52W High],"&lt;=10")/Table3[[#This Row],[Count]]</f>
        <v>0.16666666666666666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0.33333333333333331</v>
      </c>
      <c r="S89" s="1">
        <f>COUNTIFS(Table2[Sub-Sector],Table3[[#This Row],[Sub-Sector]],Table2[% Price above 50 EMA],"&gt;=0")/Table3[[#This Row],[Count]]</f>
        <v>0.33333333333333331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0.33333333333333331</v>
      </c>
      <c r="V89" s="1">
        <f>COUNTIFS(Table2[Sub-Sector],Table3[[#This Row],[Sub-Sector]],Table2[Sharpe Ratio],"&gt;=0.10")/Table3[[#This Row],[Count]]</f>
        <v>0.66666666666666663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89">
        <f>_xlfn.RANK.AVG(Table3[[#This Row],[Score]],Table3[Score],1)</f>
        <v>103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89">
        <f>_xlfn.RANK.AVG(Table3[[#This Row],[Score 2 ]],Table3[[Score 2 ]],1)</f>
        <v>88</v>
      </c>
    </row>
    <row r="90" spans="1:26" x14ac:dyDescent="0.3">
      <c r="A90" t="s">
        <v>1570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0.5</v>
      </c>
      <c r="H90" s="1">
        <f>COUNTIFS(Table2[Sub-Sector],Table3[[#This Row],[Sub-Sector]],Table2[RSI Exponential â€“ 14D],"&gt;=50")/Table3[[#This Row],[Count]]</f>
        <v>0.5</v>
      </c>
      <c r="I90" s="1">
        <f>COUNTIFS(Table2[Sub-Sector],Table3[[#This Row],[Sub-Sector]],Table2[Relative Volume],"&gt;=1")/Table3[[#This Row],[Count]]</f>
        <v>0.5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1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1</v>
      </c>
      <c r="O90" s="1">
        <f>COUNTIFS(Table2[Sub-Sector],Table3[[#This Row],[Sub-Sector]],Table2[% Away From Current Month High],"&lt;=0.05")/Table3[[#This Row],[Count]]</f>
        <v>0.5</v>
      </c>
      <c r="P90" s="1">
        <f>COUNTIFS(Table2[Sub-Sector],Table3[[#This Row],[Sub-Sector]],Table2[% Away From 52W High],"&lt;=10")/Table3[[#This Row],[Count]]</f>
        <v>0.5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0.5</v>
      </c>
      <c r="S90" s="1">
        <f>COUNTIFS(Table2[Sub-Sector],Table3[[#This Row],[Sub-Sector]],Table2[% Price above 50 EMA],"&gt;=0")/Table3[[#This Row],[Count]]</f>
        <v>0.5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0.5</v>
      </c>
      <c r="V90" s="1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90">
        <f>_xlfn.RANK.AVG(Table3[[#This Row],[Score]],Table3[Score],1)</f>
        <v>78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90">
        <f>_xlfn.RANK.AVG(Table3[[#This Row],[Score 2 ]],Table3[[Score 2 ]],1)</f>
        <v>89.5</v>
      </c>
    </row>
    <row r="91" spans="1:26" x14ac:dyDescent="0.3">
      <c r="A91" t="s">
        <v>130</v>
      </c>
      <c r="B91">
        <f>COUNTIFS(Table2[Sub-Sector],Table3[[#This Row],[Sub-Sector]])</f>
        <v>20</v>
      </c>
      <c r="C91" s="1">
        <f>COUNTIFS(Table2[Sub-Sector],Table3[[#This Row],[Sub-Sector]],Table2[Uptrend],"Uptrend")/Table3[[#This Row],[Count]]</f>
        <v>0.4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0.05</v>
      </c>
      <c r="F91" s="1">
        <f>COUNTIFS(Table2[Sub-Sector],Table3[[#This Row],[Sub-Sector]],Table2[6M Return vs Nifty],"&gt;=10")/Table3[[#This Row],[Count]]</f>
        <v>0.2</v>
      </c>
      <c r="G91" s="1">
        <f>COUNTIFS(Table2[Sub-Sector],Table3[[#This Row],[Sub-Sector]],Table2[1Y Return vs Nifty],"&gt;=10")/Table3[[#This Row],[Count]]</f>
        <v>0.6</v>
      </c>
      <c r="H91" s="1">
        <f>COUNTIFS(Table2[Sub-Sector],Table3[[#This Row],[Sub-Sector]],Table2[RSI Exponential â€“ 14D],"&gt;=50")/Table3[[#This Row],[Count]]</f>
        <v>0.3</v>
      </c>
      <c r="I91" s="1">
        <f>COUNTIFS(Table2[Sub-Sector],Table3[[#This Row],[Sub-Sector]],Table2[Relative Volume],"&gt;=1")/Table3[[#This Row],[Count]]</f>
        <v>0.35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0.95</v>
      </c>
      <c r="L91" s="1">
        <f>COUNTIFS(Table2[Sub-Sector],Table3[[#This Row],[Sub-Sector]],Table2[% Away From Current Week Low],"&gt;=0.05")/Table3[[#This Row],[Count]]</f>
        <v>0.4</v>
      </c>
      <c r="M91" s="1">
        <f>COUNTIFS(Table2[Sub-Sector],Table3[[#This Row],[Sub-Sector]],Table2[% Away From Current Week High],"&lt;=0.05")/Table3[[#This Row],[Count]]</f>
        <v>0.85</v>
      </c>
      <c r="N91" s="1">
        <f>COUNTIFS(Table2[Sub-Sector],Table3[[#This Row],[Sub-Sector]],Table2[% Away From Current Month Low],"&gt;=0.05")/Table3[[#This Row],[Count]]</f>
        <v>0.4</v>
      </c>
      <c r="O91" s="1">
        <f>COUNTIFS(Table2[Sub-Sector],Table3[[#This Row],[Sub-Sector]],Table2[% Away From Current Month High],"&lt;=0.05")/Table3[[#This Row],[Count]]</f>
        <v>0.3</v>
      </c>
      <c r="P91" s="1">
        <f>COUNTIFS(Table2[Sub-Sector],Table3[[#This Row],[Sub-Sector]],Table2[% Away From 52W High],"&lt;=10")/Table3[[#This Row],[Count]]</f>
        <v>0.3</v>
      </c>
      <c r="Q91" s="1">
        <f>COUNTIFS(Table2[Sub-Sector],Table3[[#This Row],[Sub-Sector]],Table2[% Away From 52W Low],"&gt;=10")/Table3[[#This Row],[Count]]</f>
        <v>0.95</v>
      </c>
      <c r="R91" s="1">
        <f>COUNTIFS(Table2[Sub-Sector],Table3[[#This Row],[Sub-Sector]],Table2[% Price above 20 EMA],"&gt;=0")/Table3[[#This Row],[Count]]</f>
        <v>0.35</v>
      </c>
      <c r="S91" s="1">
        <f>COUNTIFS(Table2[Sub-Sector],Table3[[#This Row],[Sub-Sector]],Table2[% Price above 50 EMA],"&gt;=0")/Table3[[#This Row],[Count]]</f>
        <v>0.35</v>
      </c>
      <c r="T91" s="1">
        <f>COUNTIFS(Table2[Sub-Sector],Table3[[#This Row],[Sub-Sector]],Table2[% Price above 200 EMA],"&gt;=0")/Table3[[#This Row],[Count]]</f>
        <v>0.8</v>
      </c>
      <c r="U91" s="1">
        <f>COUNTIFS(Table2[Sub-Sector],Table3[[#This Row],[Sub-Sector]],Table2[Rate of Change - Zone],"Positive")/Table3[[#This Row],[Count]]</f>
        <v>0.3</v>
      </c>
      <c r="V91" s="1">
        <f>COUNTIFS(Table2[Sub-Sector],Table3[[#This Row],[Sub-Sector]],Table2[Sharpe Ratio],"&gt;=0.10")/Table3[[#This Row],[Count]]</f>
        <v>0.4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91">
        <f>_xlfn.RANK.AVG(Table3[[#This Row],[Score]],Table3[Score],1)</f>
        <v>96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91">
        <f>_xlfn.RANK.AVG(Table3[[#This Row],[Score 2 ]],Table3[[Score 2 ]],1)</f>
        <v>89.5</v>
      </c>
    </row>
    <row r="92" spans="1:26" x14ac:dyDescent="0.3">
      <c r="A92" t="s">
        <v>24</v>
      </c>
      <c r="B92">
        <f>COUNTIFS(Table2[Sub-Sector],Table3[[#This Row],[Sub-Sector]])</f>
        <v>20</v>
      </c>
      <c r="C92" s="1">
        <f>COUNTIFS(Table2[Sub-Sector],Table3[[#This Row],[Sub-Sector]],Table2[Uptrend],"Uptrend")/Table3[[#This Row],[Count]]</f>
        <v>0.4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0.1</v>
      </c>
      <c r="G92" s="1">
        <f>COUNTIFS(Table2[Sub-Sector],Table3[[#This Row],[Sub-Sector]],Table2[1Y Return vs Nifty],"&gt;=10")/Table3[[#This Row],[Count]]</f>
        <v>0.25</v>
      </c>
      <c r="H92" s="1">
        <f>COUNTIFS(Table2[Sub-Sector],Table3[[#This Row],[Sub-Sector]],Table2[RSI Exponential â€“ 14D],"&gt;=50")/Table3[[#This Row],[Count]]</f>
        <v>0.05</v>
      </c>
      <c r="I92" s="1">
        <f>COUNTIFS(Table2[Sub-Sector],Table3[[#This Row],[Sub-Sector]],Table2[Relative Volume],"&gt;=1")/Table3[[#This Row],[Count]]</f>
        <v>0.8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0.05</v>
      </c>
      <c r="M92" s="1">
        <f>COUNTIFS(Table2[Sub-Sector],Table3[[#This Row],[Sub-Sector]],Table2[% Away From Current Week High],"&lt;=0.05")/Table3[[#This Row],[Count]]</f>
        <v>0.95</v>
      </c>
      <c r="N92" s="1">
        <f>COUNTIFS(Table2[Sub-Sector],Table3[[#This Row],[Sub-Sector]],Table2[% Away From Current Month Low],"&gt;=0.05")/Table3[[#This Row],[Count]]</f>
        <v>0.05</v>
      </c>
      <c r="O92" s="1">
        <f>COUNTIFS(Table2[Sub-Sector],Table3[[#This Row],[Sub-Sector]],Table2[% Away From Current Month High],"&lt;=0.05")/Table3[[#This Row],[Count]]</f>
        <v>0.3</v>
      </c>
      <c r="P92" s="1">
        <f>COUNTIFS(Table2[Sub-Sector],Table3[[#This Row],[Sub-Sector]],Table2[% Away From 52W High],"&lt;=10")/Table3[[#This Row],[Count]]</f>
        <v>0.25</v>
      </c>
      <c r="Q92" s="1">
        <f>COUNTIFS(Table2[Sub-Sector],Table3[[#This Row],[Sub-Sector]],Table2[% Away From 52W Low],"&gt;=10")/Table3[[#This Row],[Count]]</f>
        <v>0.65</v>
      </c>
      <c r="R92" s="1">
        <f>COUNTIFS(Table2[Sub-Sector],Table3[[#This Row],[Sub-Sector]],Table2[% Price above 20 EMA],"&gt;=0")/Table3[[#This Row],[Count]]</f>
        <v>0.15</v>
      </c>
      <c r="S92" s="1">
        <f>COUNTIFS(Table2[Sub-Sector],Table3[[#This Row],[Sub-Sector]],Table2[% Price above 50 EMA],"&gt;=0")/Table3[[#This Row],[Count]]</f>
        <v>0.25</v>
      </c>
      <c r="T92" s="1">
        <f>COUNTIFS(Table2[Sub-Sector],Table3[[#This Row],[Sub-Sector]],Table2[% Price above 200 EMA],"&gt;=0")/Table3[[#This Row],[Count]]</f>
        <v>0.4</v>
      </c>
      <c r="U92" s="1">
        <f>COUNTIFS(Table2[Sub-Sector],Table3[[#This Row],[Sub-Sector]],Table2[Rate of Change - Zone],"Positive")/Table3[[#This Row],[Count]]</f>
        <v>0.25</v>
      </c>
      <c r="V92" s="1">
        <f>COUNTIFS(Table2[Sub-Sector],Table3[[#This Row],[Sub-Sector]],Table2[Sharpe Ratio],"&gt;=0.10")/Table3[[#This Row],[Count]]</f>
        <v>0.25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92">
        <f>_xlfn.RANK.AVG(Table3[[#This Row],[Score]],Table3[Score],1)</f>
        <v>102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92">
        <f>_xlfn.RANK.AVG(Table3[[#This Row],[Score 2 ]],Table3[[Score 2 ]],1)</f>
        <v>91</v>
      </c>
    </row>
    <row r="93" spans="1:26" x14ac:dyDescent="0.3">
      <c r="A93" t="s">
        <v>835</v>
      </c>
      <c r="B93">
        <f>COUNTIFS(Table2[Sub-Sector],Table3[[#This Row],[Sub-Sector]])</f>
        <v>2</v>
      </c>
      <c r="C93" s="1">
        <f>COUNTIFS(Table2[Sub-Sector],Table3[[#This Row],[Sub-Sector]],Table2[Uptrend],"Uptrend")/Table3[[#This Row],[Count]]</f>
        <v>0.5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0.5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1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0.5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0.5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0.5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</v>
      </c>
      <c r="X93">
        <f>_xlfn.RANK.AVG(Table3[[#This Row],[Score]],Table3[Score],1)</f>
        <v>101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93">
        <f>_xlfn.RANK.AVG(Table3[[#This Row],[Score 2 ]],Table3[[Score 2 ]],1)</f>
        <v>92</v>
      </c>
    </row>
    <row r="94" spans="1:26" x14ac:dyDescent="0.3">
      <c r="A94" t="s">
        <v>309</v>
      </c>
      <c r="B94">
        <f>COUNTIFS(Table2[Sub-Sector],Table3[[#This Row],[Sub-Sector]])</f>
        <v>14</v>
      </c>
      <c r="C94" s="1">
        <f>COUNTIFS(Table2[Sub-Sector],Table3[[#This Row],[Sub-Sector]],Table2[Uptrend],"Uptrend")/Table3[[#This Row],[Count]]</f>
        <v>0.7142857142857143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0.21428571428571427</v>
      </c>
      <c r="G94" s="1">
        <f>COUNTIFS(Table2[Sub-Sector],Table3[[#This Row],[Sub-Sector]],Table2[1Y Return vs Nifty],"&gt;=10")/Table3[[#This Row],[Count]]</f>
        <v>0.5714285714285714</v>
      </c>
      <c r="H94" s="1">
        <f>COUNTIFS(Table2[Sub-Sector],Table3[[#This Row],[Sub-Sector]],Table2[RSI Exponential â€“ 14D],"&gt;=50")/Table3[[#This Row],[Count]]</f>
        <v>7.1428571428571425E-2</v>
      </c>
      <c r="I94" s="1">
        <f>COUNTIFS(Table2[Sub-Sector],Table3[[#This Row],[Sub-Sector]],Table2[Relative Volume],"&gt;=1")/Table3[[#This Row],[Count]]</f>
        <v>0.42857142857142855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0.21428571428571427</v>
      </c>
      <c r="M94" s="1">
        <f>COUNTIFS(Table2[Sub-Sector],Table3[[#This Row],[Sub-Sector]],Table2[% Away From Current Week High],"&lt;=0.05")/Table3[[#This Row],[Count]]</f>
        <v>0.9285714285714286</v>
      </c>
      <c r="N94" s="1">
        <f>COUNTIFS(Table2[Sub-Sector],Table3[[#This Row],[Sub-Sector]],Table2[% Away From Current Month Low],"&gt;=0.05")/Table3[[#This Row],[Count]]</f>
        <v>0.21428571428571427</v>
      </c>
      <c r="O94" s="1">
        <f>COUNTIFS(Table2[Sub-Sector],Table3[[#This Row],[Sub-Sector]],Table2[% Away From Current Month High],"&lt;=0.05")/Table3[[#This Row],[Count]]</f>
        <v>0.42857142857142855</v>
      </c>
      <c r="P94" s="1">
        <f>COUNTIFS(Table2[Sub-Sector],Table3[[#This Row],[Sub-Sector]],Table2[% Away From 52W High],"&lt;=10")/Table3[[#This Row],[Count]]</f>
        <v>0.14285714285714285</v>
      </c>
      <c r="Q94" s="1">
        <f>COUNTIFS(Table2[Sub-Sector],Table3[[#This Row],[Sub-Sector]],Table2[% Away From 52W Low],"&gt;=10")/Table3[[#This Row],[Count]]</f>
        <v>0.9285714285714286</v>
      </c>
      <c r="R94" s="1">
        <f>COUNTIFS(Table2[Sub-Sector],Table3[[#This Row],[Sub-Sector]],Table2[% Price above 20 EMA],"&gt;=0")/Table3[[#This Row],[Count]]</f>
        <v>7.1428571428571425E-2</v>
      </c>
      <c r="S94" s="1">
        <f>COUNTIFS(Table2[Sub-Sector],Table3[[#This Row],[Sub-Sector]],Table2[% Price above 50 EMA],"&gt;=0")/Table3[[#This Row],[Count]]</f>
        <v>0.35714285714285715</v>
      </c>
      <c r="T94" s="1">
        <f>COUNTIFS(Table2[Sub-Sector],Table3[[#This Row],[Sub-Sector]],Table2[% Price above 200 EMA],"&gt;=0")/Table3[[#This Row],[Count]]</f>
        <v>0.7142857142857143</v>
      </c>
      <c r="U94" s="1">
        <f>COUNTIFS(Table2[Sub-Sector],Table3[[#This Row],[Sub-Sector]],Table2[Rate of Change - Zone],"Positive")/Table3[[#This Row],[Count]]</f>
        <v>0.14285714285714285</v>
      </c>
      <c r="V94" s="1">
        <f>COUNTIFS(Table2[Sub-Sector],Table3[[#This Row],[Sub-Sector]],Table2[Sharpe Ratio],"&gt;=0.10")/Table3[[#This Row],[Count]]</f>
        <v>0.2857142857142857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94">
        <f>_xlfn.RANK.AVG(Table3[[#This Row],[Score]],Table3[Score],1)</f>
        <v>97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94">
        <f>_xlfn.RANK.AVG(Table3[[#This Row],[Score 2 ]],Table3[[Score 2 ]],1)</f>
        <v>93</v>
      </c>
    </row>
    <row r="95" spans="1:26" x14ac:dyDescent="0.3">
      <c r="A95" t="s">
        <v>260</v>
      </c>
      <c r="B95">
        <f>COUNTIFS(Table2[Sub-Sector],Table3[[#This Row],[Sub-Sector]])</f>
        <v>23</v>
      </c>
      <c r="C95" s="1">
        <f>COUNTIFS(Table2[Sub-Sector],Table3[[#This Row],[Sub-Sector]],Table2[Uptrend],"Uptrend")/Table3[[#This Row],[Count]]</f>
        <v>0.60869565217391308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0.39130434782608697</v>
      </c>
      <c r="G95" s="1">
        <f>COUNTIFS(Table2[Sub-Sector],Table3[[#This Row],[Sub-Sector]],Table2[1Y Return vs Nifty],"&gt;=10")/Table3[[#This Row],[Count]]</f>
        <v>0.43478260869565216</v>
      </c>
      <c r="H95" s="1">
        <f>COUNTIFS(Table2[Sub-Sector],Table3[[#This Row],[Sub-Sector]],Table2[RSI Exponential â€“ 14D],"&gt;=50")/Table3[[#This Row],[Count]]</f>
        <v>0.13043478260869565</v>
      </c>
      <c r="I95" s="1">
        <f>COUNTIFS(Table2[Sub-Sector],Table3[[#This Row],[Sub-Sector]],Table2[Relative Volume],"&gt;=1")/Table3[[#This Row],[Count]]</f>
        <v>0.2608695652173913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0.95652173913043481</v>
      </c>
      <c r="L95" s="1">
        <f>COUNTIFS(Table2[Sub-Sector],Table3[[#This Row],[Sub-Sector]],Table2[% Away From Current Week Low],"&gt;=0.05")/Table3[[#This Row],[Count]]</f>
        <v>0.13043478260869565</v>
      </c>
      <c r="M95" s="1">
        <f>COUNTIFS(Table2[Sub-Sector],Table3[[#This Row],[Sub-Sector]],Table2[% Away From Current Week High],"&lt;=0.05")/Table3[[#This Row],[Count]]</f>
        <v>0.56521739130434778</v>
      </c>
      <c r="N95" s="1">
        <f>COUNTIFS(Table2[Sub-Sector],Table3[[#This Row],[Sub-Sector]],Table2[% Away From Current Month Low],"&gt;=0.05")/Table3[[#This Row],[Count]]</f>
        <v>0.13043478260869565</v>
      </c>
      <c r="O95" s="1">
        <f>COUNTIFS(Table2[Sub-Sector],Table3[[#This Row],[Sub-Sector]],Table2[% Away From Current Month High],"&lt;=0.05")/Table3[[#This Row],[Count]]</f>
        <v>0.13043478260869565</v>
      </c>
      <c r="P95" s="1">
        <f>COUNTIFS(Table2[Sub-Sector],Table3[[#This Row],[Sub-Sector]],Table2[% Away From 52W High],"&lt;=10")/Table3[[#This Row],[Count]]</f>
        <v>4.3478260869565216E-2</v>
      </c>
      <c r="Q95" s="1">
        <f>COUNTIFS(Table2[Sub-Sector],Table3[[#This Row],[Sub-Sector]],Table2[% Away From 52W Low],"&gt;=10")/Table3[[#This Row],[Count]]</f>
        <v>0.95652173913043481</v>
      </c>
      <c r="R95" s="1">
        <f>COUNTIFS(Table2[Sub-Sector],Table3[[#This Row],[Sub-Sector]],Table2[% Price above 20 EMA],"&gt;=0")/Table3[[#This Row],[Count]]</f>
        <v>0.17391304347826086</v>
      </c>
      <c r="S95" s="1">
        <f>COUNTIFS(Table2[Sub-Sector],Table3[[#This Row],[Sub-Sector]],Table2[% Price above 50 EMA],"&gt;=0")/Table3[[#This Row],[Count]]</f>
        <v>0.34782608695652173</v>
      </c>
      <c r="T95" s="1">
        <f>COUNTIFS(Table2[Sub-Sector],Table3[[#This Row],[Sub-Sector]],Table2[% Price above 200 EMA],"&gt;=0")/Table3[[#This Row],[Count]]</f>
        <v>0.82608695652173914</v>
      </c>
      <c r="U95" s="1">
        <f>COUNTIFS(Table2[Sub-Sector],Table3[[#This Row],[Sub-Sector]],Table2[Rate of Change - Zone],"Positive")/Table3[[#This Row],[Count]]</f>
        <v>0.2608695652173913</v>
      </c>
      <c r="V95" s="1">
        <f>COUNTIFS(Table2[Sub-Sector],Table3[[#This Row],[Sub-Sector]],Table2[Sharpe Ratio],"&gt;=0.10")/Table3[[#This Row],[Count]]</f>
        <v>0.52173913043478259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</v>
      </c>
      <c r="X95">
        <f>_xlfn.RANK.AVG(Table3[[#This Row],[Score]],Table3[Score],1)</f>
        <v>100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95">
        <f>_xlfn.RANK.AVG(Table3[[#This Row],[Score 2 ]],Table3[[Score 2 ]],1)</f>
        <v>94</v>
      </c>
    </row>
    <row r="96" spans="1:26" x14ac:dyDescent="0.3">
      <c r="A96" t="s">
        <v>552</v>
      </c>
      <c r="B96">
        <f>COUNTIFS(Table2[Sub-Sector],Table3[[#This Row],[Sub-Sector]])</f>
        <v>2</v>
      </c>
      <c r="C96" s="1">
        <f>COUNTIFS(Table2[Sub-Sector],Table3[[#This Row],[Sub-Sector]],Table2[Uptrend],"Uptrend")/Table3[[#This Row],[Count]]</f>
        <v>1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0.5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0.5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0.5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0.5</v>
      </c>
      <c r="T96" s="1">
        <f>COUNTIFS(Table2[Sub-Sector],Table3[[#This Row],[Sub-Sector]],Table2[% Price above 200 EMA],"&gt;=0")/Table3[[#This Row],[Count]]</f>
        <v>0.5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0.5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96">
        <f>_xlfn.RANK.AVG(Table3[[#This Row],[Score]],Table3[Score],1)</f>
        <v>83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6">
        <f>_xlfn.RANK.AVG(Table3[[#This Row],[Score 2 ]],Table3[[Score 2 ]],1)</f>
        <v>95</v>
      </c>
    </row>
    <row r="97" spans="1:26" x14ac:dyDescent="0.3">
      <c r="A97" t="s">
        <v>1457</v>
      </c>
      <c r="B97">
        <f>COUNTIFS(Table2[Sub-Sector],Table3[[#This Row],[Sub-Sector]])</f>
        <v>3</v>
      </c>
      <c r="C97" s="1">
        <f>COUNTIFS(Table2[Sub-Sector],Table3[[#This Row],[Sub-Sector]],Table2[Uptrend],"Uptrend")/Table3[[#This Row],[Count]]</f>
        <v>0.33333333333333331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0.66666666666666663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0.66666666666666663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0.33333333333333331</v>
      </c>
      <c r="T97" s="1">
        <f>COUNTIFS(Table2[Sub-Sector],Table3[[#This Row],[Sub-Sector]],Table2[% Price above 200 EMA],"&gt;=0")/Table3[[#This Row],[Count]]</f>
        <v>0.33333333333333331</v>
      </c>
      <c r="U97" s="1">
        <f>COUNTIFS(Table2[Sub-Sector],Table3[[#This Row],[Sub-Sector]],Table2[Rate of Change - Zone],"Positive")/Table3[[#This Row],[Count]]</f>
        <v>0.33333333333333331</v>
      </c>
      <c r="V97" s="1">
        <f>COUNTIFS(Table2[Sub-Sector],Table3[[#This Row],[Sub-Sector]],Table2[Sharpe Ratio],"&gt;=0.10")/Table3[[#This Row],[Count]]</f>
        <v>0.33333333333333331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97">
        <f>_xlfn.RANK.AVG(Table3[[#This Row],[Score]],Table3[Score],1)</f>
        <v>111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97">
        <f>_xlfn.RANK.AVG(Table3[[#This Row],[Score 2 ]],Table3[[Score 2 ]],1)</f>
        <v>96</v>
      </c>
    </row>
    <row r="98" spans="1:26" x14ac:dyDescent="0.3">
      <c r="A98" t="s">
        <v>1496</v>
      </c>
      <c r="B98">
        <f>COUNTIFS(Table2[Sub-Sector],Table3[[#This Row],[Sub-Sector]])</f>
        <v>2</v>
      </c>
      <c r="C98" s="1">
        <f>COUNTIFS(Table2[Sub-Sector],Table3[[#This Row],[Sub-Sector]],Table2[Uptrend],"Uptrend")/Table3[[#This Row],[Count]]</f>
        <v>0.5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0.5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0.5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0.5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0.5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0.5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98">
        <f>_xlfn.RANK.AVG(Table3[[#This Row],[Score]],Table3[Score],1)</f>
        <v>107.5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98">
        <f>_xlfn.RANK.AVG(Table3[[#This Row],[Score 2 ]],Table3[[Score 2 ]],1)</f>
        <v>97.5</v>
      </c>
    </row>
    <row r="99" spans="1:26" x14ac:dyDescent="0.3">
      <c r="A99" t="s">
        <v>846</v>
      </c>
      <c r="B99">
        <f>COUNTIFS(Table2[Sub-Sector],Table3[[#This Row],[Sub-Sector]])</f>
        <v>2</v>
      </c>
      <c r="C99" s="1">
        <f>COUNTIFS(Table2[Sub-Sector],Table3[[#This Row],[Sub-Sector]],Table2[Uptrend],"Uptrend")/Table3[[#This Row],[Count]]</f>
        <v>0.5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0.5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0.5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0.5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0.5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0.5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99">
        <f>_xlfn.RANK.AVG(Table3[[#This Row],[Score]],Table3[Score],1)</f>
        <v>107.5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99">
        <f>_xlfn.RANK.AVG(Table3[[#This Row],[Score 2 ]],Table3[[Score 2 ]],1)</f>
        <v>97.5</v>
      </c>
    </row>
    <row r="100" spans="1:26" x14ac:dyDescent="0.3">
      <c r="A100" t="s">
        <v>34</v>
      </c>
      <c r="B100">
        <f>COUNTIFS(Table2[Sub-Sector],Table3[[#This Row],[Sub-Sector]])</f>
        <v>11</v>
      </c>
      <c r="C100" s="1">
        <f>COUNTIFS(Table2[Sub-Sector],Table3[[#This Row],[Sub-Sector]],Table2[Uptrend],"Uptrend")/Table3[[#This Row],[Count]]</f>
        <v>0.18181818181818182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9.0909090909090912E-2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0.90909090909090906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9.0909090909090912E-2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9.0909090909090912E-2</v>
      </c>
      <c r="M100" s="1">
        <f>COUNTIFS(Table2[Sub-Sector],Table3[[#This Row],[Sub-Sector]],Table2[% Away From Current Week High],"&lt;=0.05")/Table3[[#This Row],[Count]]</f>
        <v>0.81818181818181823</v>
      </c>
      <c r="N100" s="1">
        <f>COUNTIFS(Table2[Sub-Sector],Table3[[#This Row],[Sub-Sector]],Table2[% Away From Current Month Low],"&gt;=0.05")/Table3[[#This Row],[Count]]</f>
        <v>9.0909090909090912E-2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9.0909090909090912E-2</v>
      </c>
      <c r="T100" s="1">
        <f>COUNTIFS(Table2[Sub-Sector],Table3[[#This Row],[Sub-Sector]],Table2[% Price above 200 EMA],"&gt;=0")/Table3[[#This Row],[Count]]</f>
        <v>0.72727272727272729</v>
      </c>
      <c r="U100" s="1">
        <f>COUNTIFS(Table2[Sub-Sector],Table3[[#This Row],[Sub-Sector]],Table2[Rate of Change - Zone],"Positive")/Table3[[#This Row],[Count]]</f>
        <v>9.0909090909090912E-2</v>
      </c>
      <c r="V100" s="1">
        <f>COUNTIFS(Table2[Sub-Sector],Table3[[#This Row],[Sub-Sector]],Table2[Sharpe Ratio],"&gt;=0.10")/Table3[[#This Row],[Count]]</f>
        <v>0.81818181818181823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</v>
      </c>
      <c r="X100">
        <f>_xlfn.RANK.AVG(Table3[[#This Row],[Score]],Table3[Score],1)</f>
        <v>105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0">
        <f>_xlfn.RANK.AVG(Table3[[#This Row],[Score 2 ]],Table3[[Score 2 ]],1)</f>
        <v>99</v>
      </c>
    </row>
    <row r="101" spans="1:26" x14ac:dyDescent="0.3">
      <c r="A101" t="s">
        <v>394</v>
      </c>
      <c r="B101">
        <f>COUNTIFS(Table2[Sub-Sector],Table3[[#This Row],[Sub-Sector]])</f>
        <v>10</v>
      </c>
      <c r="C101" s="1">
        <f>COUNTIFS(Table2[Sub-Sector],Table3[[#This Row],[Sub-Sector]],Table2[Uptrend],"Uptrend")/Table3[[#This Row],[Count]]</f>
        <v>0.4</v>
      </c>
      <c r="D101" s="1">
        <f>COUNTIFS(Table2[Sub-Sector],Table3[[#This Row],[Sub-Sector]],Table2[1W Return vs Nifty],"&gt;=5")/Table3[[#This Row],[Count]]</f>
        <v>0.1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0.2</v>
      </c>
      <c r="G101" s="1">
        <f>COUNTIFS(Table2[Sub-Sector],Table3[[#This Row],[Sub-Sector]],Table2[1Y Return vs Nifty],"&gt;=10")/Table3[[#This Row],[Count]]</f>
        <v>0.3</v>
      </c>
      <c r="H101" s="1">
        <f>COUNTIFS(Table2[Sub-Sector],Table3[[#This Row],[Sub-Sector]],Table2[RSI Exponential â€“ 14D],"&gt;=50")/Table3[[#This Row],[Count]]</f>
        <v>0.3</v>
      </c>
      <c r="I101" s="1">
        <f>COUNTIFS(Table2[Sub-Sector],Table3[[#This Row],[Sub-Sector]],Table2[Relative Volume],"&gt;=1")/Table3[[#This Row],[Count]]</f>
        <v>0.4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0.1</v>
      </c>
      <c r="M101" s="1">
        <f>COUNTIFS(Table2[Sub-Sector],Table3[[#This Row],[Sub-Sector]],Table2[% Away From Current Week High],"&lt;=0.05")/Table3[[#This Row],[Count]]</f>
        <v>0.9</v>
      </c>
      <c r="N101" s="1">
        <f>COUNTIFS(Table2[Sub-Sector],Table3[[#This Row],[Sub-Sector]],Table2[% Away From Current Month Low],"&gt;=0.05")/Table3[[#This Row],[Count]]</f>
        <v>0.1</v>
      </c>
      <c r="O101" s="1">
        <f>COUNTIFS(Table2[Sub-Sector],Table3[[#This Row],[Sub-Sector]],Table2[% Away From Current Month High],"&lt;=0.05")/Table3[[#This Row],[Count]]</f>
        <v>0.4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0.7</v>
      </c>
      <c r="R101" s="1">
        <f>COUNTIFS(Table2[Sub-Sector],Table3[[#This Row],[Sub-Sector]],Table2[% Price above 20 EMA],"&gt;=0")/Table3[[#This Row],[Count]]</f>
        <v>0.3</v>
      </c>
      <c r="S101" s="1">
        <f>COUNTIFS(Table2[Sub-Sector],Table3[[#This Row],[Sub-Sector]],Table2[% Price above 50 EMA],"&gt;=0")/Table3[[#This Row],[Count]]</f>
        <v>0.3</v>
      </c>
      <c r="T101" s="1">
        <f>COUNTIFS(Table2[Sub-Sector],Table3[[#This Row],[Sub-Sector]],Table2[% Price above 200 EMA],"&gt;=0")/Table3[[#This Row],[Count]]</f>
        <v>0.5</v>
      </c>
      <c r="U101" s="1">
        <f>COUNTIFS(Table2[Sub-Sector],Table3[[#This Row],[Sub-Sector]],Table2[Rate of Change - Zone],"Positive")/Table3[[#This Row],[Count]]</f>
        <v>0.2</v>
      </c>
      <c r="V101" s="1">
        <f>COUNTIFS(Table2[Sub-Sector],Table3[[#This Row],[Sub-Sector]],Table2[Sharpe Ratio],"&gt;=0.10")/Table3[[#This Row],[Count]]</f>
        <v>0.1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101">
        <f>_xlfn.RANK.AVG(Table3[[#This Row],[Score]],Table3[Score],1)</f>
        <v>98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01">
        <f>_xlfn.RANK.AVG(Table3[[#This Row],[Score 2 ]],Table3[[Score 2 ]],1)</f>
        <v>100</v>
      </c>
    </row>
    <row r="102" spans="1:26" x14ac:dyDescent="0.3">
      <c r="A102" t="s">
        <v>932</v>
      </c>
      <c r="B102">
        <f>COUNTIFS(Table2[Sub-Sector],Table3[[#This Row],[Sub-Sector]])</f>
        <v>2</v>
      </c>
      <c r="C102" s="1">
        <f>COUNTIFS(Table2[Sub-Sector],Table3[[#This Row],[Sub-Sector]],Table2[Uptrend],"Uptrend")/Table3[[#This Row],[Count]]</f>
        <v>0.5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0.5</v>
      </c>
      <c r="G102" s="1">
        <f>COUNTIFS(Table2[Sub-Sector],Table3[[#This Row],[Sub-Sector]],Table2[1Y Return vs Nifty],"&gt;=10")/Table3[[#This Row],[Count]]</f>
        <v>0.5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0.5</v>
      </c>
      <c r="Q102" s="1">
        <f>COUNTIFS(Table2[Sub-Sector],Table3[[#This Row],[Sub-Sector]],Table2[% Away From 52W Low],"&gt;=10")/Table3[[#This Row],[Count]]</f>
        <v>0.5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0.5</v>
      </c>
      <c r="T102" s="1">
        <f>COUNTIFS(Table2[Sub-Sector],Table3[[#This Row],[Sub-Sector]],Table2[% Price above 200 EMA],"&gt;=0")/Table3[[#This Row],[Count]]</f>
        <v>0.5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</v>
      </c>
      <c r="X102">
        <f>_xlfn.RANK.AVG(Table3[[#This Row],[Score]],Table3[Score],1)</f>
        <v>109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02">
        <f>_xlfn.RANK.AVG(Table3[[#This Row],[Score 2 ]],Table3[[Score 2 ]],1)</f>
        <v>101</v>
      </c>
    </row>
    <row r="103" spans="1:26" x14ac:dyDescent="0.3">
      <c r="A103" t="s">
        <v>704</v>
      </c>
      <c r="B103">
        <f>COUNTIFS(Table2[Sub-Sector],Table3[[#This Row],[Sub-Sector]])</f>
        <v>3</v>
      </c>
      <c r="C103" s="1">
        <f>COUNTIFS(Table2[Sub-Sector],Table3[[#This Row],[Sub-Sector]],Table2[Uptrend],"Uptrend")/Table3[[#This Row],[Count]]</f>
        <v>0.66666666666666663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0.33333333333333331</v>
      </c>
      <c r="G103" s="1">
        <f>COUNTIFS(Table2[Sub-Sector],Table3[[#This Row],[Sub-Sector]],Table2[1Y Return vs Nifty],"&gt;=10")/Table3[[#This Row],[Count]]</f>
        <v>0.66666666666666663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0.33333333333333331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0.33333333333333331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0.66666666666666663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0.33333333333333331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</v>
      </c>
      <c r="X103">
        <f>_xlfn.RANK.AVG(Table3[[#This Row],[Score]],Table3[Score],1)</f>
        <v>106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3">
        <f>_xlfn.RANK.AVG(Table3[[#This Row],[Score 2 ]],Table3[[Score 2 ]],1)</f>
        <v>102</v>
      </c>
    </row>
    <row r="104" spans="1:26" x14ac:dyDescent="0.3">
      <c r="A104" t="s">
        <v>354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</v>
      </c>
      <c r="X104">
        <f>_xlfn.RANK.AVG(Table3[[#This Row],[Score]],Table3[Score],1)</f>
        <v>112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4">
        <f>_xlfn.RANK.AVG(Table3[[#This Row],[Score 2 ]],Table3[[Score 2 ]],1)</f>
        <v>103</v>
      </c>
    </row>
    <row r="105" spans="1:26" x14ac:dyDescent="0.3">
      <c r="A105" t="s">
        <v>496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1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1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1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105">
        <f>_xlfn.RANK.AVG(Table3[[#This Row],[Score]],Table3[Score],1)</f>
        <v>90.5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5">
        <f>_xlfn.RANK.AVG(Table3[[#This Row],[Score 2 ]],Table3[[Score 2 ]],1)</f>
        <v>105</v>
      </c>
    </row>
    <row r="106" spans="1:26" x14ac:dyDescent="0.3">
      <c r="A106" t="s">
        <v>1501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1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1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1</v>
      </c>
      <c r="S106" s="1">
        <f>COUNTIFS(Table2[Sub-Sector],Table3[[#This Row],[Sub-Sector]],Table2[% Price above 50 EMA],"&gt;=0")/Table3[[#This Row],[Count]]</f>
        <v>1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106">
        <f>_xlfn.RANK.AVG(Table3[[#This Row],[Score]],Table3[Score],1)</f>
        <v>90.5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6">
        <f>_xlfn.RANK.AVG(Table3[[#This Row],[Score 2 ]],Table3[[Score 2 ]],1)</f>
        <v>105</v>
      </c>
    </row>
    <row r="107" spans="1:26" x14ac:dyDescent="0.3">
      <c r="A107" t="s">
        <v>976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1</v>
      </c>
      <c r="S107" s="1">
        <f>COUNTIFS(Table2[Sub-Sector],Table3[[#This Row],[Sub-Sector]],Table2[% Price above 50 EMA],"&gt;=0")/Table3[[#This Row],[Count]]</f>
        <v>1</v>
      </c>
      <c r="T107" s="1">
        <f>COUNTIFS(Table2[Sub-Sector],Table3[[#This Row],[Sub-Sector]],Table2[% Price above 200 EMA],"&gt;=0")/Table3[[#This Row],[Count]]</f>
        <v>1</v>
      </c>
      <c r="U107" s="1">
        <f>COUNTIFS(Table2[Sub-Sector],Table3[[#This Row],[Sub-Sector]],Table2[Rate of Change - Zone],"Positive")/Table3[[#This Row],[Count]]</f>
        <v>1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107">
        <f>_xlfn.RANK.AVG(Table3[[#This Row],[Score]],Table3[Score],1)</f>
        <v>114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7">
        <f>_xlfn.RANK.AVG(Table3[[#This Row],[Score 2 ]],Table3[[Score 2 ]],1)</f>
        <v>105</v>
      </c>
    </row>
    <row r="108" spans="1:26" x14ac:dyDescent="0.3">
      <c r="A108" t="s">
        <v>1683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1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1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1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1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108">
        <f>_xlfn.RANK.AVG(Table3[[#This Row],[Score]],Table3[Score],1)</f>
        <v>92.5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08">
        <f>_xlfn.RANK.AVG(Table3[[#This Row],[Score 2 ]],Table3[[Score 2 ]],1)</f>
        <v>109</v>
      </c>
    </row>
    <row r="109" spans="1:26" x14ac:dyDescent="0.3">
      <c r="A109" t="s">
        <v>925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0.5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1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0.5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0.5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0.5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600</v>
      </c>
      <c r="X109">
        <f>_xlfn.RANK.AVG(Table3[[#This Row],[Score]],Table3[Score],1)</f>
        <v>110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09">
        <f>_xlfn.RANK.AVG(Table3[[#This Row],[Score 2 ]],Table3[[Score 2 ]],1)</f>
        <v>109</v>
      </c>
    </row>
    <row r="110" spans="1:26" x14ac:dyDescent="0.3">
      <c r="A110" t="s">
        <v>188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1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621.5</v>
      </c>
      <c r="X110">
        <f>_xlfn.RANK.AVG(Table3[[#This Row],[Score]],Table3[Score],1)</f>
        <v>115.5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10">
        <f>_xlfn.RANK.AVG(Table3[[#This Row],[Score 2 ]],Table3[[Score 2 ]],1)</f>
        <v>109</v>
      </c>
    </row>
    <row r="111" spans="1:26" x14ac:dyDescent="0.3">
      <c r="A111" t="s">
        <v>630</v>
      </c>
      <c r="B111">
        <f>COUNTIFS(Table2[Sub-Sector],Table3[[#This Row],[Sub-Sector]])</f>
        <v>1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1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621.5</v>
      </c>
      <c r="X111">
        <f>_xlfn.RANK.AVG(Table3[[#This Row],[Score]],Table3[Score],1)</f>
        <v>115.5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11">
        <f>_xlfn.RANK.AVG(Table3[[#This Row],[Score 2 ]],Table3[[Score 2 ]],1)</f>
        <v>109</v>
      </c>
    </row>
    <row r="112" spans="1:26" x14ac:dyDescent="0.3">
      <c r="A112" t="s">
        <v>484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1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1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1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1</v>
      </c>
      <c r="T112" s="1">
        <f>COUNTIFS(Table2[Sub-Sector],Table3[[#This Row],[Sub-Sector]],Table2[% Price above 200 EMA],"&gt;=0")/Table3[[#This Row],[Count]]</f>
        <v>1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112">
        <f>_xlfn.RANK.AVG(Table3[[#This Row],[Score]],Table3[Score],1)</f>
        <v>92.5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12">
        <f>_xlfn.RANK.AVG(Table3[[#This Row],[Score 2 ]],Table3[[Score 2 ]],1)</f>
        <v>109</v>
      </c>
    </row>
    <row r="113" spans="1:26" x14ac:dyDescent="0.3">
      <c r="A113" t="s">
        <v>78</v>
      </c>
      <c r="B113">
        <f>COUNTIFS(Table2[Sub-Sector],Table3[[#This Row],[Sub-Sector]])</f>
        <v>19</v>
      </c>
      <c r="C113" s="1">
        <f>COUNTIFS(Table2[Sub-Sector],Table3[[#This Row],[Sub-Sector]],Table2[Uptrend],"Uptrend")/Table3[[#This Row],[Count]]</f>
        <v>0.57894736842105265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0.10526315789473684</v>
      </c>
      <c r="F113" s="1">
        <f>COUNTIFS(Table2[Sub-Sector],Table3[[#This Row],[Sub-Sector]],Table2[6M Return vs Nifty],"&gt;=10")/Table3[[#This Row],[Count]]</f>
        <v>0.15789473684210525</v>
      </c>
      <c r="G113" s="1">
        <f>COUNTIFS(Table2[Sub-Sector],Table3[[#This Row],[Sub-Sector]],Table2[1Y Return vs Nifty],"&gt;=10")/Table3[[#This Row],[Count]]</f>
        <v>0.26315789473684209</v>
      </c>
      <c r="H113" s="1">
        <f>COUNTIFS(Table2[Sub-Sector],Table3[[#This Row],[Sub-Sector]],Table2[RSI Exponential â€“ 14D],"&gt;=50")/Table3[[#This Row],[Count]]</f>
        <v>0.15789473684210525</v>
      </c>
      <c r="I113" s="1">
        <f>COUNTIFS(Table2[Sub-Sector],Table3[[#This Row],[Sub-Sector]],Table2[Relative Volume],"&gt;=1")/Table3[[#This Row],[Count]]</f>
        <v>0.21052631578947367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5.2631578947368418E-2</v>
      </c>
      <c r="M113" s="1">
        <f>COUNTIFS(Table2[Sub-Sector],Table3[[#This Row],[Sub-Sector]],Table2[% Away From Current Week High],"&lt;=0.05")/Table3[[#This Row],[Count]]</f>
        <v>0.94736842105263153</v>
      </c>
      <c r="N113" s="1">
        <f>COUNTIFS(Table2[Sub-Sector],Table3[[#This Row],[Sub-Sector]],Table2[% Away From Current Month Low],"&gt;=0.05")/Table3[[#This Row],[Count]]</f>
        <v>5.2631578947368418E-2</v>
      </c>
      <c r="O113" s="1">
        <f>COUNTIFS(Table2[Sub-Sector],Table3[[#This Row],[Sub-Sector]],Table2[% Away From Current Month High],"&lt;=0.05")/Table3[[#This Row],[Count]]</f>
        <v>0.36842105263157893</v>
      </c>
      <c r="P113" s="1">
        <f>COUNTIFS(Table2[Sub-Sector],Table3[[#This Row],[Sub-Sector]],Table2[% Away From 52W High],"&lt;=10")/Table3[[#This Row],[Count]]</f>
        <v>0.31578947368421051</v>
      </c>
      <c r="Q113" s="1">
        <f>COUNTIFS(Table2[Sub-Sector],Table3[[#This Row],[Sub-Sector]],Table2[% Away From 52W Low],"&gt;=10")/Table3[[#This Row],[Count]]</f>
        <v>0.89473684210526316</v>
      </c>
      <c r="R113" s="1">
        <f>COUNTIFS(Table2[Sub-Sector],Table3[[#This Row],[Sub-Sector]],Table2[% Price above 20 EMA],"&gt;=0")/Table3[[#This Row],[Count]]</f>
        <v>0.15789473684210525</v>
      </c>
      <c r="S113" s="1">
        <f>COUNTIFS(Table2[Sub-Sector],Table3[[#This Row],[Sub-Sector]],Table2[% Price above 50 EMA],"&gt;=0")/Table3[[#This Row],[Count]]</f>
        <v>0.26315789473684209</v>
      </c>
      <c r="T113" s="1">
        <f>COUNTIFS(Table2[Sub-Sector],Table3[[#This Row],[Sub-Sector]],Table2[% Price above 200 EMA],"&gt;=0")/Table3[[#This Row],[Count]]</f>
        <v>0.63157894736842102</v>
      </c>
      <c r="U113" s="1">
        <f>COUNTIFS(Table2[Sub-Sector],Table3[[#This Row],[Sub-Sector]],Table2[Rate of Change - Zone],"Positive")/Table3[[#This Row],[Count]]</f>
        <v>0.36842105263157893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113">
        <f>_xlfn.RANK.AVG(Table3[[#This Row],[Score]],Table3[Score],1)</f>
        <v>99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13">
        <f>_xlfn.RANK.AVG(Table3[[#This Row],[Score 2 ]],Table3[[Score 2 ]],1)</f>
        <v>112</v>
      </c>
    </row>
    <row r="114" spans="1:26" x14ac:dyDescent="0.3">
      <c r="A114" t="s">
        <v>121</v>
      </c>
      <c r="B114">
        <f>COUNTIFS(Table2[Sub-Sector],Table3[[#This Row],[Sub-Sector]])</f>
        <v>4</v>
      </c>
      <c r="C114" s="1">
        <f>COUNTIFS(Table2[Sub-Sector],Table3[[#This Row],[Sub-Sector]],Table2[Uptrend],"Uptrend")/Table3[[#This Row],[Count]]</f>
        <v>0.5</v>
      </c>
      <c r="D114" s="1">
        <f>COUNTIFS(Table2[Sub-Sector],Table3[[#This Row],[Sub-Sector]],Table2[1W Return vs Nifty],"&gt;=5")/Table3[[#This Row],[Count]]</f>
        <v>0.25</v>
      </c>
      <c r="E114" s="1">
        <f>COUNTIFS(Table2[Sub-Sector],Table3[[#This Row],[Sub-Sector]],Table2[1M Return vs Nifty],"&gt;=5")/Table3[[#This Row],[Count]]</f>
        <v>0.25</v>
      </c>
      <c r="F114" s="1">
        <f>COUNTIFS(Table2[Sub-Sector],Table3[[#This Row],[Sub-Sector]],Table2[6M Return vs Nifty],"&gt;=10")/Table3[[#This Row],[Count]]</f>
        <v>0.25</v>
      </c>
      <c r="G114" s="1">
        <f>COUNTIFS(Table2[Sub-Sector],Table3[[#This Row],[Sub-Sector]],Table2[1Y Return vs Nifty],"&gt;=10")/Table3[[#This Row],[Count]]</f>
        <v>0.5</v>
      </c>
      <c r="H114" s="1">
        <f>COUNTIFS(Table2[Sub-Sector],Table3[[#This Row],[Sub-Sector]],Table2[RSI Exponential â€“ 14D],"&gt;=50")/Table3[[#This Row],[Count]]</f>
        <v>0.25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0.75</v>
      </c>
      <c r="N114" s="1">
        <f>COUNTIFS(Table2[Sub-Sector],Table3[[#This Row],[Sub-Sector]],Table2[% Away From Current Month Low],"&gt;=0.05")/Table3[[#This Row],[Count]]</f>
        <v>0.25</v>
      </c>
      <c r="O114" s="1">
        <f>COUNTIFS(Table2[Sub-Sector],Table3[[#This Row],[Sub-Sector]],Table2[% Away From Current Month High],"&lt;=0.05")/Table3[[#This Row],[Count]]</f>
        <v>0.25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0.75</v>
      </c>
      <c r="R114" s="1">
        <f>COUNTIFS(Table2[Sub-Sector],Table3[[#This Row],[Sub-Sector]],Table2[% Price above 20 EMA],"&gt;=0")/Table3[[#This Row],[Count]]</f>
        <v>0.25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0.25</v>
      </c>
      <c r="V114" s="1">
        <f>COUNTIFS(Table2[Sub-Sector],Table3[[#This Row],[Sub-Sector]],Table2[Sharpe Ratio],"&gt;=0.10")/Table3[[#This Row],[Count]]</f>
        <v>0.25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114">
        <f>_xlfn.RANK.AVG(Table3[[#This Row],[Score]],Table3[Score],1)</f>
        <v>82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4">
        <f>_xlfn.RANK.AVG(Table3[[#This Row],[Score 2 ]],Table3[[Score 2 ]],1)</f>
        <v>113</v>
      </c>
    </row>
    <row r="115" spans="1:26" x14ac:dyDescent="0.3">
      <c r="A115" t="s">
        <v>57</v>
      </c>
      <c r="B115">
        <f>COUNTIFS(Table2[Sub-Sector],Table3[[#This Row],[Sub-Sector]])</f>
        <v>17</v>
      </c>
      <c r="C115" s="1">
        <f>COUNTIFS(Table2[Sub-Sector],Table3[[#This Row],[Sub-Sector]],Table2[Uptrend],"Uptrend")/Table3[[#This Row],[Count]]</f>
        <v>0.35294117647058826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0.17647058823529413</v>
      </c>
      <c r="G115" s="1">
        <f>COUNTIFS(Table2[Sub-Sector],Table3[[#This Row],[Sub-Sector]],Table2[1Y Return vs Nifty],"&gt;=10")/Table3[[#This Row],[Count]]</f>
        <v>0.29411764705882354</v>
      </c>
      <c r="H115" s="1">
        <f>COUNTIFS(Table2[Sub-Sector],Table3[[#This Row],[Sub-Sector]],Table2[RSI Exponential â€“ 14D],"&gt;=50")/Table3[[#This Row],[Count]]</f>
        <v>0.23529411764705882</v>
      </c>
      <c r="I115" s="1">
        <f>COUNTIFS(Table2[Sub-Sector],Table3[[#This Row],[Sub-Sector]],Table2[Relative Volume],"&gt;=1")/Table3[[#This Row],[Count]]</f>
        <v>0.29411764705882354</v>
      </c>
      <c r="J115" s="1">
        <f>COUNTIFS(Table2[Sub-Sector],Table3[[#This Row],[Sub-Sector]],Table2[% Away From Day Low],"&gt;=0.05")/Table3[[#This Row],[Count]]</f>
        <v>5.8823529411764705E-2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0.23529411764705882</v>
      </c>
      <c r="M115" s="1">
        <f>COUNTIFS(Table2[Sub-Sector],Table3[[#This Row],[Sub-Sector]],Table2[% Away From Current Week High],"&lt;=0.05")/Table3[[#This Row],[Count]]</f>
        <v>0.76470588235294112</v>
      </c>
      <c r="N115" s="1">
        <f>COUNTIFS(Table2[Sub-Sector],Table3[[#This Row],[Sub-Sector]],Table2[% Away From Current Month Low],"&gt;=0.05")/Table3[[#This Row],[Count]]</f>
        <v>0.23529411764705882</v>
      </c>
      <c r="O115" s="1">
        <f>COUNTIFS(Table2[Sub-Sector],Table3[[#This Row],[Sub-Sector]],Table2[% Away From Current Month High],"&lt;=0.05")/Table3[[#This Row],[Count]]</f>
        <v>0.47058823529411764</v>
      </c>
      <c r="P115" s="1">
        <f>COUNTIFS(Table2[Sub-Sector],Table3[[#This Row],[Sub-Sector]],Table2[% Away From 52W High],"&lt;=10")/Table3[[#This Row],[Count]]</f>
        <v>0.23529411764705882</v>
      </c>
      <c r="Q115" s="1">
        <f>COUNTIFS(Table2[Sub-Sector],Table3[[#This Row],[Sub-Sector]],Table2[% Away From 52W Low],"&gt;=10")/Table3[[#This Row],[Count]]</f>
        <v>0.70588235294117652</v>
      </c>
      <c r="R115" s="1">
        <f>COUNTIFS(Table2[Sub-Sector],Table3[[#This Row],[Sub-Sector]],Table2[% Price above 20 EMA],"&gt;=0")/Table3[[#This Row],[Count]]</f>
        <v>0.17647058823529413</v>
      </c>
      <c r="S115" s="1">
        <f>COUNTIFS(Table2[Sub-Sector],Table3[[#This Row],[Sub-Sector]],Table2[% Price above 50 EMA],"&gt;=0")/Table3[[#This Row],[Count]]</f>
        <v>0.23529411764705882</v>
      </c>
      <c r="T115" s="1">
        <f>COUNTIFS(Table2[Sub-Sector],Table3[[#This Row],[Sub-Sector]],Table2[% Price above 200 EMA],"&gt;=0")/Table3[[#This Row],[Count]]</f>
        <v>0.47058823529411764</v>
      </c>
      <c r="U115" s="1">
        <f>COUNTIFS(Table2[Sub-Sector],Table3[[#This Row],[Sub-Sector]],Table2[Rate of Change - Zone],"Positive")/Table3[[#This Row],[Count]]</f>
        <v>0.23529411764705882</v>
      </c>
      <c r="V115" s="1">
        <f>COUNTIFS(Table2[Sub-Sector],Table3[[#This Row],[Sub-Sector]],Table2[Sharpe Ratio],"&gt;=0.10")/Table3[[#This Row],[Count]]</f>
        <v>5.8823529411764705E-2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</v>
      </c>
      <c r="X115">
        <f>_xlfn.RANK.AVG(Table3[[#This Row],[Score]],Table3[Score],1)</f>
        <v>113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15">
        <f>_xlfn.RANK.AVG(Table3[[#This Row],[Score 2 ]],Table3[[Score 2 ]],1)</f>
        <v>114</v>
      </c>
    </row>
    <row r="116" spans="1:26" x14ac:dyDescent="0.3">
      <c r="A116" t="s">
        <v>21</v>
      </c>
      <c r="B116">
        <f>COUNTIFS(Table2[Sub-Sector],Table3[[#This Row],[Sub-Sector]])</f>
        <v>20</v>
      </c>
      <c r="C116" s="1">
        <f>COUNTIFS(Table2[Sub-Sector],Table3[[#This Row],[Sub-Sector]],Table2[Uptrend],"Uptrend")/Table3[[#This Row],[Count]]</f>
        <v>0.85</v>
      </c>
      <c r="D116" s="1">
        <f>COUNTIFS(Table2[Sub-Sector],Table3[[#This Row],[Sub-Sector]],Table2[1W Return vs Nifty],"&gt;=5")/Table3[[#This Row],[Count]]</f>
        <v>0.05</v>
      </c>
      <c r="E116" s="1">
        <f>COUNTIFS(Table2[Sub-Sector],Table3[[#This Row],[Sub-Sector]],Table2[1M Return vs Nifty],"&gt;=5")/Table3[[#This Row],[Count]]</f>
        <v>0.05</v>
      </c>
      <c r="F116" s="1">
        <f>COUNTIFS(Table2[Sub-Sector],Table3[[#This Row],[Sub-Sector]],Table2[6M Return vs Nifty],"&gt;=10")/Table3[[#This Row],[Count]]</f>
        <v>0.15</v>
      </c>
      <c r="G116" s="1">
        <f>COUNTIFS(Table2[Sub-Sector],Table3[[#This Row],[Sub-Sector]],Table2[1Y Return vs Nifty],"&gt;=10")/Table3[[#This Row],[Count]]</f>
        <v>0.35</v>
      </c>
      <c r="H116" s="1">
        <f>COUNTIFS(Table2[Sub-Sector],Table3[[#This Row],[Sub-Sector]],Table2[RSI Exponential â€“ 14D],"&gt;=50")/Table3[[#This Row],[Count]]</f>
        <v>0.15</v>
      </c>
      <c r="I116" s="1">
        <f>COUNTIFS(Table2[Sub-Sector],Table3[[#This Row],[Sub-Sector]],Table2[Relative Volume],"&gt;=1")/Table3[[#This Row],[Count]]</f>
        <v>0.25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0.95</v>
      </c>
      <c r="L116" s="1">
        <f>COUNTIFS(Table2[Sub-Sector],Table3[[#This Row],[Sub-Sector]],Table2[% Away From Current Week Low],"&gt;=0.05")/Table3[[#This Row],[Count]]</f>
        <v>0.2</v>
      </c>
      <c r="M116" s="1">
        <f>COUNTIFS(Table2[Sub-Sector],Table3[[#This Row],[Sub-Sector]],Table2[% Away From Current Week High],"&lt;=0.05")/Table3[[#This Row],[Count]]</f>
        <v>0.9</v>
      </c>
      <c r="N116" s="1">
        <f>COUNTIFS(Table2[Sub-Sector],Table3[[#This Row],[Sub-Sector]],Table2[% Away From Current Month Low],"&gt;=0.05")/Table3[[#This Row],[Count]]</f>
        <v>0.2</v>
      </c>
      <c r="O116" s="1">
        <f>COUNTIFS(Table2[Sub-Sector],Table3[[#This Row],[Sub-Sector]],Table2[% Away From Current Month High],"&lt;=0.05")/Table3[[#This Row],[Count]]</f>
        <v>0.3</v>
      </c>
      <c r="P116" s="1">
        <f>COUNTIFS(Table2[Sub-Sector],Table3[[#This Row],[Sub-Sector]],Table2[% Away From 52W High],"&lt;=10")/Table3[[#This Row],[Count]]</f>
        <v>0.25</v>
      </c>
      <c r="Q116" s="1">
        <f>COUNTIFS(Table2[Sub-Sector],Table3[[#This Row],[Sub-Sector]],Table2[% Away From 52W Low],"&gt;=10")/Table3[[#This Row],[Count]]</f>
        <v>0.9</v>
      </c>
      <c r="R116" s="1">
        <f>COUNTIFS(Table2[Sub-Sector],Table3[[#This Row],[Sub-Sector]],Table2[% Price above 20 EMA],"&gt;=0")/Table3[[#This Row],[Count]]</f>
        <v>0.25</v>
      </c>
      <c r="S116" s="1">
        <f>COUNTIFS(Table2[Sub-Sector],Table3[[#This Row],[Sub-Sector]],Table2[% Price above 50 EMA],"&gt;=0")/Table3[[#This Row],[Count]]</f>
        <v>0.6</v>
      </c>
      <c r="T116" s="1">
        <f>COUNTIFS(Table2[Sub-Sector],Table3[[#This Row],[Sub-Sector]],Table2[% Price above 200 EMA],"&gt;=0")/Table3[[#This Row],[Count]]</f>
        <v>0.8</v>
      </c>
      <c r="U116" s="1">
        <f>COUNTIFS(Table2[Sub-Sector],Table3[[#This Row],[Sub-Sector]],Table2[Rate of Change - Zone],"Positive")/Table3[[#This Row],[Count]]</f>
        <v>0.15</v>
      </c>
      <c r="V116" s="1">
        <f>COUNTIFS(Table2[Sub-Sector],Table3[[#This Row],[Sub-Sector]],Table2[Sharpe Ratio],"&gt;=0.10")/Table3[[#This Row],[Count]]</f>
        <v>0.1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116">
        <f>_xlfn.RANK.AVG(Table3[[#This Row],[Score]],Table3[Score],1)</f>
        <v>79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6">
        <f>_xlfn.RANK.AVG(Table3[[#This Row],[Score 2 ]],Table3[[Score 2 ]],1)</f>
        <v>115</v>
      </c>
    </row>
    <row r="117" spans="1:26" x14ac:dyDescent="0.3">
      <c r="A117" t="s">
        <v>555</v>
      </c>
      <c r="B117">
        <f>COUNTIFS(Table2[Sub-Sector],Table3[[#This Row],[Sub-Sector]])</f>
        <v>7</v>
      </c>
      <c r="C117" s="1">
        <f>COUNTIFS(Table2[Sub-Sector],Table3[[#This Row],[Sub-Sector]],Table2[Uptrend],"Uptrend")/Table3[[#This Row],[Count]]</f>
        <v>0.5714285714285714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0.14285714285714285</v>
      </c>
      <c r="H117" s="1">
        <f>COUNTIFS(Table2[Sub-Sector],Table3[[#This Row],[Sub-Sector]],Table2[RSI Exponential â€“ 14D],"&gt;=50")/Table3[[#This Row],[Count]]</f>
        <v>0.14285714285714285</v>
      </c>
      <c r="I117" s="1">
        <f>COUNTIFS(Table2[Sub-Sector],Table3[[#This Row],[Sub-Sector]],Table2[Relative Volume],"&gt;=1")/Table3[[#This Row],[Count]]</f>
        <v>0.2857142857142857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0.14285714285714285</v>
      </c>
      <c r="M117" s="1">
        <f>COUNTIFS(Table2[Sub-Sector],Table3[[#This Row],[Sub-Sector]],Table2[% Away From Current Week High],"&lt;=0.05")/Table3[[#This Row],[Count]]</f>
        <v>0.8571428571428571</v>
      </c>
      <c r="N117" s="1">
        <f>COUNTIFS(Table2[Sub-Sector],Table3[[#This Row],[Sub-Sector]],Table2[% Away From Current Month Low],"&gt;=0.05")/Table3[[#This Row],[Count]]</f>
        <v>0.14285714285714285</v>
      </c>
      <c r="O117" s="1">
        <f>COUNTIFS(Table2[Sub-Sector],Table3[[#This Row],[Sub-Sector]],Table2[% Away From Current Month High],"&lt;=0.05")/Table3[[#This Row],[Count]]</f>
        <v>0.5714285714285714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0.14285714285714285</v>
      </c>
      <c r="S117" s="1">
        <f>COUNTIFS(Table2[Sub-Sector],Table3[[#This Row],[Sub-Sector]],Table2[% Price above 50 EMA],"&gt;=0")/Table3[[#This Row],[Count]]</f>
        <v>0.2857142857142857</v>
      </c>
      <c r="T117" s="1">
        <f>COUNTIFS(Table2[Sub-Sector],Table3[[#This Row],[Sub-Sector]],Table2[% Price above 200 EMA],"&gt;=0")/Table3[[#This Row],[Count]]</f>
        <v>0.7142857142857143</v>
      </c>
      <c r="U117" s="1">
        <f>COUNTIFS(Table2[Sub-Sector],Table3[[#This Row],[Sub-Sector]],Table2[Rate of Change - Zone],"Positive")/Table3[[#This Row],[Count]]</f>
        <v>0.14285714285714285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635.5</v>
      </c>
      <c r="X117">
        <f>_xlfn.RANK.AVG(Table3[[#This Row],[Score]],Table3[Score],1)</f>
        <v>118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386.5</v>
      </c>
      <c r="Z117">
        <f>_xlfn.RANK.AVG(Table3[[#This Row],[Score 2 ]],Table3[[Score 2 ]],1)</f>
        <v>116</v>
      </c>
    </row>
    <row r="118" spans="1:26" x14ac:dyDescent="0.3">
      <c r="A118" t="s">
        <v>1150</v>
      </c>
      <c r="B118">
        <f>COUNTIFS(Table2[Sub-Sector],Table3[[#This Row],[Sub-Sector]])</f>
        <v>2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0.5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668</v>
      </c>
      <c r="X118">
        <f>_xlfn.RANK.AVG(Table3[[#This Row],[Score]],Table3[Score],1)</f>
        <v>119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387</v>
      </c>
      <c r="Z118">
        <f>_xlfn.RANK.AVG(Table3[[#This Row],[Score 2 ]],Table3[[Score 2 ]],1)</f>
        <v>117.5</v>
      </c>
    </row>
    <row r="119" spans="1:26" x14ac:dyDescent="0.3">
      <c r="A119" t="s">
        <v>1468</v>
      </c>
      <c r="B119">
        <f>COUNTIFS(Table2[Sub-Sector],Table3[[#This Row],[Sub-Sector]])</f>
        <v>3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0.33333333333333331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0.33333333333333331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0.33333333333333331</v>
      </c>
      <c r="S119" s="1">
        <f>COUNTIFS(Table2[Sub-Sector],Table3[[#This Row],[Sub-Sector]],Table2[% Price above 50 EMA],"&gt;=0")/Table3[[#This Row],[Count]]</f>
        <v>0.66666666666666663</v>
      </c>
      <c r="T119" s="1">
        <f>COUNTIFS(Table2[Sub-Sector],Table3[[#This Row],[Sub-Sector]],Table2[% Price above 200 EMA],"&gt;=0")/Table3[[#This Row],[Count]]</f>
        <v>0.66666666666666663</v>
      </c>
      <c r="U119" s="1">
        <f>COUNTIFS(Table2[Sub-Sector],Table3[[#This Row],[Sub-Sector]],Table2[Rate of Change - Zone],"Positive")/Table3[[#This Row],[Count]]</f>
        <v>0.33333333333333331</v>
      </c>
      <c r="V119" s="1">
        <f>COUNTIFS(Table2[Sub-Sector],Table3[[#This Row],[Sub-Sector]],Table2[Sharpe Ratio],"&gt;=0.10")/Table3[[#This Row],[Count]]</f>
        <v>0.33333333333333331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119">
        <f>_xlfn.RANK.AVG(Table3[[#This Row],[Score]],Table3[Score],1)</f>
        <v>104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387</v>
      </c>
      <c r="Z119">
        <f>_xlfn.RANK.AVG(Table3[[#This Row],[Score 2 ]],Table3[[Score 2 ]],1)</f>
        <v>117.5</v>
      </c>
    </row>
    <row r="120" spans="1:26" x14ac:dyDescent="0.3">
      <c r="A120" t="s">
        <v>1412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718</v>
      </c>
      <c r="X120">
        <f>_xlfn.RANK.AVG(Table3[[#This Row],[Score]],Table3[Score],1)</f>
        <v>120.5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437</v>
      </c>
      <c r="Z120">
        <f>_xlfn.RANK.AVG(Table3[[#This Row],[Score 2 ]],Table3[[Score 2 ]],1)</f>
        <v>120</v>
      </c>
    </row>
    <row r="121" spans="1:26" x14ac:dyDescent="0.3">
      <c r="A121" t="s">
        <v>328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1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1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1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1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</v>
      </c>
      <c r="X121">
        <f>_xlfn.RANK.AVG(Table3[[#This Row],[Score]],Table3[Score],1)</f>
        <v>117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437</v>
      </c>
      <c r="Z121">
        <f>_xlfn.RANK.AVG(Table3[[#This Row],[Score 2 ]],Table3[[Score 2 ]],1)</f>
        <v>120</v>
      </c>
    </row>
    <row r="122" spans="1:26" x14ac:dyDescent="0.3">
      <c r="A122" t="s">
        <v>1603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718</v>
      </c>
      <c r="X122">
        <f>_xlfn.RANK.AVG(Table3[[#This Row],[Score]],Table3[Score],1)</f>
        <v>120.5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437</v>
      </c>
      <c r="Z122">
        <f>_xlfn.RANK.AVG(Table3[[#This Row],[Score 2 ]],Table3[[Score 2 ]],1)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F163-DBCF-4784-822E-05295E596D7D}">
  <dimension ref="A1:AV735"/>
  <sheetViews>
    <sheetView tabSelected="1" topLeftCell="AL714" workbookViewId="0">
      <selection activeCell="AV1" sqref="AV1:AV735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3063</v>
      </c>
      <c r="D1" t="s">
        <v>2</v>
      </c>
      <c r="E1" t="s">
        <v>3</v>
      </c>
      <c r="F1" t="s">
        <v>4</v>
      </c>
      <c r="G1" t="s">
        <v>5</v>
      </c>
      <c r="H1" t="s">
        <v>3085</v>
      </c>
      <c r="I1" t="s">
        <v>6</v>
      </c>
      <c r="J1" t="s">
        <v>3086</v>
      </c>
      <c r="K1" t="s">
        <v>7</v>
      </c>
      <c r="L1" t="s">
        <v>3087</v>
      </c>
      <c r="M1" t="s">
        <v>8</v>
      </c>
      <c r="N1" t="s">
        <v>3088</v>
      </c>
      <c r="O1" t="s">
        <v>3089</v>
      </c>
      <c r="P1" t="s">
        <v>9</v>
      </c>
      <c r="Q1" t="s">
        <v>10</v>
      </c>
      <c r="R1" t="s">
        <v>11</v>
      </c>
      <c r="S1" s="1" t="s">
        <v>3090</v>
      </c>
      <c r="T1" s="1" t="s">
        <v>3091</v>
      </c>
      <c r="U1" s="1" t="s">
        <v>3092</v>
      </c>
      <c r="V1" t="s">
        <v>12</v>
      </c>
      <c r="W1" t="s">
        <v>3093</v>
      </c>
      <c r="X1" t="s">
        <v>3094</v>
      </c>
      <c r="Y1" t="s">
        <v>3095</v>
      </c>
      <c r="Z1" t="s">
        <v>3096</v>
      </c>
      <c r="AA1" t="s">
        <v>3097</v>
      </c>
      <c r="AB1" t="s">
        <v>3098</v>
      </c>
      <c r="AC1" s="1" t="s">
        <v>3099</v>
      </c>
      <c r="AD1" s="1" t="s">
        <v>3100</v>
      </c>
      <c r="AE1" s="1" t="s">
        <v>3101</v>
      </c>
      <c r="AF1" s="1" t="s">
        <v>3102</v>
      </c>
      <c r="AG1" s="1" t="s">
        <v>3103</v>
      </c>
      <c r="AH1" s="1" t="s">
        <v>3104</v>
      </c>
      <c r="AI1" t="s">
        <v>13</v>
      </c>
      <c r="AJ1" t="s">
        <v>14</v>
      </c>
      <c r="AK1" t="s">
        <v>3105</v>
      </c>
      <c r="AL1" t="s">
        <v>3106</v>
      </c>
      <c r="AM1" t="s">
        <v>3107</v>
      </c>
      <c r="AN1" t="s">
        <v>3108</v>
      </c>
      <c r="AO1" t="s">
        <v>3109</v>
      </c>
      <c r="AP1" t="s">
        <v>15</v>
      </c>
      <c r="AQ1" t="s">
        <v>3113</v>
      </c>
      <c r="AR1" t="s">
        <v>3114</v>
      </c>
      <c r="AS1" t="s">
        <v>3115</v>
      </c>
      <c r="AT1" t="s">
        <v>3116</v>
      </c>
      <c r="AU1" t="s">
        <v>3117</v>
      </c>
      <c r="AV1" t="s">
        <v>3118</v>
      </c>
    </row>
    <row r="2" spans="1:48" x14ac:dyDescent="0.3">
      <c r="A2" t="s">
        <v>388</v>
      </c>
      <c r="B2" t="s">
        <v>389</v>
      </c>
      <c r="C2" t="s">
        <v>3077</v>
      </c>
      <c r="D2" t="s">
        <v>276</v>
      </c>
      <c r="E2">
        <v>61806.883049299999</v>
      </c>
      <c r="F2">
        <v>2349.35</v>
      </c>
      <c r="G2">
        <v>587.07843251656595</v>
      </c>
      <c r="H2">
        <f>(Table2[[#This Row],[1Y Return vs Nifty]]-AVERAGE(Table2[1Y Return vs Nifty]))/_xlfn.STDEV.P(Table2[1Y Return vs Nifty])</f>
        <v>8.3459612426462222</v>
      </c>
      <c r="I2">
        <v>-19.947023611302399</v>
      </c>
      <c r="J2">
        <f>(Table2[[#This Row],[1M Return vs Nifty]]-AVERAGE(Table2[1M Return vs Nifty]))/_xlfn.STDEV.P(Table2[1M Return vs Nifty])</f>
        <v>-1.6935480450817011</v>
      </c>
      <c r="K2">
        <v>158.041919421823</v>
      </c>
      <c r="L2">
        <f>(Table2[[#This Row],[6M Return vs Nifty]]-AVERAGE(Table2[6M Return vs Nifty]))/_xlfn.STDEV.P(Table2[6M Return vs Nifty])</f>
        <v>5.4056465617115883</v>
      </c>
      <c r="M2">
        <v>-12.044687469984099</v>
      </c>
      <c r="N2">
        <f>(Table2[[#This Row],[1W Return vs Nifty]]-AVERAGE(Table2[1W Return vs Nifty]))/_xlfn.STDEV.P(Table2[1W Return vs Nifty])</f>
        <v>-1.7260835694262933</v>
      </c>
      <c r="O2">
        <v>2503.36</v>
      </c>
      <c r="P2">
        <v>2292.72821483799</v>
      </c>
      <c r="Q2">
        <v>1444.2156067266501</v>
      </c>
      <c r="R2">
        <v>34.988585173466298</v>
      </c>
      <c r="S2" s="1">
        <f>(Table2[[#This Row],[Close Price]]-Table2[[#This Row],[20D EMA]])/Table2[[#This Row],[20D EMA]]</f>
        <v>-6.1521315352166775E-2</v>
      </c>
      <c r="T2" s="1">
        <f>(Table2[[#This Row],[Close Price]]-Table2[[#This Row],[50D EMA]])/Table2[[#This Row],[50D EMA]]</f>
        <v>2.4696248249385707E-2</v>
      </c>
      <c r="U2" s="1">
        <f>(Table2[[#This Row],[Close Price]]-Table2[[#This Row],[200D EMA]])/Table2[[#This Row],[200D EMA]]</f>
        <v>0.62673079355849015</v>
      </c>
      <c r="V2">
        <v>0.34437815008328798</v>
      </c>
      <c r="W2">
        <v>2325.4499999999998</v>
      </c>
      <c r="X2">
        <v>2364.9499999999998</v>
      </c>
      <c r="Y2">
        <v>2121</v>
      </c>
      <c r="Z2">
        <v>2474.75</v>
      </c>
      <c r="AA2">
        <v>2121</v>
      </c>
      <c r="AB2">
        <v>2689.8</v>
      </c>
      <c r="AC2" s="1">
        <f>(Table2[[#This Row],[Close Price]]/Table2[[#This Row],[Day Low]])-1</f>
        <v>1.027758068330864E-2</v>
      </c>
      <c r="AD2" s="1">
        <f>(Table2[[#This Row],[Day High]]/Table2[[#This Row],[Close Price]])-1</f>
        <v>6.640134505288664E-3</v>
      </c>
      <c r="AE2" s="1">
        <f>(Table2[[#This Row],[Close Price]]/Table2[[#This Row],[Current Week Low]])-1</f>
        <v>0.10766148043375767</v>
      </c>
      <c r="AF2" s="1">
        <f>(Table2[[#This Row],[Current Week High]]/Table2[[#This Row],[Close Price]])-1</f>
        <v>5.3376465830974551E-2</v>
      </c>
      <c r="AG2" s="1">
        <f>(Table2[[#This Row],[Close Price]]/Table2[[#This Row],[Current Month Low]])-1</f>
        <v>0.10766148043375767</v>
      </c>
      <c r="AH2" s="1">
        <f>(Table2[[#This Row],[Current Month High]]/Table2[[#This Row],[Close Price]])-1</f>
        <v>0.1449124225849705</v>
      </c>
      <c r="AI2">
        <v>26.820184306297399</v>
      </c>
      <c r="AJ2">
        <v>643.22999050933197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0.49</v>
      </c>
      <c r="AM2" t="s">
        <v>3111</v>
      </c>
      <c r="AN2">
        <v>-12.02</v>
      </c>
      <c r="AO2" t="s">
        <v>3110</v>
      </c>
      <c r="AP2">
        <v>0.23561264635232301</v>
      </c>
      <c r="AQ2">
        <f>(Table2[[#This Row],[Sharpe Ratio]]-AVERAGE(Table2[Sharpe Ratio]))/_xlfn.STDEV.P(Table2[Sharpe Ratio])</f>
        <v>2.0284642658646894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12.360440455714505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14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220</v>
      </c>
      <c r="B3" t="s">
        <v>221</v>
      </c>
      <c r="C3" t="s">
        <v>3069</v>
      </c>
      <c r="D3" t="s">
        <v>124</v>
      </c>
      <c r="E3">
        <v>117970.43725800001</v>
      </c>
      <c r="F3">
        <v>565.79999999999995</v>
      </c>
      <c r="G3">
        <v>328.11356686865997</v>
      </c>
      <c r="H3">
        <f>(Table2[[#This Row],[1Y Return vs Nifty]]-AVERAGE(Table2[1Y Return vs Nifty]))/_xlfn.STDEV.P(Table2[1Y Return vs Nifty])</f>
        <v>4.435632806278071</v>
      </c>
      <c r="I3">
        <v>5.6266652308469798</v>
      </c>
      <c r="J3">
        <f>(Table2[[#This Row],[1M Return vs Nifty]]-AVERAGE(Table2[1M Return vs Nifty]))/_xlfn.STDEV.P(Table2[1M Return vs Nifty])</f>
        <v>0.92908094306635014</v>
      </c>
      <c r="K3">
        <v>90.666666444775601</v>
      </c>
      <c r="L3">
        <f>(Table2[[#This Row],[6M Return vs Nifty]]-AVERAGE(Table2[6M Return vs Nifty]))/_xlfn.STDEV.P(Table2[6M Return vs Nifty])</f>
        <v>3.0340716874846678</v>
      </c>
      <c r="M3">
        <v>-8.4253246466304308</v>
      </c>
      <c r="N3">
        <f>(Table2[[#This Row],[1W Return vs Nifty]]-AVERAGE(Table2[1W Return vs Nifty]))/_xlfn.STDEV.P(Table2[1W Return vs Nifty])</f>
        <v>-1.0229017664747668</v>
      </c>
      <c r="O3">
        <v>565.13</v>
      </c>
      <c r="P3">
        <v>496.03725877686298</v>
      </c>
      <c r="Q3">
        <v>328.04536041401502</v>
      </c>
      <c r="R3">
        <v>46.399755562210302</v>
      </c>
      <c r="S3" s="1">
        <f>(Table2[[#This Row],[Close Price]]-Table2[[#This Row],[20D EMA]])/Table2[[#This Row],[20D EMA]]</f>
        <v>1.1855679224248563E-3</v>
      </c>
      <c r="T3" s="1">
        <f>(Table2[[#This Row],[Close Price]]-Table2[[#This Row],[50D EMA]])/Table2[[#This Row],[50D EMA]]</f>
        <v>0.14064012327452802</v>
      </c>
      <c r="U3" s="1">
        <f>(Table2[[#This Row],[Close Price]]-Table2[[#This Row],[200D EMA]])/Table2[[#This Row],[200D EMA]]</f>
        <v>0.72476147593102003</v>
      </c>
      <c r="V3">
        <v>0.47192542236578999</v>
      </c>
      <c r="W3">
        <v>557.1</v>
      </c>
      <c r="X3">
        <v>565.1</v>
      </c>
      <c r="Y3">
        <v>542.35</v>
      </c>
      <c r="Z3">
        <v>575</v>
      </c>
      <c r="AA3">
        <v>542.35</v>
      </c>
      <c r="AB3">
        <v>607</v>
      </c>
      <c r="AC3" s="1">
        <f>(Table2[[#This Row],[Close Price]]/Table2[[#This Row],[Day Low]])-1</f>
        <v>1.5616585891222279E-2</v>
      </c>
      <c r="AD3" s="1">
        <f>(Table2[[#This Row],[Day High]]/Table2[[#This Row],[Close Price]])-1</f>
        <v>-1.237186284906211E-3</v>
      </c>
      <c r="AE3" s="1">
        <f>(Table2[[#This Row],[Close Price]]/Table2[[#This Row],[Current Week Low]])-1</f>
        <v>4.3237761593067026E-2</v>
      </c>
      <c r="AF3" s="1">
        <f>(Table2[[#This Row],[Current Week High]]/Table2[[#This Row],[Close Price]])-1</f>
        <v>1.6260162601626105E-2</v>
      </c>
      <c r="AG3" s="1">
        <f>(Table2[[#This Row],[Close Price]]/Table2[[#This Row],[Current Month Low]])-1</f>
        <v>4.3237761593067026E-2</v>
      </c>
      <c r="AH3" s="1">
        <f>(Table2[[#This Row],[Current Month High]]/Table2[[#This Row],[Close Price]])-1</f>
        <v>7.2817249911629744E-2</v>
      </c>
      <c r="AI3">
        <v>14.351360904913401</v>
      </c>
      <c r="AJ3">
        <v>362.25490196078403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0.77</v>
      </c>
      <c r="AM3" t="s">
        <v>3111</v>
      </c>
      <c r="AN3">
        <v>-9.34</v>
      </c>
      <c r="AO3" t="s">
        <v>3110</v>
      </c>
      <c r="AP3">
        <v>0.22429523194298601</v>
      </c>
      <c r="AQ3">
        <f>(Table2[[#This Row],[Sharpe Ratio]]-AVERAGE(Table2[Sharpe Ratio]))/_xlfn.STDEV.P(Table2[Sharpe Ratio])</f>
        <v>1.8960012832145332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9.2718849535688559</v>
      </c>
      <c r="AS3">
        <f>_xlfn.RANK.AVG(Table2[[#This Row],[1Y Return vs Nifty Z-Score]],Table2[1Y Return vs Nifty Z-Score])</f>
        <v>5</v>
      </c>
      <c r="AT3">
        <f>_xlfn.RANK.AVG(Table2[[#This Row],[6M Return vs Nifty Z-Score]],Table2[6M Return vs Nifty Z-Score])</f>
        <v>8</v>
      </c>
      <c r="AU3">
        <f>_xlfn.RANK.AVG(Table2[[#This Row],[Sharpe Ratio Z-Score]],Table2[Sharpe Ratio Z-Score])</f>
        <v>21</v>
      </c>
      <c r="AV3">
        <f>(Table2[[#This Row],[Rank 1Y]]+Table2[[#This Row],[Rank 6M]]+Table2[[#This Row],[Rank Sharpe]])/3</f>
        <v>11.333333333333334</v>
      </c>
    </row>
    <row r="4" spans="1:48" x14ac:dyDescent="0.3">
      <c r="A4" t="s">
        <v>685</v>
      </c>
      <c r="B4" t="s">
        <v>686</v>
      </c>
      <c r="C4" t="s">
        <v>3077</v>
      </c>
      <c r="D4" t="s">
        <v>276</v>
      </c>
      <c r="E4">
        <v>24960.30804</v>
      </c>
      <c r="F4">
        <v>2178.9499999999998</v>
      </c>
      <c r="G4">
        <v>240.023768445679</v>
      </c>
      <c r="H4">
        <f>(Table2[[#This Row],[1Y Return vs Nifty]]-AVERAGE(Table2[1Y Return vs Nifty]))/_xlfn.STDEV.P(Table2[1Y Return vs Nifty])</f>
        <v>3.1054908085769011</v>
      </c>
      <c r="I4">
        <v>-22.150466090094099</v>
      </c>
      <c r="J4">
        <f>(Table2[[#This Row],[1M Return vs Nifty]]-AVERAGE(Table2[1M Return vs Nifty]))/_xlfn.STDEV.P(Table2[1M Return vs Nifty])</f>
        <v>-1.9195151378333553</v>
      </c>
      <c r="K4">
        <v>137.959595123253</v>
      </c>
      <c r="L4">
        <f>(Table2[[#This Row],[6M Return vs Nifty]]-AVERAGE(Table2[6M Return vs Nifty]))/_xlfn.STDEV.P(Table2[6M Return vs Nifty])</f>
        <v>4.6987588897826935</v>
      </c>
      <c r="M4">
        <v>-13.315985775256401</v>
      </c>
      <c r="N4">
        <f>(Table2[[#This Row],[1W Return vs Nifty]]-AVERAGE(Table2[1W Return vs Nifty]))/_xlfn.STDEV.P(Table2[1W Return vs Nifty])</f>
        <v>-1.9730756169277006</v>
      </c>
      <c r="O4">
        <v>2299.83</v>
      </c>
      <c r="P4">
        <v>2052.8778185631299</v>
      </c>
      <c r="Q4">
        <v>1327.64648444982</v>
      </c>
      <c r="R4">
        <v>38.460553636693597</v>
      </c>
      <c r="S4" s="1">
        <f>(Table2[[#This Row],[Close Price]]-Table2[[#This Row],[20D EMA]])/Table2[[#This Row],[20D EMA]]</f>
        <v>-5.2560406638751611E-2</v>
      </c>
      <c r="T4" s="1">
        <f>(Table2[[#This Row],[Close Price]]-Table2[[#This Row],[50D EMA]])/Table2[[#This Row],[50D EMA]]</f>
        <v>6.141241348942604E-2</v>
      </c>
      <c r="U4" s="1">
        <f>(Table2[[#This Row],[Close Price]]-Table2[[#This Row],[200D EMA]])/Table2[[#This Row],[200D EMA]]</f>
        <v>0.64121249558609872</v>
      </c>
      <c r="V4">
        <v>0.348162074457114</v>
      </c>
      <c r="W4">
        <v>2155.3000000000002</v>
      </c>
      <c r="X4">
        <v>2189.4499999999998</v>
      </c>
      <c r="Y4">
        <v>1963.95</v>
      </c>
      <c r="Z4">
        <v>2266</v>
      </c>
      <c r="AA4">
        <v>1963.95</v>
      </c>
      <c r="AB4">
        <v>2474</v>
      </c>
      <c r="AC4" s="1">
        <f>(Table2[[#This Row],[Close Price]]/Table2[[#This Row],[Day Low]])-1</f>
        <v>1.0972950401336057E-2</v>
      </c>
      <c r="AD4" s="1">
        <f>(Table2[[#This Row],[Day High]]/Table2[[#This Row],[Close Price]])-1</f>
        <v>4.8188347598614456E-3</v>
      </c>
      <c r="AE4" s="1">
        <f>(Table2[[#This Row],[Close Price]]/Table2[[#This Row],[Current Week Low]])-1</f>
        <v>0.10947325542910957</v>
      </c>
      <c r="AF4" s="1">
        <f>(Table2[[#This Row],[Current Week High]]/Table2[[#This Row],[Close Price]])-1</f>
        <v>3.9950434842470184E-2</v>
      </c>
      <c r="AG4" s="1">
        <f>(Table2[[#This Row],[Close Price]]/Table2[[#This Row],[Current Month Low]])-1</f>
        <v>0.10947325542910957</v>
      </c>
      <c r="AH4" s="1">
        <f>(Table2[[#This Row],[Current Month High]]/Table2[[#This Row],[Close Price]])-1</f>
        <v>0.13540925675210547</v>
      </c>
      <c r="AI4">
        <v>30.053466119002199</v>
      </c>
      <c r="AJ4">
        <v>277.601594315917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0.81</v>
      </c>
      <c r="AM4" t="s">
        <v>3111</v>
      </c>
      <c r="AN4">
        <v>-15.16</v>
      </c>
      <c r="AO4" t="s">
        <v>3110</v>
      </c>
      <c r="AP4">
        <v>0.2110596743093</v>
      </c>
      <c r="AQ4">
        <f>(Table2[[#This Row],[Sharpe Ratio]]-AVERAGE(Table2[Sharpe Ratio]))/_xlfn.STDEV.P(Table2[Sharpe Ratio])</f>
        <v>1.7410876803557691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5.6527466239543083</v>
      </c>
      <c r="AS4">
        <f>_xlfn.RANK.AVG(Table2[[#This Row],[1Y Return vs Nifty Z-Score]],Table2[1Y Return vs Nifty Z-Score])</f>
        <v>9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31</v>
      </c>
      <c r="AV4">
        <f>(Table2[[#This Row],[Rank 1Y]]+Table2[[#This Row],[Rank 6M]]+Table2[[#This Row],[Rank Sharpe]])/3</f>
        <v>14</v>
      </c>
    </row>
    <row r="5" spans="1:48" x14ac:dyDescent="0.3">
      <c r="A5" t="s">
        <v>274</v>
      </c>
      <c r="B5" t="s">
        <v>275</v>
      </c>
      <c r="C5" t="s">
        <v>3077</v>
      </c>
      <c r="D5" t="s">
        <v>276</v>
      </c>
      <c r="E5">
        <v>97724.8557</v>
      </c>
      <c r="F5">
        <v>4845.3</v>
      </c>
      <c r="G5">
        <v>143.64567870039301</v>
      </c>
      <c r="H5">
        <f>(Table2[[#This Row],[1Y Return vs Nifty]]-AVERAGE(Table2[1Y Return vs Nifty]))/_xlfn.STDEV.P(Table2[1Y Return vs Nifty])</f>
        <v>1.6501969252505282</v>
      </c>
      <c r="I5">
        <v>-19.3855249907438</v>
      </c>
      <c r="J5">
        <f>(Table2[[#This Row],[1M Return vs Nifty]]-AVERAGE(Table2[1M Return vs Nifty]))/_xlfn.STDEV.P(Table2[1M Return vs Nifty])</f>
        <v>-1.6359653252726194</v>
      </c>
      <c r="K5">
        <v>114.041503040603</v>
      </c>
      <c r="L5">
        <f>(Table2[[#This Row],[6M Return vs Nifty]]-AVERAGE(Table2[6M Return vs Nifty]))/_xlfn.STDEV.P(Table2[6M Return vs Nifty])</f>
        <v>3.8568541292620546</v>
      </c>
      <c r="M5">
        <v>-10.3840298977003</v>
      </c>
      <c r="N5">
        <f>(Table2[[#This Row],[1W Return vs Nifty]]-AVERAGE(Table2[1W Return vs Nifty]))/_xlfn.STDEV.P(Table2[1W Return vs Nifty])</f>
        <v>-1.4034455132941905</v>
      </c>
      <c r="O5">
        <v>4980.07</v>
      </c>
      <c r="P5">
        <v>4457.1205474664403</v>
      </c>
      <c r="Q5">
        <v>3012.93422203816</v>
      </c>
      <c r="R5">
        <v>42.489325358613897</v>
      </c>
      <c r="S5" s="1">
        <f>(Table2[[#This Row],[Close Price]]-Table2[[#This Row],[20D EMA]])/Table2[[#This Row],[20D EMA]]</f>
        <v>-2.706186860827248E-2</v>
      </c>
      <c r="T5" s="1">
        <f>(Table2[[#This Row],[Close Price]]-Table2[[#This Row],[50D EMA]])/Table2[[#This Row],[50D EMA]]</f>
        <v>8.7091979765773361E-2</v>
      </c>
      <c r="U5" s="1">
        <f>(Table2[[#This Row],[Close Price]]-Table2[[#This Row],[200D EMA]])/Table2[[#This Row],[200D EMA]]</f>
        <v>0.60816653897020678</v>
      </c>
      <c r="V5">
        <v>0.45420076920786001</v>
      </c>
      <c r="W5">
        <v>4805.55</v>
      </c>
      <c r="X5">
        <v>4860</v>
      </c>
      <c r="Y5">
        <v>4542.75</v>
      </c>
      <c r="Z5">
        <v>4998</v>
      </c>
      <c r="AA5">
        <v>4542.75</v>
      </c>
      <c r="AB5">
        <v>5359.6</v>
      </c>
      <c r="AC5" s="1">
        <f>(Table2[[#This Row],[Close Price]]/Table2[[#This Row],[Day Low]])-1</f>
        <v>8.2716858632205792E-3</v>
      </c>
      <c r="AD5" s="1">
        <f>(Table2[[#This Row],[Day High]]/Table2[[#This Row],[Close Price]])-1</f>
        <v>3.0338678719583623E-3</v>
      </c>
      <c r="AE5" s="1">
        <f>(Table2[[#This Row],[Close Price]]/Table2[[#This Row],[Current Week Low]])-1</f>
        <v>6.6600627373287091E-2</v>
      </c>
      <c r="AF5" s="1">
        <f>(Table2[[#This Row],[Current Week High]]/Table2[[#This Row],[Close Price]])-1</f>
        <v>3.1515076465853387E-2</v>
      </c>
      <c r="AG5" s="1">
        <f>(Table2[[#This Row],[Close Price]]/Table2[[#This Row],[Current Month Low]])-1</f>
        <v>6.6600627373287091E-2</v>
      </c>
      <c r="AH5" s="1">
        <f>(Table2[[#This Row],[Current Month High]]/Table2[[#This Row],[Close Price]])-1</f>
        <v>0.10614409840463956</v>
      </c>
      <c r="AI5">
        <v>20.941943739293698</v>
      </c>
      <c r="AJ5">
        <v>182.681368688194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0.57999999999999996</v>
      </c>
      <c r="AM5" t="s">
        <v>3111</v>
      </c>
      <c r="AN5">
        <v>-9.01</v>
      </c>
      <c r="AO5" t="s">
        <v>3110</v>
      </c>
      <c r="AP5">
        <v>0.268705582456223</v>
      </c>
      <c r="AQ5">
        <f>(Table2[[#This Row],[Sharpe Ratio]]-AVERAGE(Table2[Sharpe Ratio]))/_xlfn.STDEV.P(Table2[Sharpe Ratio])</f>
        <v>2.4157955822258814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4.8834357981716545</v>
      </c>
      <c r="AS5">
        <f>_xlfn.RANK.AVG(Table2[[#This Row],[1Y Return vs Nifty Z-Score]],Table2[1Y Return vs Nifty Z-Score])</f>
        <v>43</v>
      </c>
      <c r="AT5">
        <f>_xlfn.RANK.AVG(Table2[[#This Row],[6M Return vs Nifty Z-Score]],Table2[6M Return vs Nifty Z-Score])</f>
        <v>3</v>
      </c>
      <c r="AU5">
        <f>_xlfn.RANK.AVG(Table2[[#This Row],[Sharpe Ratio Z-Score]],Table2[Sharpe Ratio Z-Score])</f>
        <v>5</v>
      </c>
      <c r="AV5">
        <f>(Table2[[#This Row],[Rank 1Y]]+Table2[[#This Row],[Rank 6M]]+Table2[[#This Row],[Rank Sharpe]])/3</f>
        <v>17</v>
      </c>
    </row>
    <row r="6" spans="1:48" x14ac:dyDescent="0.3">
      <c r="A6" t="s">
        <v>1099</v>
      </c>
      <c r="B6" t="s">
        <v>1100</v>
      </c>
      <c r="C6" t="s">
        <v>3078</v>
      </c>
      <c r="D6" t="s">
        <v>133</v>
      </c>
      <c r="E6">
        <v>11165.078600250001</v>
      </c>
      <c r="F6">
        <v>426.75</v>
      </c>
      <c r="G6">
        <v>140.856124807729</v>
      </c>
      <c r="H6">
        <f>(Table2[[#This Row],[1Y Return vs Nifty]]-AVERAGE(Table2[1Y Return vs Nifty]))/_xlfn.STDEV.P(Table2[1Y Return vs Nifty])</f>
        <v>1.6080751034969303</v>
      </c>
      <c r="I6">
        <v>14.3797480539081</v>
      </c>
      <c r="J6">
        <f>(Table2[[#This Row],[1M Return vs Nifty]]-AVERAGE(Table2[1M Return vs Nifty]))/_xlfn.STDEV.P(Table2[1M Return vs Nifty])</f>
        <v>1.8267257407767885</v>
      </c>
      <c r="K6">
        <v>96.326789133729804</v>
      </c>
      <c r="L6">
        <f>(Table2[[#This Row],[6M Return vs Nifty]]-AVERAGE(Table2[6M Return vs Nifty]))/_xlfn.STDEV.P(Table2[6M Return vs Nifty])</f>
        <v>3.2333051472646028</v>
      </c>
      <c r="M6">
        <v>-0.30445651973625498</v>
      </c>
      <c r="N6">
        <f>(Table2[[#This Row],[1W Return vs Nifty]]-AVERAGE(Table2[1W Return vs Nifty]))/_xlfn.STDEV.P(Table2[1W Return vs Nifty])</f>
        <v>0.55484740367054186</v>
      </c>
      <c r="O6">
        <v>408.14</v>
      </c>
      <c r="P6">
        <v>357.97640922574402</v>
      </c>
      <c r="Q6">
        <v>257.394483830887</v>
      </c>
      <c r="R6">
        <v>55.230010206136598</v>
      </c>
      <c r="S6" s="1">
        <f>(Table2[[#This Row],[Close Price]]-Table2[[#This Row],[20D EMA]])/Table2[[#This Row],[20D EMA]]</f>
        <v>4.5597099034645011E-2</v>
      </c>
      <c r="T6" s="1">
        <f>(Table2[[#This Row],[Close Price]]-Table2[[#This Row],[50D EMA]])/Table2[[#This Row],[50D EMA]]</f>
        <v>0.19211766195153537</v>
      </c>
      <c r="U6" s="1">
        <f>(Table2[[#This Row],[Close Price]]-Table2[[#This Row],[200D EMA]])/Table2[[#This Row],[200D EMA]]</f>
        <v>0.65796093858943283</v>
      </c>
      <c r="V6">
        <v>0.98336879663337595</v>
      </c>
      <c r="W6">
        <v>422</v>
      </c>
      <c r="X6">
        <v>428.25</v>
      </c>
      <c r="Y6">
        <v>404</v>
      </c>
      <c r="Z6">
        <v>437.8</v>
      </c>
      <c r="AA6">
        <v>404</v>
      </c>
      <c r="AB6">
        <v>451</v>
      </c>
      <c r="AC6" s="1">
        <f>(Table2[[#This Row],[Close Price]]/Table2[[#This Row],[Day Low]])-1</f>
        <v>1.125592417061605E-2</v>
      </c>
      <c r="AD6" s="1">
        <f>(Table2[[#This Row],[Day High]]/Table2[[#This Row],[Close Price]])-1</f>
        <v>3.5149384885764245E-3</v>
      </c>
      <c r="AE6" s="1">
        <f>(Table2[[#This Row],[Close Price]]/Table2[[#This Row],[Current Week Low]])-1</f>
        <v>5.6311881188118917E-2</v>
      </c>
      <c r="AF6" s="1">
        <f>(Table2[[#This Row],[Current Week High]]/Table2[[#This Row],[Close Price]])-1</f>
        <v>2.5893380199179861E-2</v>
      </c>
      <c r="AG6" s="1">
        <f>(Table2[[#This Row],[Close Price]]/Table2[[#This Row],[Current Month Low]])-1</f>
        <v>5.6311881188118917E-2</v>
      </c>
      <c r="AH6" s="1">
        <f>(Table2[[#This Row],[Current Month High]]/Table2[[#This Row],[Close Price]])-1</f>
        <v>5.682483889865253E-2</v>
      </c>
      <c r="AI6">
        <v>9.8769771528998103</v>
      </c>
      <c r="AJ6">
        <v>190.889881053815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0.78</v>
      </c>
      <c r="AM6" t="s">
        <v>3111</v>
      </c>
      <c r="AN6">
        <v>15.24</v>
      </c>
      <c r="AO6" t="s">
        <v>3111</v>
      </c>
      <c r="AP6">
        <v>0.256073408601035</v>
      </c>
      <c r="AQ6">
        <f>(Table2[[#This Row],[Sharpe Ratio]]-AVERAGE(Table2[Sharpe Ratio]))/_xlfn.STDEV.P(Table2[Sharpe Ratio])</f>
        <v>2.2679441944713572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9.4908975896802215</v>
      </c>
      <c r="AS6">
        <f>_xlfn.RANK.AVG(Table2[[#This Row],[1Y Return vs Nifty Z-Score]],Table2[1Y Return vs Nifty Z-Score])</f>
        <v>47</v>
      </c>
      <c r="AT6">
        <f>_xlfn.RANK.AVG(Table2[[#This Row],[6M Return vs Nifty Z-Score]],Table2[6M Return vs Nifty Z-Score])</f>
        <v>7</v>
      </c>
      <c r="AU6">
        <f>_xlfn.RANK.AVG(Table2[[#This Row],[Sharpe Ratio Z-Score]],Table2[Sharpe Ratio Z-Score])</f>
        <v>8</v>
      </c>
      <c r="AV6">
        <f>(Table2[[#This Row],[Rank 1Y]]+Table2[[#This Row],[Rank 6M]]+Table2[[#This Row],[Rank Sharpe]])/3</f>
        <v>20.666666666666668</v>
      </c>
    </row>
    <row r="7" spans="1:48" x14ac:dyDescent="0.3">
      <c r="A7" t="s">
        <v>815</v>
      </c>
      <c r="B7" t="s">
        <v>816</v>
      </c>
      <c r="C7" t="s">
        <v>3069</v>
      </c>
      <c r="D7" t="s">
        <v>46</v>
      </c>
      <c r="E7">
        <v>19195.244688700001</v>
      </c>
      <c r="F7">
        <v>1650.5</v>
      </c>
      <c r="G7">
        <v>214.50154989998501</v>
      </c>
      <c r="H7">
        <f>(Table2[[#This Row],[1Y Return vs Nifty]]-AVERAGE(Table2[1Y Return vs Nifty]))/_xlfn.STDEV.P(Table2[1Y Return vs Nifty])</f>
        <v>2.7201093527228846</v>
      </c>
      <c r="I7">
        <v>3.89191437840647</v>
      </c>
      <c r="J7">
        <f>(Table2[[#This Row],[1M Return vs Nifty]]-AVERAGE(Table2[1M Return vs Nifty]))/_xlfn.STDEV.P(Table2[1M Return vs Nifty])</f>
        <v>0.75117904158835258</v>
      </c>
      <c r="K7">
        <v>104.19964817330499</v>
      </c>
      <c r="L7">
        <f>(Table2[[#This Row],[6M Return vs Nifty]]-AVERAGE(Table2[6M Return vs Nifty]))/_xlfn.STDEV.P(Table2[6M Return vs Nifty])</f>
        <v>3.5104258089554383</v>
      </c>
      <c r="M7">
        <v>-2.6145153034434601</v>
      </c>
      <c r="N7">
        <f>(Table2[[#This Row],[1W Return vs Nifty]]-AVERAGE(Table2[1W Return vs Nifty]))/_xlfn.STDEV.P(Table2[1W Return vs Nifty])</f>
        <v>0.10604152823578877</v>
      </c>
      <c r="O7">
        <v>1599.68</v>
      </c>
      <c r="P7">
        <v>1466.4785887232399</v>
      </c>
      <c r="Q7">
        <v>1040.3196665487701</v>
      </c>
      <c r="R7">
        <v>55.021454241671897</v>
      </c>
      <c r="S7" s="1">
        <f>(Table2[[#This Row],[Close Price]]-Table2[[#This Row],[20D EMA]])/Table2[[#This Row],[20D EMA]]</f>
        <v>3.1768853770754113E-2</v>
      </c>
      <c r="T7" s="1">
        <f>(Table2[[#This Row],[Close Price]]-Table2[[#This Row],[50D EMA]])/Table2[[#This Row],[50D EMA]]</f>
        <v>0.12548523564668929</v>
      </c>
      <c r="U7" s="1">
        <f>(Table2[[#This Row],[Close Price]]-Table2[[#This Row],[200D EMA]])/Table2[[#This Row],[200D EMA]]</f>
        <v>0.58653157589098093</v>
      </c>
      <c r="V7">
        <v>0.618743070067172</v>
      </c>
      <c r="W7">
        <v>1650.5</v>
      </c>
      <c r="X7">
        <v>1687</v>
      </c>
      <c r="Y7">
        <v>1550</v>
      </c>
      <c r="Z7">
        <v>1672</v>
      </c>
      <c r="AA7">
        <v>1550</v>
      </c>
      <c r="AB7">
        <v>1777</v>
      </c>
      <c r="AC7" s="1">
        <f>(Table2[[#This Row],[Close Price]]/Table2[[#This Row],[Day Low]])-1</f>
        <v>0</v>
      </c>
      <c r="AD7" s="1">
        <f>(Table2[[#This Row],[Day High]]/Table2[[#This Row],[Close Price]])-1</f>
        <v>2.2114510754316807E-2</v>
      </c>
      <c r="AE7" s="1">
        <f>(Table2[[#This Row],[Close Price]]/Table2[[#This Row],[Current Week Low]])-1</f>
        <v>6.4838709677419448E-2</v>
      </c>
      <c r="AF7" s="1">
        <f>(Table2[[#This Row],[Current Week High]]/Table2[[#This Row],[Close Price]])-1</f>
        <v>1.3026355649803145E-2</v>
      </c>
      <c r="AG7" s="1">
        <f>(Table2[[#This Row],[Close Price]]/Table2[[#This Row],[Current Month Low]])-1</f>
        <v>6.4838709677419448E-2</v>
      </c>
      <c r="AH7" s="1">
        <f>(Table2[[#This Row],[Current Month High]]/Table2[[#This Row],[Close Price]])-1</f>
        <v>7.6643441381399668E-2</v>
      </c>
      <c r="AI7">
        <v>7.6643441381399597</v>
      </c>
      <c r="AJ7">
        <v>282.06018518518499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0.39</v>
      </c>
      <c r="AM7" t="s">
        <v>3111</v>
      </c>
      <c r="AN7">
        <v>6.44</v>
      </c>
      <c r="AO7" t="s">
        <v>3111</v>
      </c>
      <c r="AP7">
        <v>0.18705373546839699</v>
      </c>
      <c r="AQ7">
        <f>(Table2[[#This Row],[Sharpe Ratio]]-AVERAGE(Table2[Sharpe Ratio]))/_xlfn.STDEV.P(Table2[Sharpe Ratio])</f>
        <v>1.4601137630659873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8.5478694945684524</v>
      </c>
      <c r="AS7">
        <f>_xlfn.RANK.AVG(Table2[[#This Row],[1Y Return vs Nifty Z-Score]],Table2[1Y Return vs Nifty Z-Score])</f>
        <v>14</v>
      </c>
      <c r="AT7">
        <f>_xlfn.RANK.AVG(Table2[[#This Row],[6M Return vs Nifty Z-Score]],Table2[6M Return vs Nifty Z-Score])</f>
        <v>5</v>
      </c>
      <c r="AU7">
        <f>_xlfn.RANK.AVG(Table2[[#This Row],[Sharpe Ratio Z-Score]],Table2[Sharpe Ratio Z-Score])</f>
        <v>56</v>
      </c>
      <c r="AV7">
        <f>(Table2[[#This Row],[Rank 1Y]]+Table2[[#This Row],[Rank 6M]]+Table2[[#This Row],[Rank Sharpe]])/3</f>
        <v>25</v>
      </c>
    </row>
    <row r="8" spans="1:48" x14ac:dyDescent="0.3">
      <c r="A8" t="s">
        <v>1059</v>
      </c>
      <c r="B8" t="s">
        <v>1060</v>
      </c>
      <c r="C8" t="s">
        <v>3073</v>
      </c>
      <c r="D8" t="s">
        <v>1061</v>
      </c>
      <c r="E8">
        <v>12014.475043689999</v>
      </c>
      <c r="F8">
        <v>1765.85</v>
      </c>
      <c r="G8">
        <v>131.23360083050801</v>
      </c>
      <c r="H8">
        <f>(Table2[[#This Row],[1Y Return vs Nifty]]-AVERAGE(Table2[1Y Return vs Nifty]))/_xlfn.STDEV.P(Table2[1Y Return vs Nifty])</f>
        <v>1.462776516201616</v>
      </c>
      <c r="I8">
        <v>20.177409153570501</v>
      </c>
      <c r="J8">
        <f>(Table2[[#This Row],[1M Return vs Nifty]]-AVERAGE(Table2[1M Return vs Nifty]))/_xlfn.STDEV.P(Table2[1M Return vs Nifty])</f>
        <v>2.4212865863898219</v>
      </c>
      <c r="K8">
        <v>84.188317426588497</v>
      </c>
      <c r="L8">
        <f>(Table2[[#This Row],[6M Return vs Nifty]]-AVERAGE(Table2[6M Return vs Nifty]))/_xlfn.STDEV.P(Table2[6M Return vs Nifty])</f>
        <v>2.8060370741936551</v>
      </c>
      <c r="M8">
        <v>5.7161044729594499</v>
      </c>
      <c r="N8">
        <f>(Table2[[#This Row],[1W Return vs Nifty]]-AVERAGE(Table2[1W Return vs Nifty]))/_xlfn.STDEV.P(Table2[1W Return vs Nifty])</f>
        <v>1.7245419439102601</v>
      </c>
      <c r="O8">
        <v>1594.21</v>
      </c>
      <c r="P8">
        <v>1431.2974476698801</v>
      </c>
      <c r="Q8">
        <v>1110.3869510693</v>
      </c>
      <c r="R8">
        <v>71.034054433862494</v>
      </c>
      <c r="S8" s="1">
        <f>(Table2[[#This Row],[Close Price]]-Table2[[#This Row],[20D EMA]])/Table2[[#This Row],[20D EMA]]</f>
        <v>0.1076646113121859</v>
      </c>
      <c r="T8" s="1">
        <f>(Table2[[#This Row],[Close Price]]-Table2[[#This Row],[50D EMA]])/Table2[[#This Row],[50D EMA]]</f>
        <v>0.23374075938915692</v>
      </c>
      <c r="U8" s="1">
        <f>(Table2[[#This Row],[Close Price]]-Table2[[#This Row],[200D EMA]])/Table2[[#This Row],[200D EMA]]</f>
        <v>0.59030146950078122</v>
      </c>
      <c r="V8">
        <v>0.78374463483568002</v>
      </c>
      <c r="W8">
        <v>1766.05</v>
      </c>
      <c r="X8">
        <v>1799</v>
      </c>
      <c r="Y8">
        <v>1550</v>
      </c>
      <c r="Z8">
        <v>1840</v>
      </c>
      <c r="AA8">
        <v>1550</v>
      </c>
      <c r="AB8">
        <v>1840</v>
      </c>
      <c r="AC8" s="1">
        <f>(Table2[[#This Row],[Close Price]]/Table2[[#This Row],[Day Low]])-1</f>
        <v>-1.1324707680981927E-4</v>
      </c>
      <c r="AD8" s="1">
        <f>(Table2[[#This Row],[Day High]]/Table2[[#This Row],[Close Price]])-1</f>
        <v>1.8772828949231268E-2</v>
      </c>
      <c r="AE8" s="1">
        <f>(Table2[[#This Row],[Close Price]]/Table2[[#This Row],[Current Week Low]])-1</f>
        <v>0.13925806451612899</v>
      </c>
      <c r="AF8" s="1">
        <f>(Table2[[#This Row],[Current Week High]]/Table2[[#This Row],[Close Price]])-1</f>
        <v>4.1991109097601731E-2</v>
      </c>
      <c r="AG8" s="1">
        <f>(Table2[[#This Row],[Close Price]]/Table2[[#This Row],[Current Month Low]])-1</f>
        <v>0.13925806451612899</v>
      </c>
      <c r="AH8" s="1">
        <f>(Table2[[#This Row],[Current Month High]]/Table2[[#This Row],[Close Price]])-1</f>
        <v>4.1991109097601731E-2</v>
      </c>
      <c r="AI8">
        <v>4.1991109097601704</v>
      </c>
      <c r="AJ8">
        <v>158.46750585480001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0.92</v>
      </c>
      <c r="AM8" t="s">
        <v>3111</v>
      </c>
      <c r="AN8">
        <v>21.87</v>
      </c>
      <c r="AO8" t="s">
        <v>3111</v>
      </c>
      <c r="AP8">
        <v>0.23293838526143601</v>
      </c>
      <c r="AQ8">
        <f>(Table2[[#This Row],[Sharpe Ratio]]-AVERAGE(Table2[Sharpe Ratio]))/_xlfn.STDEV.P(Table2[Sharpe Ratio])</f>
        <v>1.9971637772838435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10.411805897979198</v>
      </c>
      <c r="AS8">
        <f>_xlfn.RANK.AVG(Table2[[#This Row],[1Y Return vs Nifty Z-Score]],Table2[1Y Return vs Nifty Z-Score])</f>
        <v>59</v>
      </c>
      <c r="AT8">
        <f>_xlfn.RANK.AVG(Table2[[#This Row],[6M Return vs Nifty Z-Score]],Table2[6M Return vs Nifty Z-Score])</f>
        <v>12</v>
      </c>
      <c r="AU8">
        <f>_xlfn.RANK.AVG(Table2[[#This Row],[Sharpe Ratio Z-Score]],Table2[Sharpe Ratio Z-Score])</f>
        <v>16</v>
      </c>
      <c r="AV8">
        <f>(Table2[[#This Row],[Rank 1Y]]+Table2[[#This Row],[Rank 6M]]+Table2[[#This Row],[Rank Sharpe]])/3</f>
        <v>29</v>
      </c>
    </row>
    <row r="9" spans="1:48" x14ac:dyDescent="0.3">
      <c r="A9" t="s">
        <v>416</v>
      </c>
      <c r="B9" t="s">
        <v>417</v>
      </c>
      <c r="C9" t="s">
        <v>3078</v>
      </c>
      <c r="D9" t="s">
        <v>98</v>
      </c>
      <c r="E9">
        <v>55694.348027919899</v>
      </c>
      <c r="F9">
        <v>540.4</v>
      </c>
      <c r="G9">
        <v>185.96733133896399</v>
      </c>
      <c r="H9">
        <f>(Table2[[#This Row],[1Y Return vs Nifty]]-AVERAGE(Table2[1Y Return vs Nifty]))/_xlfn.STDEV.P(Table2[1Y Return vs Nifty])</f>
        <v>2.2892471739113063</v>
      </c>
      <c r="I9">
        <v>8.45927580898217</v>
      </c>
      <c r="J9">
        <f>(Table2[[#This Row],[1M Return vs Nifty]]-AVERAGE(Table2[1M Return vs Nifty]))/_xlfn.STDEV.P(Table2[1M Return vs Nifty])</f>
        <v>1.2195703855635238</v>
      </c>
      <c r="K9">
        <v>49.444025180362402</v>
      </c>
      <c r="L9">
        <f>(Table2[[#This Row],[6M Return vs Nifty]]-AVERAGE(Table2[6M Return vs Nifty]))/_xlfn.STDEV.P(Table2[6M Return vs Nifty])</f>
        <v>1.5830555361203562</v>
      </c>
      <c r="M9">
        <v>-3.1169855155910899</v>
      </c>
      <c r="N9">
        <f>(Table2[[#This Row],[1W Return vs Nifty]]-AVERAGE(Table2[1W Return vs Nifty]))/_xlfn.STDEV.P(Table2[1W Return vs Nifty])</f>
        <v>8.4199503636880769E-3</v>
      </c>
      <c r="O9">
        <v>539.73</v>
      </c>
      <c r="P9">
        <v>497.34882384754701</v>
      </c>
      <c r="Q9">
        <v>393.62228594129999</v>
      </c>
      <c r="R9">
        <v>42.3033247938478</v>
      </c>
      <c r="S9" s="1">
        <f>(Table2[[#This Row],[Close Price]]-Table2[[#This Row],[20D EMA]])/Table2[[#This Row],[20D EMA]]</f>
        <v>1.2413614214513906E-3</v>
      </c>
      <c r="T9" s="1">
        <f>(Table2[[#This Row],[Close Price]]-Table2[[#This Row],[50D EMA]])/Table2[[#This Row],[50D EMA]]</f>
        <v>8.6561330977731443E-2</v>
      </c>
      <c r="U9" s="1">
        <f>(Table2[[#This Row],[Close Price]]-Table2[[#This Row],[200D EMA]])/Table2[[#This Row],[200D EMA]]</f>
        <v>0.37288974557855348</v>
      </c>
      <c r="V9">
        <v>1.32078787098672</v>
      </c>
      <c r="W9">
        <v>533</v>
      </c>
      <c r="X9">
        <v>539.75</v>
      </c>
      <c r="Y9">
        <v>515.95000000000005</v>
      </c>
      <c r="Z9">
        <v>556.95000000000005</v>
      </c>
      <c r="AA9">
        <v>515.95000000000005</v>
      </c>
      <c r="AB9">
        <v>593</v>
      </c>
      <c r="AC9" s="1">
        <f>(Table2[[#This Row],[Close Price]]/Table2[[#This Row],[Day Low]])-1</f>
        <v>1.3883677298311303E-2</v>
      </c>
      <c r="AD9" s="1">
        <f>(Table2[[#This Row],[Day High]]/Table2[[#This Row],[Close Price]])-1</f>
        <v>-1.2028127313100656E-3</v>
      </c>
      <c r="AE9" s="1">
        <f>(Table2[[#This Row],[Close Price]]/Table2[[#This Row],[Current Week Low]])-1</f>
        <v>4.7388312821009748E-2</v>
      </c>
      <c r="AF9" s="1">
        <f>(Table2[[#This Row],[Current Week High]]/Table2[[#This Row],[Close Price]])-1</f>
        <v>3.0625462620281318E-2</v>
      </c>
      <c r="AG9" s="1">
        <f>(Table2[[#This Row],[Close Price]]/Table2[[#This Row],[Current Month Low]])-1</f>
        <v>4.7388312821009748E-2</v>
      </c>
      <c r="AH9" s="1">
        <f>(Table2[[#This Row],[Current Month High]]/Table2[[#This Row],[Close Price]])-1</f>
        <v>9.7335307179866826E-2</v>
      </c>
      <c r="AI9">
        <v>17.246484085862299</v>
      </c>
      <c r="AJ9">
        <v>217.22923393014301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0.19</v>
      </c>
      <c r="AM9" t="s">
        <v>3111</v>
      </c>
      <c r="AN9">
        <v>2.1</v>
      </c>
      <c r="AO9" t="s">
        <v>3111</v>
      </c>
      <c r="AP9">
        <v>0.222600388658967</v>
      </c>
      <c r="AQ9">
        <f>(Table2[[#This Row],[Sharpe Ratio]]-AVERAGE(Table2[Sharpe Ratio]))/_xlfn.STDEV.P(Table2[Sharpe Ratio])</f>
        <v>1.8761642437277999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6.9764572896866737</v>
      </c>
      <c r="AS9">
        <f>_xlfn.RANK.AVG(Table2[[#This Row],[1Y Return vs Nifty Z-Score]],Table2[1Y Return vs Nifty Z-Score])</f>
        <v>22</v>
      </c>
      <c r="AT9">
        <f>_xlfn.RANK.AVG(Table2[[#This Row],[6M Return vs Nifty Z-Score]],Table2[6M Return vs Nifty Z-Score])</f>
        <v>53</v>
      </c>
      <c r="AU9">
        <f>_xlfn.RANK.AVG(Table2[[#This Row],[Sharpe Ratio Z-Score]],Table2[Sharpe Ratio Z-Score])</f>
        <v>22</v>
      </c>
      <c r="AV9">
        <f>(Table2[[#This Row],[Rank 1Y]]+Table2[[#This Row],[Rank 6M]]+Table2[[#This Row],[Rank Sharpe]])/3</f>
        <v>32.333333333333336</v>
      </c>
    </row>
    <row r="10" spans="1:48" x14ac:dyDescent="0.3">
      <c r="A10" t="s">
        <v>981</v>
      </c>
      <c r="B10" t="s">
        <v>982</v>
      </c>
      <c r="C10" t="s">
        <v>3077</v>
      </c>
      <c r="D10" t="s">
        <v>133</v>
      </c>
      <c r="E10">
        <v>13760.201311000001</v>
      </c>
      <c r="F10">
        <v>1645.9</v>
      </c>
      <c r="G10">
        <v>119.907318937564</v>
      </c>
      <c r="H10">
        <f>(Table2[[#This Row],[1Y Return vs Nifty]]-AVERAGE(Table2[1Y Return vs Nifty]))/_xlfn.STDEV.P(Table2[1Y Return vs Nifty])</f>
        <v>1.2917514543520383</v>
      </c>
      <c r="I10">
        <v>10.860082267450601</v>
      </c>
      <c r="J10">
        <f>(Table2[[#This Row],[1M Return vs Nifty]]-AVERAGE(Table2[1M Return vs Nifty]))/_xlfn.STDEV.P(Table2[1M Return vs Nifty])</f>
        <v>1.4657775186750712</v>
      </c>
      <c r="K10">
        <v>86.391429657923595</v>
      </c>
      <c r="L10">
        <f>(Table2[[#This Row],[6M Return vs Nifty]]-AVERAGE(Table2[6M Return vs Nifty]))/_xlfn.STDEV.P(Table2[6M Return vs Nifty])</f>
        <v>2.8835855119667384</v>
      </c>
      <c r="M10">
        <v>-4.3174693855236503</v>
      </c>
      <c r="N10">
        <f>(Table2[[#This Row],[1W Return vs Nifty]]-AVERAGE(Table2[1W Return vs Nifty]))/_xlfn.STDEV.P(Table2[1W Return vs Nifty])</f>
        <v>-0.22481403397922844</v>
      </c>
      <c r="O10">
        <v>1523.05</v>
      </c>
      <c r="P10">
        <v>1339.8388255106499</v>
      </c>
      <c r="Q10">
        <v>996.24829935733203</v>
      </c>
      <c r="R10">
        <v>62.1056113520144</v>
      </c>
      <c r="S10" s="1">
        <f>(Table2[[#This Row],[Close Price]]-Table2[[#This Row],[20D EMA]])/Table2[[#This Row],[20D EMA]]</f>
        <v>8.0660516726305864E-2</v>
      </c>
      <c r="T10" s="1">
        <f>(Table2[[#This Row],[Close Price]]-Table2[[#This Row],[50D EMA]])/Table2[[#This Row],[50D EMA]]</f>
        <v>0.22843133715930475</v>
      </c>
      <c r="U10" s="1">
        <f>(Table2[[#This Row],[Close Price]]-Table2[[#This Row],[200D EMA]])/Table2[[#This Row],[200D EMA]]</f>
        <v>0.65209817779538559</v>
      </c>
      <c r="V10">
        <v>1.15432191873496</v>
      </c>
      <c r="W10">
        <v>1650</v>
      </c>
      <c r="X10">
        <v>1698</v>
      </c>
      <c r="Y10">
        <v>1557</v>
      </c>
      <c r="Z10">
        <v>1707</v>
      </c>
      <c r="AA10">
        <v>1557</v>
      </c>
      <c r="AB10">
        <v>1768</v>
      </c>
      <c r="AC10" s="1">
        <f>(Table2[[#This Row],[Close Price]]/Table2[[#This Row],[Day Low]])-1</f>
        <v>-2.4848484848484231E-3</v>
      </c>
      <c r="AD10" s="1">
        <f>(Table2[[#This Row],[Day High]]/Table2[[#This Row],[Close Price]])-1</f>
        <v>3.1654413998420283E-2</v>
      </c>
      <c r="AE10" s="1">
        <f>(Table2[[#This Row],[Close Price]]/Table2[[#This Row],[Current Week Low]])-1</f>
        <v>5.7096981374437972E-2</v>
      </c>
      <c r="AF10" s="1">
        <f>(Table2[[#This Row],[Current Week High]]/Table2[[#This Row],[Close Price]])-1</f>
        <v>3.7122546934807543E-2</v>
      </c>
      <c r="AG10" s="1">
        <f>(Table2[[#This Row],[Close Price]]/Table2[[#This Row],[Current Month Low]])-1</f>
        <v>5.7096981374437972E-2</v>
      </c>
      <c r="AH10" s="1">
        <f>(Table2[[#This Row],[Current Month High]]/Table2[[#This Row],[Close Price]])-1</f>
        <v>7.4184336836988773E-2</v>
      </c>
      <c r="AI10">
        <v>7.4184336836988702</v>
      </c>
      <c r="AJ10">
        <v>153.21538461538401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0.46</v>
      </c>
      <c r="AM10" t="s">
        <v>3111</v>
      </c>
      <c r="AN10">
        <v>14.63</v>
      </c>
      <c r="AO10" t="s">
        <v>3111</v>
      </c>
      <c r="AP10">
        <v>0.239678039094052</v>
      </c>
      <c r="AQ10">
        <f>(Table2[[#This Row],[Sharpe Ratio]]-AVERAGE(Table2[Sharpe Ratio]))/_xlfn.STDEV.P(Table2[Sharpe Ratio])</f>
        <v>2.0760470465897138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7.4923474976043334</v>
      </c>
      <c r="AS10">
        <f>_xlfn.RANK.AVG(Table2[[#This Row],[1Y Return vs Nifty Z-Score]],Table2[1Y Return vs Nifty Z-Score])</f>
        <v>77</v>
      </c>
      <c r="AT10">
        <f>_xlfn.RANK.AVG(Table2[[#This Row],[6M Return vs Nifty Z-Score]],Table2[6M Return vs Nifty Z-Score])</f>
        <v>9</v>
      </c>
      <c r="AU10">
        <f>_xlfn.RANK.AVG(Table2[[#This Row],[Sharpe Ratio Z-Score]],Table2[Sharpe Ratio Z-Score])</f>
        <v>11</v>
      </c>
      <c r="AV10">
        <f>(Table2[[#This Row],[Rank 1Y]]+Table2[[#This Row],[Rank 6M]]+Table2[[#This Row],[Rank Sharpe]])/3</f>
        <v>32.333333333333336</v>
      </c>
    </row>
    <row r="11" spans="1:48" x14ac:dyDescent="0.3">
      <c r="A11" t="s">
        <v>991</v>
      </c>
      <c r="B11" t="s">
        <v>992</v>
      </c>
      <c r="C11" t="s">
        <v>3077</v>
      </c>
      <c r="D11" t="s">
        <v>156</v>
      </c>
      <c r="E11">
        <v>13505.2929024</v>
      </c>
      <c r="F11">
        <v>13348.95</v>
      </c>
      <c r="G11">
        <v>156.92645405828699</v>
      </c>
      <c r="H11">
        <f>(Table2[[#This Row],[1Y Return vs Nifty]]-AVERAGE(Table2[1Y Return vs Nifty]))/_xlfn.STDEV.P(Table2[1Y Return vs Nifty])</f>
        <v>1.8507345287167773</v>
      </c>
      <c r="I11">
        <v>-2.4127860954269398</v>
      </c>
      <c r="J11">
        <f>(Table2[[#This Row],[1M Return vs Nifty]]-AVERAGE(Table2[1M Return vs Nifty]))/_xlfn.STDEV.P(Table2[1M Return vs Nifty])</f>
        <v>0.10462037239025834</v>
      </c>
      <c r="K11">
        <v>57.476897706331897</v>
      </c>
      <c r="L11">
        <f>(Table2[[#This Row],[6M Return vs Nifty]]-AVERAGE(Table2[6M Return vs Nifty]))/_xlfn.STDEV.P(Table2[6M Return vs Nifty])</f>
        <v>1.8658085917110627</v>
      </c>
      <c r="M11">
        <v>-3.4832871624458801</v>
      </c>
      <c r="N11">
        <f>(Table2[[#This Row],[1W Return vs Nifty]]-AVERAGE(Table2[1W Return vs Nifty]))/_xlfn.STDEV.P(Table2[1W Return vs Nifty])</f>
        <v>-6.2746347415984796E-2</v>
      </c>
      <c r="O11">
        <v>12752.69</v>
      </c>
      <c r="P11">
        <v>11976.040216863301</v>
      </c>
      <c r="Q11">
        <v>9195.7439239734904</v>
      </c>
      <c r="R11">
        <v>58.550476784853402</v>
      </c>
      <c r="S11" s="1">
        <f>(Table2[[#This Row],[Close Price]]-Table2[[#This Row],[20D EMA]])/Table2[[#This Row],[20D EMA]]</f>
        <v>4.6755625675837818E-2</v>
      </c>
      <c r="T11" s="1">
        <f>(Table2[[#This Row],[Close Price]]-Table2[[#This Row],[50D EMA]])/Table2[[#This Row],[50D EMA]]</f>
        <v>0.11463804047714569</v>
      </c>
      <c r="U11" s="1">
        <f>(Table2[[#This Row],[Close Price]]-Table2[[#This Row],[200D EMA]])/Table2[[#This Row],[200D EMA]]</f>
        <v>0.45164438139681318</v>
      </c>
      <c r="V11">
        <v>1.2960128491437699</v>
      </c>
      <c r="W11">
        <v>13300.2</v>
      </c>
      <c r="X11">
        <v>13400.7</v>
      </c>
      <c r="Y11">
        <v>12912</v>
      </c>
      <c r="Z11">
        <v>13594.95</v>
      </c>
      <c r="AA11">
        <v>12912</v>
      </c>
      <c r="AB11">
        <v>13815</v>
      </c>
      <c r="AC11" s="1">
        <f>(Table2[[#This Row],[Close Price]]/Table2[[#This Row],[Day Low]])-1</f>
        <v>3.6653584156629559E-3</v>
      </c>
      <c r="AD11" s="1">
        <f>(Table2[[#This Row],[Day High]]/Table2[[#This Row],[Close Price]])-1</f>
        <v>3.8767094041103345E-3</v>
      </c>
      <c r="AE11" s="1">
        <f>(Table2[[#This Row],[Close Price]]/Table2[[#This Row],[Current Week Low]])-1</f>
        <v>3.3840613382899676E-2</v>
      </c>
      <c r="AF11" s="1">
        <f>(Table2[[#This Row],[Current Week High]]/Table2[[#This Row],[Close Price]])-1</f>
        <v>1.8428415718090285E-2</v>
      </c>
      <c r="AG11" s="1">
        <f>(Table2[[#This Row],[Close Price]]/Table2[[#This Row],[Current Month Low]])-1</f>
        <v>3.3840613382899676E-2</v>
      </c>
      <c r="AH11" s="1">
        <f>(Table2[[#This Row],[Current Month High]]/Table2[[#This Row],[Close Price]])-1</f>
        <v>3.4912858314698925E-2</v>
      </c>
      <c r="AI11">
        <v>9.1246877095202095</v>
      </c>
      <c r="AJ11">
        <v>216.922876034235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0.09</v>
      </c>
      <c r="AM11" t="s">
        <v>3111</v>
      </c>
      <c r="AN11">
        <v>13.42</v>
      </c>
      <c r="AO11" t="s">
        <v>3111</v>
      </c>
      <c r="AP11">
        <v>0.213858683871231</v>
      </c>
      <c r="AQ11">
        <f>(Table2[[#This Row],[Sharpe Ratio]]-AVERAGE(Table2[Sharpe Ratio]))/_xlfn.STDEV.P(Table2[Sharpe Ratio])</f>
        <v>1.7738482687401442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5.532265414142258</v>
      </c>
      <c r="AS11">
        <f>_xlfn.RANK.AVG(Table2[[#This Row],[1Y Return vs Nifty Z-Score]],Table2[1Y Return vs Nifty Z-Score])</f>
        <v>31</v>
      </c>
      <c r="AT11">
        <f>_xlfn.RANK.AVG(Table2[[#This Row],[6M Return vs Nifty Z-Score]],Table2[6M Return vs Nifty Z-Score])</f>
        <v>38</v>
      </c>
      <c r="AU11">
        <f>_xlfn.RANK.AVG(Table2[[#This Row],[Sharpe Ratio Z-Score]],Table2[Sharpe Ratio Z-Score])</f>
        <v>28</v>
      </c>
      <c r="AV11">
        <f>(Table2[[#This Row],[Rank 1Y]]+Table2[[#This Row],[Rank 6M]]+Table2[[#This Row],[Rank Sharpe]])/3</f>
        <v>32.333333333333336</v>
      </c>
    </row>
    <row r="12" spans="1:48" x14ac:dyDescent="0.3">
      <c r="A12" t="s">
        <v>142</v>
      </c>
      <c r="B12" t="s">
        <v>143</v>
      </c>
      <c r="C12" t="s">
        <v>3076</v>
      </c>
      <c r="D12" t="s">
        <v>144</v>
      </c>
      <c r="E12">
        <v>194538.735594945</v>
      </c>
      <c r="F12">
        <v>5472.45</v>
      </c>
      <c r="G12">
        <v>184.96980618228901</v>
      </c>
      <c r="H12">
        <f>(Table2[[#This Row],[1Y Return vs Nifty]]-AVERAGE(Table2[1Y Return vs Nifty]))/_xlfn.STDEV.P(Table2[1Y Return vs Nifty])</f>
        <v>2.2741847021108179</v>
      </c>
      <c r="I12">
        <v>-7.3010411901822296</v>
      </c>
      <c r="J12">
        <f>(Table2[[#This Row],[1M Return vs Nifty]]-AVERAGE(Table2[1M Return vs Nifty]))/_xlfn.STDEV.P(Table2[1M Return vs Nifty])</f>
        <v>-0.39667920907012749</v>
      </c>
      <c r="K12">
        <v>40.903278126642803</v>
      </c>
      <c r="L12">
        <f>(Table2[[#This Row],[6M Return vs Nifty]]-AVERAGE(Table2[6M Return vs Nifty]))/_xlfn.STDEV.P(Table2[6M Return vs Nifty])</f>
        <v>1.282425553675181</v>
      </c>
      <c r="M12">
        <v>-4.7769144480693999</v>
      </c>
      <c r="N12">
        <f>(Table2[[#This Row],[1W Return vs Nifty]]-AVERAGE(Table2[1W Return vs Nifty]))/_xlfn.STDEV.P(Table2[1W Return vs Nifty])</f>
        <v>-0.3140765432124808</v>
      </c>
      <c r="O12">
        <v>5452.68</v>
      </c>
      <c r="P12">
        <v>5237.7610194953704</v>
      </c>
      <c r="Q12">
        <v>4076.3757120217601</v>
      </c>
      <c r="R12">
        <v>50.378883939127398</v>
      </c>
      <c r="S12" s="1">
        <f>(Table2[[#This Row],[Close Price]]-Table2[[#This Row],[20D EMA]])/Table2[[#This Row],[20D EMA]]</f>
        <v>3.6257400030809666E-3</v>
      </c>
      <c r="T12" s="1">
        <f>(Table2[[#This Row],[Close Price]]-Table2[[#This Row],[50D EMA]])/Table2[[#This Row],[50D EMA]]</f>
        <v>4.4807118849275102E-2</v>
      </c>
      <c r="U12" s="1">
        <f>(Table2[[#This Row],[Close Price]]-Table2[[#This Row],[200D EMA]])/Table2[[#This Row],[200D EMA]]</f>
        <v>0.34247929695514467</v>
      </c>
      <c r="V12">
        <v>1.0562888574245499</v>
      </c>
      <c r="W12">
        <v>5490</v>
      </c>
      <c r="X12">
        <v>5537.5</v>
      </c>
      <c r="Y12">
        <v>5194.55</v>
      </c>
      <c r="Z12">
        <v>5499.8</v>
      </c>
      <c r="AA12">
        <v>5194.55</v>
      </c>
      <c r="AB12">
        <v>5894</v>
      </c>
      <c r="AC12" s="1">
        <f>(Table2[[#This Row],[Close Price]]/Table2[[#This Row],[Day Low]])-1</f>
        <v>-3.1967213114754145E-3</v>
      </c>
      <c r="AD12" s="1">
        <f>(Table2[[#This Row],[Day High]]/Table2[[#This Row],[Close Price]])-1</f>
        <v>1.1886814863543815E-2</v>
      </c>
      <c r="AE12" s="1">
        <f>(Table2[[#This Row],[Close Price]]/Table2[[#This Row],[Current Week Low]])-1</f>
        <v>5.3498378107824429E-2</v>
      </c>
      <c r="AF12" s="1">
        <f>(Table2[[#This Row],[Current Week High]]/Table2[[#This Row],[Close Price]])-1</f>
        <v>4.9977615144953802E-3</v>
      </c>
      <c r="AG12" s="1">
        <f>(Table2[[#This Row],[Close Price]]/Table2[[#This Row],[Current Month Low]])-1</f>
        <v>5.3498378107824429E-2</v>
      </c>
      <c r="AH12" s="1">
        <f>(Table2[[#This Row],[Current Month High]]/Table2[[#This Row],[Close Price]])-1</f>
        <v>7.703131138703867E-2</v>
      </c>
      <c r="AI12">
        <v>8.1654469204835092</v>
      </c>
      <c r="AJ12">
        <v>226.830506450071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0.08</v>
      </c>
      <c r="AM12" t="s">
        <v>3111</v>
      </c>
      <c r="AN12">
        <v>5.03</v>
      </c>
      <c r="AO12" t="s">
        <v>3111</v>
      </c>
      <c r="AP12">
        <v>0.26231170132264098</v>
      </c>
      <c r="AQ12">
        <f>(Table2[[#This Row],[Sharpe Ratio]]-AVERAGE(Table2[Sharpe Ratio]))/_xlfn.STDEV.P(Table2[Sharpe Ratio])</f>
        <v>2.3409593577110233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5.1868138612144143</v>
      </c>
      <c r="AS12">
        <f>_xlfn.RANK.AVG(Table2[[#This Row],[1Y Return vs Nifty Z-Score]],Table2[1Y Return vs Nifty Z-Score])</f>
        <v>23</v>
      </c>
      <c r="AT12">
        <f>_xlfn.RANK.AVG(Table2[[#This Row],[6M Return vs Nifty Z-Score]],Table2[6M Return vs Nifty Z-Score])</f>
        <v>75</v>
      </c>
      <c r="AU12">
        <f>_xlfn.RANK.AVG(Table2[[#This Row],[Sharpe Ratio Z-Score]],Table2[Sharpe Ratio Z-Score])</f>
        <v>7</v>
      </c>
      <c r="AV12">
        <f>(Table2[[#This Row],[Rank 1Y]]+Table2[[#This Row],[Rank 6M]]+Table2[[#This Row],[Rank Sharpe]])/3</f>
        <v>35</v>
      </c>
    </row>
    <row r="13" spans="1:48" x14ac:dyDescent="0.3">
      <c r="A13" t="s">
        <v>270</v>
      </c>
      <c r="B13" t="s">
        <v>271</v>
      </c>
      <c r="C13" t="s">
        <v>3064</v>
      </c>
      <c r="D13" t="s">
        <v>54</v>
      </c>
      <c r="E13">
        <v>100491.82932798</v>
      </c>
      <c r="F13">
        <v>617.79999999999995</v>
      </c>
      <c r="G13">
        <v>215.77777037440799</v>
      </c>
      <c r="H13">
        <f>(Table2[[#This Row],[1Y Return vs Nifty]]-AVERAGE(Table2[1Y Return vs Nifty]))/_xlfn.STDEV.P(Table2[1Y Return vs Nifty])</f>
        <v>2.7393800796600147</v>
      </c>
      <c r="I13">
        <v>16.2088515159558</v>
      </c>
      <c r="J13">
        <f>(Table2[[#This Row],[1M Return vs Nifty]]-AVERAGE(Table2[1M Return vs Nifty]))/_xlfn.STDEV.P(Table2[1M Return vs Nifty])</f>
        <v>2.0143036765019611</v>
      </c>
      <c r="K13">
        <v>79.260134825583194</v>
      </c>
      <c r="L13">
        <f>(Table2[[#This Row],[6M Return vs Nifty]]-AVERAGE(Table2[6M Return vs Nifty]))/_xlfn.STDEV.P(Table2[6M Return vs Nifty])</f>
        <v>2.6325675358139176</v>
      </c>
      <c r="M13">
        <v>0.65489696596879798</v>
      </c>
      <c r="N13">
        <f>(Table2[[#This Row],[1W Return vs Nifty]]-AVERAGE(Table2[1W Return vs Nifty]))/_xlfn.STDEV.P(Table2[1W Return vs Nifty])</f>
        <v>0.74123377792213807</v>
      </c>
      <c r="O13">
        <v>567.86</v>
      </c>
      <c r="P13">
        <v>520.00869357696001</v>
      </c>
      <c r="Q13">
        <v>390.30713808461797</v>
      </c>
      <c r="R13">
        <v>66.397324811057004</v>
      </c>
      <c r="S13" s="1">
        <f>(Table2[[#This Row],[Close Price]]-Table2[[#This Row],[20D EMA]])/Table2[[#This Row],[20D EMA]]</f>
        <v>8.7944211601450953E-2</v>
      </c>
      <c r="T13" s="1">
        <f>(Table2[[#This Row],[Close Price]]-Table2[[#This Row],[50D EMA]])/Table2[[#This Row],[50D EMA]]</f>
        <v>0.18805706064328917</v>
      </c>
      <c r="U13" s="1">
        <f>(Table2[[#This Row],[Close Price]]-Table2[[#This Row],[200D EMA]])/Table2[[#This Row],[200D EMA]]</f>
        <v>0.58285601188790426</v>
      </c>
      <c r="V13">
        <v>1.46359717305436</v>
      </c>
      <c r="W13">
        <v>602.29999999999995</v>
      </c>
      <c r="X13">
        <v>618.5</v>
      </c>
      <c r="Y13">
        <v>568.29999999999995</v>
      </c>
      <c r="Z13">
        <v>624.9</v>
      </c>
      <c r="AA13">
        <v>568.29999999999995</v>
      </c>
      <c r="AB13">
        <v>624.9</v>
      </c>
      <c r="AC13" s="1">
        <f>(Table2[[#This Row],[Close Price]]/Table2[[#This Row],[Day Low]])-1</f>
        <v>2.5734683712435702E-2</v>
      </c>
      <c r="AD13" s="1">
        <f>(Table2[[#This Row],[Day High]]/Table2[[#This Row],[Close Price]])-1</f>
        <v>1.1330527678861113E-3</v>
      </c>
      <c r="AE13" s="1">
        <f>(Table2[[#This Row],[Close Price]]/Table2[[#This Row],[Current Week Low]])-1</f>
        <v>8.710188280837583E-2</v>
      </c>
      <c r="AF13" s="1">
        <f>(Table2[[#This Row],[Current Week High]]/Table2[[#This Row],[Close Price]])-1</f>
        <v>1.1492392359987003E-2</v>
      </c>
      <c r="AG13" s="1">
        <f>(Table2[[#This Row],[Close Price]]/Table2[[#This Row],[Current Month Low]])-1</f>
        <v>8.710188280837583E-2</v>
      </c>
      <c r="AH13" s="1">
        <f>(Table2[[#This Row],[Current Month High]]/Table2[[#This Row],[Close Price]])-1</f>
        <v>1.1492392359987003E-2</v>
      </c>
      <c r="AI13">
        <v>5.6976367756555497</v>
      </c>
      <c r="AJ13">
        <v>254.31083922768099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0.34</v>
      </c>
      <c r="AM13" t="s">
        <v>3111</v>
      </c>
      <c r="AN13">
        <v>11.27</v>
      </c>
      <c r="AO13" t="s">
        <v>3111</v>
      </c>
      <c r="AP13">
        <v>0.16837670952056699</v>
      </c>
      <c r="AQ13">
        <f>(Table2[[#This Row],[Sharpe Ratio]]-AVERAGE(Table2[Sharpe Ratio]))/_xlfn.STDEV.P(Table2[Sharpe Ratio])</f>
        <v>1.2415113089539573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9.368996378851989</v>
      </c>
      <c r="AS13">
        <f>_xlfn.RANK.AVG(Table2[[#This Row],[1Y Return vs Nifty Z-Score]],Table2[1Y Return vs Nifty Z-Score])</f>
        <v>13</v>
      </c>
      <c r="AT13">
        <f>_xlfn.RANK.AVG(Table2[[#This Row],[6M Return vs Nifty Z-Score]],Table2[6M Return vs Nifty Z-Score])</f>
        <v>15</v>
      </c>
      <c r="AU13">
        <f>_xlfn.RANK.AVG(Table2[[#This Row],[Sharpe Ratio Z-Score]],Table2[Sharpe Ratio Z-Score])</f>
        <v>80</v>
      </c>
      <c r="AV13">
        <f>(Table2[[#This Row],[Rank 1Y]]+Table2[[#This Row],[Rank 6M]]+Table2[[#This Row],[Rank Sharpe]])/3</f>
        <v>36</v>
      </c>
    </row>
    <row r="14" spans="1:48" x14ac:dyDescent="0.3">
      <c r="A14" t="s">
        <v>90</v>
      </c>
      <c r="B14" t="s">
        <v>91</v>
      </c>
      <c r="C14" t="s">
        <v>3077</v>
      </c>
      <c r="D14" t="s">
        <v>92</v>
      </c>
      <c r="E14">
        <v>317029.44487499999</v>
      </c>
      <c r="F14">
        <v>4740.45</v>
      </c>
      <c r="G14">
        <v>128.70194890871801</v>
      </c>
      <c r="H14">
        <f>(Table2[[#This Row],[1Y Return vs Nifty]]-AVERAGE(Table2[1Y Return vs Nifty]))/_xlfn.STDEV.P(Table2[1Y Return vs Nifty])</f>
        <v>1.424548973341724</v>
      </c>
      <c r="I14">
        <v>-18.761963332441901</v>
      </c>
      <c r="J14">
        <f>(Table2[[#This Row],[1M Return vs Nifty]]-AVERAGE(Table2[1M Return vs Nifty]))/_xlfn.STDEV.P(Table2[1M Return vs Nifty])</f>
        <v>-1.5720179264028527</v>
      </c>
      <c r="K14">
        <v>49.913651992851896</v>
      </c>
      <c r="L14">
        <f>(Table2[[#This Row],[6M Return vs Nifty]]-AVERAGE(Table2[6M Return vs Nifty]))/_xlfn.STDEV.P(Table2[6M Return vs Nifty])</f>
        <v>1.5995861627161894</v>
      </c>
      <c r="M14">
        <v>-6.4193509678571798</v>
      </c>
      <c r="N14">
        <f>(Table2[[#This Row],[1W Return vs Nifty]]-AVERAGE(Table2[1W Return vs Nifty]))/_xlfn.STDEV.P(Table2[1W Return vs Nifty])</f>
        <v>-0.63317455288581126</v>
      </c>
      <c r="O14">
        <v>4918.5</v>
      </c>
      <c r="P14">
        <v>4895.6551088673696</v>
      </c>
      <c r="Q14">
        <v>3799.3465757768799</v>
      </c>
      <c r="R14">
        <v>42.629203893807201</v>
      </c>
      <c r="S14" s="1">
        <f>(Table2[[#This Row],[Close Price]]-Table2[[#This Row],[20D EMA]])/Table2[[#This Row],[20D EMA]]</f>
        <v>-3.6200060994205585E-2</v>
      </c>
      <c r="T14" s="1">
        <f>(Table2[[#This Row],[Close Price]]-Table2[[#This Row],[50D EMA]])/Table2[[#This Row],[50D EMA]]</f>
        <v>-3.1702623125197456E-2</v>
      </c>
      <c r="U14" s="1">
        <f>(Table2[[#This Row],[Close Price]]-Table2[[#This Row],[200D EMA]])/Table2[[#This Row],[200D EMA]]</f>
        <v>0.24770138902916106</v>
      </c>
      <c r="V14">
        <v>0.58016338014726299</v>
      </c>
      <c r="W14">
        <v>4689.7</v>
      </c>
      <c r="X14">
        <v>4742</v>
      </c>
      <c r="Y14">
        <v>4480.1000000000004</v>
      </c>
      <c r="Z14">
        <v>4749</v>
      </c>
      <c r="AA14">
        <v>4480.1000000000004</v>
      </c>
      <c r="AB14">
        <v>4946.8999999999996</v>
      </c>
      <c r="AC14" s="1">
        <f>(Table2[[#This Row],[Close Price]]/Table2[[#This Row],[Day Low]])-1</f>
        <v>1.0821587734823224E-2</v>
      </c>
      <c r="AD14" s="1">
        <f>(Table2[[#This Row],[Day High]]/Table2[[#This Row],[Close Price]])-1</f>
        <v>3.2697317765184586E-4</v>
      </c>
      <c r="AE14" s="1">
        <f>(Table2[[#This Row],[Close Price]]/Table2[[#This Row],[Current Week Low]])-1</f>
        <v>5.8112542130755784E-2</v>
      </c>
      <c r="AF14" s="1">
        <f>(Table2[[#This Row],[Current Week High]]/Table2[[#This Row],[Close Price]])-1</f>
        <v>1.8036262380154433E-3</v>
      </c>
      <c r="AG14" s="1">
        <f>(Table2[[#This Row],[Close Price]]/Table2[[#This Row],[Current Month Low]])-1</f>
        <v>5.8112542130755784E-2</v>
      </c>
      <c r="AH14" s="1">
        <f>(Table2[[#This Row],[Current Month High]]/Table2[[#This Row],[Close Price]])-1</f>
        <v>4.3550717758862545E-2</v>
      </c>
      <c r="AI14">
        <v>19.709099347108399</v>
      </c>
      <c r="AJ14">
        <v>168.15533431383599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</v>
      </c>
      <c r="AM14">
        <v>0</v>
      </c>
      <c r="AN14">
        <v>-5.14</v>
      </c>
      <c r="AO14" t="s">
        <v>3110</v>
      </c>
      <c r="AP14">
        <v>0.26983299195335603</v>
      </c>
      <c r="AQ14">
        <f>(Table2[[#This Row],[Sharpe Ratio]]-AVERAGE(Table2[Sharpe Ratio]))/_xlfn.STDEV.P(Table2[Sharpe Ratio])</f>
        <v>2.4289911779032072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3.2479338346724562</v>
      </c>
      <c r="AS14">
        <f>_xlfn.RANK.AVG(Table2[[#This Row],[1Y Return vs Nifty Z-Score]],Table2[1Y Return vs Nifty Z-Score])</f>
        <v>64</v>
      </c>
      <c r="AT14">
        <f>_xlfn.RANK.AVG(Table2[[#This Row],[6M Return vs Nifty Z-Score]],Table2[6M Return vs Nifty Z-Score])</f>
        <v>49</v>
      </c>
      <c r="AU14">
        <f>_xlfn.RANK.AVG(Table2[[#This Row],[Sharpe Ratio Z-Score]],Table2[Sharpe Ratio Z-Score])</f>
        <v>4</v>
      </c>
      <c r="AV14">
        <f>(Table2[[#This Row],[Rank 1Y]]+Table2[[#This Row],[Rank 6M]]+Table2[[#This Row],[Rank Sharpe]])/3</f>
        <v>39</v>
      </c>
    </row>
    <row r="15" spans="1:48" x14ac:dyDescent="0.3">
      <c r="A15" t="s">
        <v>397</v>
      </c>
      <c r="B15" t="s">
        <v>398</v>
      </c>
      <c r="C15" t="s">
        <v>3066</v>
      </c>
      <c r="D15" t="s">
        <v>124</v>
      </c>
      <c r="E15">
        <v>59756.714999999997</v>
      </c>
      <c r="F15">
        <v>298.5</v>
      </c>
      <c r="G15">
        <v>338.09038725385801</v>
      </c>
      <c r="H15">
        <f>(Table2[[#This Row],[1Y Return vs Nifty]]-AVERAGE(Table2[1Y Return vs Nifty]))/_xlfn.STDEV.P(Table2[1Y Return vs Nifty])</f>
        <v>4.5862812131929296</v>
      </c>
      <c r="I15">
        <v>-13.6285659290635</v>
      </c>
      <c r="J15">
        <f>(Table2[[#This Row],[1M Return vs Nifty]]-AVERAGE(Table2[1M Return vs Nifty]))/_xlfn.STDEV.P(Table2[1M Return vs Nifty])</f>
        <v>-1.045578548772081</v>
      </c>
      <c r="K15">
        <v>40.040566851602101</v>
      </c>
      <c r="L15">
        <f>(Table2[[#This Row],[6M Return vs Nifty]]-AVERAGE(Table2[6M Return vs Nifty]))/_xlfn.STDEV.P(Table2[6M Return vs Nifty])</f>
        <v>1.2520585525405685</v>
      </c>
      <c r="M15">
        <v>-7.1941024639709701</v>
      </c>
      <c r="N15">
        <f>(Table2[[#This Row],[1W Return vs Nifty]]-AVERAGE(Table2[1W Return vs Nifty]))/_xlfn.STDEV.P(Table2[1W Return vs Nifty])</f>
        <v>-0.78369584087646627</v>
      </c>
      <c r="O15">
        <v>306.89</v>
      </c>
      <c r="P15">
        <v>291.80126718838801</v>
      </c>
      <c r="Q15">
        <v>209.82997205997299</v>
      </c>
      <c r="R15">
        <v>41.327477988026303</v>
      </c>
      <c r="S15" s="1">
        <f>(Table2[[#This Row],[Close Price]]-Table2[[#This Row],[20D EMA]])/Table2[[#This Row],[20D EMA]]</f>
        <v>-2.7338785884192991E-2</v>
      </c>
      <c r="T15" s="1">
        <f>(Table2[[#This Row],[Close Price]]-Table2[[#This Row],[50D EMA]])/Table2[[#This Row],[50D EMA]]</f>
        <v>2.2956489792373871E-2</v>
      </c>
      <c r="U15" s="1">
        <f>(Table2[[#This Row],[Close Price]]-Table2[[#This Row],[200D EMA]])/Table2[[#This Row],[200D EMA]]</f>
        <v>0.42258037338290072</v>
      </c>
      <c r="V15">
        <v>0.70337297612145</v>
      </c>
      <c r="W15">
        <v>296</v>
      </c>
      <c r="X15">
        <v>299.39999999999998</v>
      </c>
      <c r="Y15">
        <v>284.10000000000002</v>
      </c>
      <c r="Z15">
        <v>304.14999999999998</v>
      </c>
      <c r="AA15">
        <v>284.10000000000002</v>
      </c>
      <c r="AB15">
        <v>316.10000000000002</v>
      </c>
      <c r="AC15" s="1">
        <f>(Table2[[#This Row],[Close Price]]/Table2[[#This Row],[Day Low]])-1</f>
        <v>8.445945945946054E-3</v>
      </c>
      <c r="AD15" s="1">
        <f>(Table2[[#This Row],[Day High]]/Table2[[#This Row],[Close Price]])-1</f>
        <v>3.0150753768842797E-3</v>
      </c>
      <c r="AE15" s="1">
        <f>(Table2[[#This Row],[Close Price]]/Table2[[#This Row],[Current Week Low]])-1</f>
        <v>5.0686378035902813E-2</v>
      </c>
      <c r="AF15" s="1">
        <f>(Table2[[#This Row],[Current Week High]]/Table2[[#This Row],[Close Price]])-1</f>
        <v>1.8927973199329928E-2</v>
      </c>
      <c r="AG15" s="1">
        <f>(Table2[[#This Row],[Close Price]]/Table2[[#This Row],[Current Month Low]])-1</f>
        <v>5.0686378035902813E-2</v>
      </c>
      <c r="AH15" s="1">
        <f>(Table2[[#This Row],[Current Month High]]/Table2[[#This Row],[Close Price]])-1</f>
        <v>5.8961474036850925E-2</v>
      </c>
      <c r="AI15">
        <v>18.492462311557698</v>
      </c>
      <c r="AJ15">
        <v>386.94942903752002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0.15</v>
      </c>
      <c r="AM15" t="s">
        <v>3111</v>
      </c>
      <c r="AN15">
        <v>-7.76</v>
      </c>
      <c r="AO15" t="s">
        <v>3110</v>
      </c>
      <c r="AP15">
        <v>0.18610036976952499</v>
      </c>
      <c r="AQ15">
        <f>(Table2[[#This Row],[Sharpe Ratio]]-AVERAGE(Table2[Sharpe Ratio]))/_xlfn.STDEV.P(Table2[Sharpe Ratio])</f>
        <v>1.4489552369697132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5.4580206130546642</v>
      </c>
      <c r="AS15">
        <f>_xlfn.RANK.AVG(Table2[[#This Row],[1Y Return vs Nifty Z-Score]],Table2[1Y Return vs Nifty Z-Score])</f>
        <v>4</v>
      </c>
      <c r="AT15">
        <f>_xlfn.RANK.AVG(Table2[[#This Row],[6M Return vs Nifty Z-Score]],Table2[6M Return vs Nifty Z-Score])</f>
        <v>78</v>
      </c>
      <c r="AU15">
        <f>_xlfn.RANK.AVG(Table2[[#This Row],[Sharpe Ratio Z-Score]],Table2[Sharpe Ratio Z-Score])</f>
        <v>57</v>
      </c>
      <c r="AV15">
        <f>(Table2[[#This Row],[Rank 1Y]]+Table2[[#This Row],[Rank 6M]]+Table2[[#This Row],[Rank Sharpe]])/3</f>
        <v>46.333333333333336</v>
      </c>
    </row>
    <row r="16" spans="1:48" x14ac:dyDescent="0.3">
      <c r="A16" t="s">
        <v>860</v>
      </c>
      <c r="B16" t="s">
        <v>861</v>
      </c>
      <c r="C16" t="s">
        <v>3079</v>
      </c>
      <c r="D16" t="s">
        <v>138</v>
      </c>
      <c r="E16">
        <v>17424.462226644999</v>
      </c>
      <c r="F16">
        <v>509.65</v>
      </c>
      <c r="G16">
        <v>134.39377713092099</v>
      </c>
      <c r="H16">
        <f>(Table2[[#This Row],[1Y Return vs Nifty]]-AVERAGE(Table2[1Y Return vs Nifty]))/_xlfn.STDEV.P(Table2[1Y Return vs Nifty])</f>
        <v>1.5104946775843375</v>
      </c>
      <c r="I16">
        <v>-6.0768514980584696</v>
      </c>
      <c r="J16">
        <f>(Table2[[#This Row],[1M Return vs Nifty]]-AVERAGE(Table2[1M Return vs Nifty]))/_xlfn.STDEV.P(Table2[1M Return vs Nifty])</f>
        <v>-0.27113629684605067</v>
      </c>
      <c r="K16">
        <v>46.871158911228903</v>
      </c>
      <c r="L16">
        <f>(Table2[[#This Row],[6M Return vs Nifty]]-AVERAGE(Table2[6M Return vs Nifty]))/_xlfn.STDEV.P(Table2[6M Return vs Nifty])</f>
        <v>1.4924919429758283</v>
      </c>
      <c r="M16">
        <v>-8.0690109439856101</v>
      </c>
      <c r="N16">
        <f>(Table2[[#This Row],[1W Return vs Nifty]]-AVERAGE(Table2[1W Return vs Nifty]))/_xlfn.STDEV.P(Table2[1W Return vs Nifty])</f>
        <v>-0.95367595959366547</v>
      </c>
      <c r="O16">
        <v>510.45</v>
      </c>
      <c r="P16">
        <v>472.05893129441699</v>
      </c>
      <c r="Q16">
        <v>363.016984424182</v>
      </c>
      <c r="R16">
        <v>45.428971245124799</v>
      </c>
      <c r="S16" s="1">
        <f>(Table2[[#This Row],[Close Price]]-Table2[[#This Row],[20D EMA]])/Table2[[#This Row],[20D EMA]]</f>
        <v>-1.567244588108554E-3</v>
      </c>
      <c r="T16" s="1">
        <f>(Table2[[#This Row],[Close Price]]-Table2[[#This Row],[50D EMA]])/Table2[[#This Row],[50D EMA]]</f>
        <v>7.96321522876514E-2</v>
      </c>
      <c r="U16" s="1">
        <f>(Table2[[#This Row],[Close Price]]-Table2[[#This Row],[200D EMA]])/Table2[[#This Row],[200D EMA]]</f>
        <v>0.4039288018669635</v>
      </c>
      <c r="V16">
        <v>0.80324925049009799</v>
      </c>
      <c r="W16">
        <v>510.65</v>
      </c>
      <c r="X16">
        <v>524.65</v>
      </c>
      <c r="Y16">
        <v>493.8</v>
      </c>
      <c r="Z16">
        <v>520.29999999999995</v>
      </c>
      <c r="AA16">
        <v>493.8</v>
      </c>
      <c r="AB16">
        <v>559.5</v>
      </c>
      <c r="AC16" s="1">
        <f>(Table2[[#This Row],[Close Price]]/Table2[[#This Row],[Day Low]])-1</f>
        <v>-1.958288455889523E-3</v>
      </c>
      <c r="AD16" s="1">
        <f>(Table2[[#This Row],[Day High]]/Table2[[#This Row],[Close Price]])-1</f>
        <v>2.9431963111939519E-2</v>
      </c>
      <c r="AE16" s="1">
        <f>(Table2[[#This Row],[Close Price]]/Table2[[#This Row],[Current Week Low]])-1</f>
        <v>3.2098015390846335E-2</v>
      </c>
      <c r="AF16" s="1">
        <f>(Table2[[#This Row],[Current Week High]]/Table2[[#This Row],[Close Price]])-1</f>
        <v>2.0896693809477007E-2</v>
      </c>
      <c r="AG16" s="1">
        <f>(Table2[[#This Row],[Close Price]]/Table2[[#This Row],[Current Month Low]])-1</f>
        <v>3.2098015390846335E-2</v>
      </c>
      <c r="AH16" s="1">
        <f>(Table2[[#This Row],[Current Month High]]/Table2[[#This Row],[Close Price]])-1</f>
        <v>9.7812224075345844E-2</v>
      </c>
      <c r="AI16">
        <v>10.8603943883057</v>
      </c>
      <c r="AJ16">
        <v>181.10865968008801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0.3</v>
      </c>
      <c r="AM16" t="s">
        <v>3111</v>
      </c>
      <c r="AN16">
        <v>-0.06</v>
      </c>
      <c r="AO16" t="s">
        <v>3110</v>
      </c>
      <c r="AP16">
        <v>0.218974837908058</v>
      </c>
      <c r="AQ16">
        <f>(Table2[[#This Row],[Sharpe Ratio]]-AVERAGE(Table2[Sharpe Ratio]))/_xlfn.STDEV.P(Table2[Sharpe Ratio])</f>
        <v>1.8337295277366008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3.6119038918570503</v>
      </c>
      <c r="AS16">
        <f>_xlfn.RANK.AVG(Table2[[#This Row],[1Y Return vs Nifty Z-Score]],Table2[1Y Return vs Nifty Z-Score])</f>
        <v>56</v>
      </c>
      <c r="AT16">
        <f>_xlfn.RANK.AVG(Table2[[#This Row],[6M Return vs Nifty Z-Score]],Table2[6M Return vs Nifty Z-Score])</f>
        <v>60</v>
      </c>
      <c r="AU16">
        <f>_xlfn.RANK.AVG(Table2[[#This Row],[Sharpe Ratio Z-Score]],Table2[Sharpe Ratio Z-Score])</f>
        <v>23</v>
      </c>
      <c r="AV16">
        <f>(Table2[[#This Row],[Rank 1Y]]+Table2[[#This Row],[Rank 6M]]+Table2[[#This Row],[Rank Sharpe]])/3</f>
        <v>46.333333333333336</v>
      </c>
    </row>
    <row r="17" spans="1:48" x14ac:dyDescent="0.3">
      <c r="A17" t="s">
        <v>622</v>
      </c>
      <c r="B17" t="s">
        <v>623</v>
      </c>
      <c r="C17" t="s">
        <v>3066</v>
      </c>
      <c r="D17" t="s">
        <v>210</v>
      </c>
      <c r="E17">
        <v>29554.650467740001</v>
      </c>
      <c r="F17">
        <v>13337.6</v>
      </c>
      <c r="G17">
        <v>169.220477742507</v>
      </c>
      <c r="H17">
        <f>(Table2[[#This Row],[1Y Return vs Nifty]]-AVERAGE(Table2[1Y Return vs Nifty]))/_xlfn.STDEV.P(Table2[1Y Return vs Nifty])</f>
        <v>2.0363723382687149</v>
      </c>
      <c r="I17">
        <v>-9.2206184116496903</v>
      </c>
      <c r="J17">
        <f>(Table2[[#This Row],[1M Return vs Nifty]]-AVERAGE(Table2[1M Return vs Nifty]))/_xlfn.STDEV.P(Table2[1M Return vs Nifty])</f>
        <v>-0.59353539579716263</v>
      </c>
      <c r="K17">
        <v>38.137090691823403</v>
      </c>
      <c r="L17">
        <f>(Table2[[#This Row],[6M Return vs Nifty]]-AVERAGE(Table2[6M Return vs Nifty]))/_xlfn.STDEV.P(Table2[6M Return vs Nifty])</f>
        <v>1.1850571531430931</v>
      </c>
      <c r="M17">
        <v>-3.9146180496424501</v>
      </c>
      <c r="N17">
        <f>(Table2[[#This Row],[1W Return vs Nifty]]-AVERAGE(Table2[1W Return vs Nifty]))/_xlfn.STDEV.P(Table2[1W Return vs Nifty])</f>
        <v>-0.14654674149930769</v>
      </c>
      <c r="O17">
        <v>13284.17</v>
      </c>
      <c r="P17">
        <v>12588.524017826599</v>
      </c>
      <c r="Q17">
        <v>9612.0848276583292</v>
      </c>
      <c r="R17">
        <v>50.045154173493898</v>
      </c>
      <c r="S17" s="1">
        <f>(Table2[[#This Row],[Close Price]]-Table2[[#This Row],[20D EMA]])/Table2[[#This Row],[20D EMA]]</f>
        <v>4.0220804160139697E-3</v>
      </c>
      <c r="T17" s="1">
        <f>(Table2[[#This Row],[Close Price]]-Table2[[#This Row],[50D EMA]])/Table2[[#This Row],[50D EMA]]</f>
        <v>5.95046711681715E-2</v>
      </c>
      <c r="U17" s="1">
        <f>(Table2[[#This Row],[Close Price]]-Table2[[#This Row],[200D EMA]])/Table2[[#This Row],[200D EMA]]</f>
        <v>0.38758658908436533</v>
      </c>
      <c r="V17">
        <v>0.85626508682814895</v>
      </c>
      <c r="W17">
        <v>13225</v>
      </c>
      <c r="X17">
        <v>13337.6</v>
      </c>
      <c r="Y17">
        <v>12750</v>
      </c>
      <c r="Z17">
        <v>13700</v>
      </c>
      <c r="AA17">
        <v>12750</v>
      </c>
      <c r="AB17">
        <v>13985</v>
      </c>
      <c r="AC17" s="1">
        <f>(Table2[[#This Row],[Close Price]]/Table2[[#This Row],[Day Low]])-1</f>
        <v>8.5141776937618374E-3</v>
      </c>
      <c r="AD17" s="1">
        <f>(Table2[[#This Row],[Day High]]/Table2[[#This Row],[Close Price]])-1</f>
        <v>0</v>
      </c>
      <c r="AE17" s="1">
        <f>(Table2[[#This Row],[Close Price]]/Table2[[#This Row],[Current Week Low]])-1</f>
        <v>4.6086274509803848E-2</v>
      </c>
      <c r="AF17" s="1">
        <f>(Table2[[#This Row],[Current Week High]]/Table2[[#This Row],[Close Price]])-1</f>
        <v>2.7171305182341676E-2</v>
      </c>
      <c r="AG17" s="1">
        <f>(Table2[[#This Row],[Close Price]]/Table2[[#This Row],[Current Month Low]])-1</f>
        <v>4.6086274509803848E-2</v>
      </c>
      <c r="AH17" s="1">
        <f>(Table2[[#This Row],[Current Month High]]/Table2[[#This Row],[Close Price]])-1</f>
        <v>4.8539467370441347E-2</v>
      </c>
      <c r="AI17">
        <v>9.5084572936660194</v>
      </c>
      <c r="AJ17">
        <v>205.74438598133699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0.19</v>
      </c>
      <c r="AM17" t="s">
        <v>3111</v>
      </c>
      <c r="AN17">
        <v>4.6900000000000004</v>
      </c>
      <c r="AO17" t="s">
        <v>3111</v>
      </c>
      <c r="AP17">
        <v>0.20194910156481799</v>
      </c>
      <c r="AQ17">
        <f>(Table2[[#This Row],[Sharpe Ratio]]-AVERAGE(Table2[Sharpe Ratio]))/_xlfn.STDEV.P(Table2[Sharpe Ratio])</f>
        <v>1.6344543455907481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4.1158016997060853</v>
      </c>
      <c r="AS17">
        <f>_xlfn.RANK.AVG(Table2[[#This Row],[1Y Return vs Nifty Z-Score]],Table2[1Y Return vs Nifty Z-Score])</f>
        <v>24</v>
      </c>
      <c r="AT17">
        <f>_xlfn.RANK.AVG(Table2[[#This Row],[6M Return vs Nifty Z-Score]],Table2[6M Return vs Nifty Z-Score])</f>
        <v>87</v>
      </c>
      <c r="AU17">
        <f>_xlfn.RANK.AVG(Table2[[#This Row],[Sharpe Ratio Z-Score]],Table2[Sharpe Ratio Z-Score])</f>
        <v>37</v>
      </c>
      <c r="AV17">
        <f>(Table2[[#This Row],[Rank 1Y]]+Table2[[#This Row],[Rank 6M]]+Table2[[#This Row],[Rank Sharpe]])/3</f>
        <v>49.333333333333336</v>
      </c>
    </row>
    <row r="18" spans="1:48" x14ac:dyDescent="0.3">
      <c r="A18" t="s">
        <v>131</v>
      </c>
      <c r="B18" t="s">
        <v>132</v>
      </c>
      <c r="C18" t="s">
        <v>3077</v>
      </c>
      <c r="D18" t="s">
        <v>133</v>
      </c>
      <c r="E18">
        <v>219439.56044658</v>
      </c>
      <c r="F18">
        <v>300.2</v>
      </c>
      <c r="G18">
        <v>109.543894038872</v>
      </c>
      <c r="H18">
        <f>(Table2[[#This Row],[1Y Return vs Nifty]]-AVERAGE(Table2[1Y Return vs Nifty]))/_xlfn.STDEV.P(Table2[1Y Return vs Nifty])</f>
        <v>1.1352653805437911</v>
      </c>
      <c r="I18">
        <v>-11.928800926692</v>
      </c>
      <c r="J18">
        <f>(Table2[[#This Row],[1M Return vs Nifty]]-AVERAGE(Table2[1M Return vs Nifty]))/_xlfn.STDEV.P(Table2[1M Return vs Nifty])</f>
        <v>-0.87126451078661038</v>
      </c>
      <c r="K18">
        <v>54.424203734524902</v>
      </c>
      <c r="L18">
        <f>(Table2[[#This Row],[6M Return vs Nifty]]-AVERAGE(Table2[6M Return vs Nifty]))/_xlfn.STDEV.P(Table2[6M Return vs Nifty])</f>
        <v>1.7583553057885923</v>
      </c>
      <c r="M18">
        <v>-7.5304218261688698</v>
      </c>
      <c r="N18">
        <f>(Table2[[#This Row],[1W Return vs Nifty]]-AVERAGE(Table2[1W Return vs Nifty]))/_xlfn.STDEV.P(Table2[1W Return vs Nifty])</f>
        <v>-0.84903708103947761</v>
      </c>
      <c r="O18">
        <v>307.39999999999998</v>
      </c>
      <c r="P18">
        <v>298.710375078288</v>
      </c>
      <c r="Q18">
        <v>233.34379424488</v>
      </c>
      <c r="R18">
        <v>43.944637393275599</v>
      </c>
      <c r="S18" s="1">
        <f>(Table2[[#This Row],[Close Price]]-Table2[[#This Row],[20D EMA]])/Table2[[#This Row],[20D EMA]]</f>
        <v>-2.3422251138581617E-2</v>
      </c>
      <c r="T18" s="1">
        <f>(Table2[[#This Row],[Close Price]]-Table2[[#This Row],[50D EMA]])/Table2[[#This Row],[50D EMA]]</f>
        <v>4.9868536414966582E-3</v>
      </c>
      <c r="U18" s="1">
        <f>(Table2[[#This Row],[Close Price]]-Table2[[#This Row],[200D EMA]])/Table2[[#This Row],[200D EMA]]</f>
        <v>0.28651375097191784</v>
      </c>
      <c r="V18">
        <v>0.66133456692397496</v>
      </c>
      <c r="W18">
        <v>297.25</v>
      </c>
      <c r="X18">
        <v>301</v>
      </c>
      <c r="Y18">
        <v>285</v>
      </c>
      <c r="Z18">
        <v>302.60000000000002</v>
      </c>
      <c r="AA18">
        <v>285</v>
      </c>
      <c r="AB18">
        <v>317.7</v>
      </c>
      <c r="AC18" s="1">
        <f>(Table2[[#This Row],[Close Price]]/Table2[[#This Row],[Day Low]])-1</f>
        <v>9.9243061396130372E-3</v>
      </c>
      <c r="AD18" s="1">
        <f>(Table2[[#This Row],[Day High]]/Table2[[#This Row],[Close Price]])-1</f>
        <v>2.6648900732844094E-3</v>
      </c>
      <c r="AE18" s="1">
        <f>(Table2[[#This Row],[Close Price]]/Table2[[#This Row],[Current Week Low]])-1</f>
        <v>5.3333333333333233E-2</v>
      </c>
      <c r="AF18" s="1">
        <f>(Table2[[#This Row],[Current Week High]]/Table2[[#This Row],[Close Price]])-1</f>
        <v>7.9946702198534503E-3</v>
      </c>
      <c r="AG18" s="1">
        <f>(Table2[[#This Row],[Close Price]]/Table2[[#This Row],[Current Month Low]])-1</f>
        <v>5.3333333333333233E-2</v>
      </c>
      <c r="AH18" s="1">
        <f>(Table2[[#This Row],[Current Month High]]/Table2[[#This Row],[Close Price]])-1</f>
        <v>5.8294470353097871E-2</v>
      </c>
      <c r="AI18">
        <v>13.4243837441705</v>
      </c>
      <c r="AJ18">
        <v>137.12480252764601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0.09</v>
      </c>
      <c r="AM18" t="s">
        <v>3111</v>
      </c>
      <c r="AN18">
        <v>-3.87</v>
      </c>
      <c r="AO18" t="s">
        <v>3110</v>
      </c>
      <c r="AP18">
        <v>0.23256704910192699</v>
      </c>
      <c r="AQ18">
        <f>(Table2[[#This Row],[Sharpe Ratio]]-AVERAGE(Table2[Sharpe Ratio]))/_xlfn.STDEV.P(Table2[Sharpe Ratio])</f>
        <v>1.9928175287967476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3.1661366233030437</v>
      </c>
      <c r="AS18">
        <f>_xlfn.RANK.AVG(Table2[[#This Row],[1Y Return vs Nifty Z-Score]],Table2[1Y Return vs Nifty Z-Score])</f>
        <v>90</v>
      </c>
      <c r="AT18">
        <f>_xlfn.RANK.AVG(Table2[[#This Row],[6M Return vs Nifty Z-Score]],Table2[6M Return vs Nifty Z-Score])</f>
        <v>42</v>
      </c>
      <c r="AU18">
        <f>_xlfn.RANK.AVG(Table2[[#This Row],[Sharpe Ratio Z-Score]],Table2[Sharpe Ratio Z-Score])</f>
        <v>17</v>
      </c>
      <c r="AV18">
        <f>(Table2[[#This Row],[Rank 1Y]]+Table2[[#This Row],[Rank 6M]]+Table2[[#This Row],[Rank Sharpe]])/3</f>
        <v>49.666666666666664</v>
      </c>
    </row>
    <row r="19" spans="1:48" x14ac:dyDescent="0.3">
      <c r="A19" t="s">
        <v>977</v>
      </c>
      <c r="B19" t="s">
        <v>978</v>
      </c>
      <c r="C19" t="s">
        <v>3070</v>
      </c>
      <c r="D19" t="s">
        <v>51</v>
      </c>
      <c r="E19">
        <v>14304.81303944</v>
      </c>
      <c r="F19">
        <v>11149.6</v>
      </c>
      <c r="G19">
        <v>166.767762575712</v>
      </c>
      <c r="H19">
        <f>(Table2[[#This Row],[1Y Return vs Nifty]]-AVERAGE(Table2[1Y Return vs Nifty]))/_xlfn.STDEV.P(Table2[1Y Return vs Nifty])</f>
        <v>1.9993367279011294</v>
      </c>
      <c r="I19">
        <v>39.063644732080803</v>
      </c>
      <c r="J19">
        <f>(Table2[[#This Row],[1M Return vs Nifty]]-AVERAGE(Table2[1M Return vs Nifty]))/_xlfn.STDEV.P(Table2[1M Return vs Nifty])</f>
        <v>4.3581049003578283</v>
      </c>
      <c r="K19">
        <v>58.6755127942059</v>
      </c>
      <c r="L19">
        <f>(Table2[[#This Row],[6M Return vs Nifty]]-AVERAGE(Table2[6M Return vs Nifty]))/_xlfn.STDEV.P(Table2[6M Return vs Nifty])</f>
        <v>1.9079992373957575</v>
      </c>
      <c r="M19">
        <v>22.645198622141599</v>
      </c>
      <c r="N19">
        <f>(Table2[[#This Row],[1W Return vs Nifty]]-AVERAGE(Table2[1W Return vs Nifty]))/_xlfn.STDEV.P(Table2[1W Return vs Nifty])</f>
        <v>5.0135824538439095</v>
      </c>
      <c r="O19">
        <v>9171.4500000000007</v>
      </c>
      <c r="P19">
        <v>8126.9109331314903</v>
      </c>
      <c r="Q19">
        <v>6414.2036552816799</v>
      </c>
      <c r="R19">
        <v>82.956490509728496</v>
      </c>
      <c r="S19" s="1">
        <f>(Table2[[#This Row],[Close Price]]-Table2[[#This Row],[20D EMA]])/Table2[[#This Row],[20D EMA]]</f>
        <v>0.21568563313325587</v>
      </c>
      <c r="T19" s="1">
        <f>(Table2[[#This Row],[Close Price]]-Table2[[#This Row],[50D EMA]])/Table2[[#This Row],[50D EMA]]</f>
        <v>0.37193579353081413</v>
      </c>
      <c r="U19" s="1">
        <f>(Table2[[#This Row],[Close Price]]-Table2[[#This Row],[200D EMA]])/Table2[[#This Row],[200D EMA]]</f>
        <v>0.73826722680048196</v>
      </c>
      <c r="V19">
        <v>2.21226702505062</v>
      </c>
      <c r="W19">
        <v>11000</v>
      </c>
      <c r="X19">
        <v>11244.1</v>
      </c>
      <c r="Y19">
        <v>10601.8</v>
      </c>
      <c r="Z19">
        <v>11800</v>
      </c>
      <c r="AA19">
        <v>8756</v>
      </c>
      <c r="AB19">
        <v>11800</v>
      </c>
      <c r="AC19" s="1">
        <f>(Table2[[#This Row],[Close Price]]/Table2[[#This Row],[Day Low]])-1</f>
        <v>1.3600000000000056E-2</v>
      </c>
      <c r="AD19" s="1">
        <f>(Table2[[#This Row],[Day High]]/Table2[[#This Row],[Close Price]])-1</f>
        <v>8.475640381717664E-3</v>
      </c>
      <c r="AE19" s="1">
        <f>(Table2[[#This Row],[Close Price]]/Table2[[#This Row],[Current Week Low]])-1</f>
        <v>5.1670471052085665E-2</v>
      </c>
      <c r="AF19" s="1">
        <f>(Table2[[#This Row],[Current Week High]]/Table2[[#This Row],[Close Price]])-1</f>
        <v>5.8333931262108063E-2</v>
      </c>
      <c r="AG19" s="1">
        <f>(Table2[[#This Row],[Close Price]]/Table2[[#This Row],[Current Month Low]])-1</f>
        <v>0.27336683417085439</v>
      </c>
      <c r="AH19" s="1">
        <f>(Table2[[#This Row],[Current Month High]]/Table2[[#This Row],[Close Price]])-1</f>
        <v>5.8333931262108063E-2</v>
      </c>
      <c r="AI19">
        <v>5.8333931262108001</v>
      </c>
      <c r="AJ19">
        <v>227.92941176470501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0.55000000000000004</v>
      </c>
      <c r="AM19" t="s">
        <v>3111</v>
      </c>
      <c r="AN19">
        <v>39.19</v>
      </c>
      <c r="AO19" t="s">
        <v>3111</v>
      </c>
      <c r="AP19">
        <v>0.16188919570440599</v>
      </c>
      <c r="AQ19">
        <f>(Table2[[#This Row],[Sharpe Ratio]]-AVERAGE(Table2[Sharpe Ratio]))/_xlfn.STDEV.P(Table2[Sharpe Ratio])</f>
        <v>1.1655791747233859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14.444602494222011</v>
      </c>
      <c r="AS19">
        <f>_xlfn.RANK.AVG(Table2[[#This Row],[1Y Return vs Nifty Z-Score]],Table2[1Y Return vs Nifty Z-Score])</f>
        <v>26</v>
      </c>
      <c r="AT19">
        <f>_xlfn.RANK.AVG(Table2[[#This Row],[6M Return vs Nifty Z-Score]],Table2[6M Return vs Nifty Z-Score])</f>
        <v>36</v>
      </c>
      <c r="AU19">
        <f>_xlfn.RANK.AVG(Table2[[#This Row],[Sharpe Ratio Z-Score]],Table2[Sharpe Ratio Z-Score])</f>
        <v>88</v>
      </c>
      <c r="AV19">
        <f>(Table2[[#This Row],[Rank 1Y]]+Table2[[#This Row],[Rank 6M]]+Table2[[#This Row],[Rank Sharpe]])/3</f>
        <v>50</v>
      </c>
    </row>
    <row r="20" spans="1:48" x14ac:dyDescent="0.3">
      <c r="A20" t="s">
        <v>1087</v>
      </c>
      <c r="B20" t="s">
        <v>1088</v>
      </c>
      <c r="C20" t="s">
        <v>3079</v>
      </c>
      <c r="D20" t="s">
        <v>138</v>
      </c>
      <c r="E20">
        <v>11441.28660107</v>
      </c>
      <c r="F20">
        <v>482.45</v>
      </c>
      <c r="G20">
        <v>355.58864846061101</v>
      </c>
      <c r="H20">
        <f>(Table2[[#This Row],[1Y Return vs Nifty]]-AVERAGE(Table2[1Y Return vs Nifty]))/_xlfn.STDEV.P(Table2[1Y Return vs Nifty])</f>
        <v>4.8505021846848484</v>
      </c>
      <c r="I20">
        <v>-10.4910202073862</v>
      </c>
      <c r="J20">
        <f>(Table2[[#This Row],[1M Return vs Nifty]]-AVERAGE(Table2[1M Return vs Nifty]))/_xlfn.STDEV.P(Table2[1M Return vs Nifty])</f>
        <v>-0.72381744453322927</v>
      </c>
      <c r="K20">
        <v>83.429839805378407</v>
      </c>
      <c r="L20">
        <f>(Table2[[#This Row],[6M Return vs Nifty]]-AVERAGE(Table2[6M Return vs Nifty]))/_xlfn.STDEV.P(Table2[6M Return vs Nifty])</f>
        <v>2.7793390450265059</v>
      </c>
      <c r="M20">
        <v>4.5851616953696004</v>
      </c>
      <c r="N20">
        <f>(Table2[[#This Row],[1W Return vs Nifty]]-AVERAGE(Table2[1W Return vs Nifty]))/_xlfn.STDEV.P(Table2[1W Return vs Nifty])</f>
        <v>1.5048186334288427</v>
      </c>
      <c r="O20">
        <v>462.35</v>
      </c>
      <c r="P20">
        <v>443.05737506701797</v>
      </c>
      <c r="Q20">
        <v>320.00270774595202</v>
      </c>
      <c r="R20">
        <v>60.336655326521999</v>
      </c>
      <c r="S20" s="1">
        <f>(Table2[[#This Row],[Close Price]]-Table2[[#This Row],[20D EMA]])/Table2[[#This Row],[20D EMA]]</f>
        <v>4.347355899210547E-2</v>
      </c>
      <c r="T20" s="1">
        <f>(Table2[[#This Row],[Close Price]]-Table2[[#This Row],[50D EMA]])/Table2[[#This Row],[50D EMA]]</f>
        <v>8.8910888633833007E-2</v>
      </c>
      <c r="U20" s="1">
        <f>(Table2[[#This Row],[Close Price]]-Table2[[#This Row],[200D EMA]])/Table2[[#This Row],[200D EMA]]</f>
        <v>0.50764349276386056</v>
      </c>
      <c r="V20">
        <v>0.76744929333100897</v>
      </c>
      <c r="W20">
        <v>470.1</v>
      </c>
      <c r="X20">
        <v>480</v>
      </c>
      <c r="Y20">
        <v>460.55</v>
      </c>
      <c r="Z20">
        <v>500</v>
      </c>
      <c r="AA20">
        <v>445</v>
      </c>
      <c r="AB20">
        <v>500</v>
      </c>
      <c r="AC20" s="1">
        <f>(Table2[[#This Row],[Close Price]]/Table2[[#This Row],[Day Low]])-1</f>
        <v>2.6271006168900213E-2</v>
      </c>
      <c r="AD20" s="1">
        <f>(Table2[[#This Row],[Day High]]/Table2[[#This Row],[Close Price]])-1</f>
        <v>-5.0782464504093294E-3</v>
      </c>
      <c r="AE20" s="1">
        <f>(Table2[[#This Row],[Close Price]]/Table2[[#This Row],[Current Week Low]])-1</f>
        <v>4.7551840191075945E-2</v>
      </c>
      <c r="AF20" s="1">
        <f>(Table2[[#This Row],[Current Week High]]/Table2[[#This Row],[Close Price]])-1</f>
        <v>3.6376826614156865E-2</v>
      </c>
      <c r="AG20" s="1">
        <f>(Table2[[#This Row],[Close Price]]/Table2[[#This Row],[Current Month Low]])-1</f>
        <v>8.4157303370786529E-2</v>
      </c>
      <c r="AH20" s="1">
        <f>(Table2[[#This Row],[Current Month High]]/Table2[[#This Row],[Close Price]])-1</f>
        <v>3.6376826614156865E-2</v>
      </c>
      <c r="AI20">
        <v>18.0640480878847</v>
      </c>
      <c r="AJ20">
        <v>411.88328912466801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0.11</v>
      </c>
      <c r="AM20" t="s">
        <v>3111</v>
      </c>
      <c r="AN20">
        <v>16.75</v>
      </c>
      <c r="AO20" t="s">
        <v>3111</v>
      </c>
      <c r="AP20">
        <v>0.13720775898002399</v>
      </c>
      <c r="AQ20">
        <f>(Table2[[#This Row],[Sharpe Ratio]]-AVERAGE(Table2[Sharpe Ratio]))/_xlfn.STDEV.P(Table2[Sharpe Ratio])</f>
        <v>0.87669899358364967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9.2875414121906168</v>
      </c>
      <c r="AS20">
        <f>_xlfn.RANK.AVG(Table2[[#This Row],[1Y Return vs Nifty Z-Score]],Table2[1Y Return vs Nifty Z-Score])</f>
        <v>3</v>
      </c>
      <c r="AT20">
        <f>_xlfn.RANK.AVG(Table2[[#This Row],[6M Return vs Nifty Z-Score]],Table2[6M Return vs Nifty Z-Score])</f>
        <v>13</v>
      </c>
      <c r="AU20">
        <f>_xlfn.RANK.AVG(Table2[[#This Row],[Sharpe Ratio Z-Score]],Table2[Sharpe Ratio Z-Score])</f>
        <v>134</v>
      </c>
      <c r="AV20">
        <f>(Table2[[#This Row],[Rank 1Y]]+Table2[[#This Row],[Rank 6M]]+Table2[[#This Row],[Rank Sharpe]])/3</f>
        <v>50</v>
      </c>
    </row>
    <row r="21" spans="1:48" x14ac:dyDescent="0.3">
      <c r="A21" t="s">
        <v>288</v>
      </c>
      <c r="B21" t="s">
        <v>289</v>
      </c>
      <c r="C21" t="s">
        <v>3077</v>
      </c>
      <c r="D21" t="s">
        <v>290</v>
      </c>
      <c r="E21">
        <v>94872.810338572002</v>
      </c>
      <c r="F21">
        <v>69.58</v>
      </c>
      <c r="G21">
        <v>249.09919376785601</v>
      </c>
      <c r="H21">
        <f>(Table2[[#This Row],[1Y Return vs Nifty]]-AVERAGE(Table2[1Y Return vs Nifty]))/_xlfn.STDEV.P(Table2[1Y Return vs Nifty])</f>
        <v>3.2425282928729153</v>
      </c>
      <c r="I21">
        <v>18.524203754012699</v>
      </c>
      <c r="J21">
        <f>(Table2[[#This Row],[1M Return vs Nifty]]-AVERAGE(Table2[1M Return vs Nifty]))/_xlfn.STDEV.P(Table2[1M Return vs Nifty])</f>
        <v>2.2517473216007233</v>
      </c>
      <c r="K21">
        <v>30.486000247435999</v>
      </c>
      <c r="L21">
        <f>(Table2[[#This Row],[6M Return vs Nifty]]-AVERAGE(Table2[6M Return vs Nifty]))/_xlfn.STDEV.P(Table2[6M Return vs Nifty])</f>
        <v>0.91574263398977229</v>
      </c>
      <c r="M21">
        <v>-3.0323311831044402</v>
      </c>
      <c r="N21">
        <f>(Table2[[#This Row],[1W Return vs Nifty]]-AVERAGE(Table2[1W Return vs Nifty]))/_xlfn.STDEV.P(Table2[1W Return vs Nifty])</f>
        <v>2.4866874601712614E-2</v>
      </c>
      <c r="O21">
        <v>62.82</v>
      </c>
      <c r="P21">
        <v>56.443010585447702</v>
      </c>
      <c r="Q21">
        <v>43.737819462711698</v>
      </c>
      <c r="R21">
        <v>67.508054324745899</v>
      </c>
      <c r="S21" s="1">
        <f>(Table2[[#This Row],[Close Price]]-Table2[[#This Row],[20D EMA]])/Table2[[#This Row],[20D EMA]]</f>
        <v>0.10760904170646288</v>
      </c>
      <c r="T21" s="1">
        <f>(Table2[[#This Row],[Close Price]]-Table2[[#This Row],[50D EMA]])/Table2[[#This Row],[50D EMA]]</f>
        <v>0.23274785094364389</v>
      </c>
      <c r="U21" s="1">
        <f>(Table2[[#This Row],[Close Price]]-Table2[[#This Row],[200D EMA]])/Table2[[#This Row],[200D EMA]]</f>
        <v>0.59084291020314417</v>
      </c>
      <c r="V21">
        <v>1.7523342913378801</v>
      </c>
      <c r="W21">
        <v>70.97</v>
      </c>
      <c r="X21">
        <v>71.75</v>
      </c>
      <c r="Y21">
        <v>65.599999999999994</v>
      </c>
      <c r="Z21">
        <v>71.64</v>
      </c>
      <c r="AA21">
        <v>65.599999999999994</v>
      </c>
      <c r="AB21">
        <v>71.64</v>
      </c>
      <c r="AC21" s="1">
        <f>(Table2[[#This Row],[Close Price]]/Table2[[#This Row],[Day Low]])-1</f>
        <v>-1.9585740453712863E-2</v>
      </c>
      <c r="AD21" s="1">
        <f>(Table2[[#This Row],[Day High]]/Table2[[#This Row],[Close Price]])-1</f>
        <v>3.1187122736418438E-2</v>
      </c>
      <c r="AE21" s="1">
        <f>(Table2[[#This Row],[Close Price]]/Table2[[#This Row],[Current Week Low]])-1</f>
        <v>6.0670731707317183E-2</v>
      </c>
      <c r="AF21" s="1">
        <f>(Table2[[#This Row],[Current Week High]]/Table2[[#This Row],[Close Price]])-1</f>
        <v>2.9606208680655444E-2</v>
      </c>
      <c r="AG21" s="1">
        <f>(Table2[[#This Row],[Close Price]]/Table2[[#This Row],[Current Month Low]])-1</f>
        <v>6.0670731707317183E-2</v>
      </c>
      <c r="AH21" s="1">
        <f>(Table2[[#This Row],[Current Month High]]/Table2[[#This Row],[Close Price]])-1</f>
        <v>2.9606208680655444E-2</v>
      </c>
      <c r="AI21">
        <v>2.9606208680655399</v>
      </c>
      <c r="AJ21">
        <v>281.26027397260202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0.54</v>
      </c>
      <c r="AM21" t="s">
        <v>3111</v>
      </c>
      <c r="AN21">
        <v>26.33</v>
      </c>
      <c r="AO21" t="s">
        <v>3111</v>
      </c>
      <c r="AP21">
        <v>0.210577844752696</v>
      </c>
      <c r="AQ21">
        <f>(Table2[[#This Row],[Sharpe Ratio]]-AVERAGE(Table2[Sharpe Ratio]))/_xlfn.STDEV.P(Table2[Sharpe Ratio])</f>
        <v>1.7354481784440858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8.1703333015092099</v>
      </c>
      <c r="AS21">
        <f>_xlfn.RANK.AVG(Table2[[#This Row],[1Y Return vs Nifty Z-Score]],Table2[1Y Return vs Nifty Z-Score])</f>
        <v>7</v>
      </c>
      <c r="AT21">
        <f>_xlfn.RANK.AVG(Table2[[#This Row],[6M Return vs Nifty Z-Score]],Table2[6M Return vs Nifty Z-Score])</f>
        <v>112</v>
      </c>
      <c r="AU21">
        <f>_xlfn.RANK.AVG(Table2[[#This Row],[Sharpe Ratio Z-Score]],Table2[Sharpe Ratio Z-Score])</f>
        <v>32</v>
      </c>
      <c r="AV21">
        <f>(Table2[[#This Row],[Rank 1Y]]+Table2[[#This Row],[Rank 6M]]+Table2[[#This Row],[Rank Sharpe]])/3</f>
        <v>50.333333333333336</v>
      </c>
    </row>
    <row r="22" spans="1:48" x14ac:dyDescent="0.3">
      <c r="A22" t="s">
        <v>1000</v>
      </c>
      <c r="B22" t="s">
        <v>1001</v>
      </c>
      <c r="C22" t="s">
        <v>3071</v>
      </c>
      <c r="D22" t="s">
        <v>130</v>
      </c>
      <c r="E22">
        <v>13212.13859309</v>
      </c>
      <c r="F22">
        <v>910.55</v>
      </c>
      <c r="G22">
        <v>118.57069226597299</v>
      </c>
      <c r="H22">
        <f>(Table2[[#This Row],[1Y Return vs Nifty]]-AVERAGE(Table2[1Y Return vs Nifty]))/_xlfn.STDEV.P(Table2[1Y Return vs Nifty])</f>
        <v>1.2715686034094835</v>
      </c>
      <c r="I22">
        <v>20.101893851074401</v>
      </c>
      <c r="J22">
        <f>(Table2[[#This Row],[1M Return vs Nifty]]-AVERAGE(Table2[1M Return vs Nifty]))/_xlfn.STDEV.P(Table2[1M Return vs Nifty])</f>
        <v>2.413542352751981</v>
      </c>
      <c r="K22">
        <v>71.062214866765899</v>
      </c>
      <c r="L22">
        <f>(Table2[[#This Row],[6M Return vs Nifty]]-AVERAGE(Table2[6M Return vs Nifty]))/_xlfn.STDEV.P(Table2[6M Return vs Nifty])</f>
        <v>2.3440048939507729</v>
      </c>
      <c r="M22">
        <v>2.3198355521046898</v>
      </c>
      <c r="N22">
        <f>(Table2[[#This Row],[1W Return vs Nifty]]-AVERAGE(Table2[1W Return vs Nifty]))/_xlfn.STDEV.P(Table2[1W Return vs Nifty])</f>
        <v>1.0647035636115958</v>
      </c>
      <c r="O22">
        <v>847.9</v>
      </c>
      <c r="P22">
        <v>753.23170418759901</v>
      </c>
      <c r="Q22">
        <v>563.953129767733</v>
      </c>
      <c r="R22">
        <v>63.020019511662397</v>
      </c>
      <c r="S22" s="1">
        <f>(Table2[[#This Row],[Close Price]]-Table2[[#This Row],[20D EMA]])/Table2[[#This Row],[20D EMA]]</f>
        <v>7.3888430239415007E-2</v>
      </c>
      <c r="T22" s="1">
        <f>(Table2[[#This Row],[Close Price]]-Table2[[#This Row],[50D EMA]])/Table2[[#This Row],[50D EMA]]</f>
        <v>0.20885777236644229</v>
      </c>
      <c r="U22" s="1">
        <f>(Table2[[#This Row],[Close Price]]-Table2[[#This Row],[200D EMA]])/Table2[[#This Row],[200D EMA]]</f>
        <v>0.61458453182982542</v>
      </c>
      <c r="V22">
        <v>0.79311284276613903</v>
      </c>
      <c r="W22">
        <v>913.7</v>
      </c>
      <c r="X22">
        <v>927</v>
      </c>
      <c r="Y22">
        <v>853.2</v>
      </c>
      <c r="Z22">
        <v>929.95</v>
      </c>
      <c r="AA22">
        <v>853.2</v>
      </c>
      <c r="AB22">
        <v>934.85</v>
      </c>
      <c r="AC22" s="1">
        <f>(Table2[[#This Row],[Close Price]]/Table2[[#This Row],[Day Low]])-1</f>
        <v>-3.447521068184356E-3</v>
      </c>
      <c r="AD22" s="1">
        <f>(Table2[[#This Row],[Day High]]/Table2[[#This Row],[Close Price]])-1</f>
        <v>1.8066004063478136E-2</v>
      </c>
      <c r="AE22" s="1">
        <f>(Table2[[#This Row],[Close Price]]/Table2[[#This Row],[Current Week Low]])-1</f>
        <v>6.7217533989685885E-2</v>
      </c>
      <c r="AF22" s="1">
        <f>(Table2[[#This Row],[Current Week High]]/Table2[[#This Row],[Close Price]])-1</f>
        <v>2.1305804184284405E-2</v>
      </c>
      <c r="AG22" s="1">
        <f>(Table2[[#This Row],[Close Price]]/Table2[[#This Row],[Current Month Low]])-1</f>
        <v>6.7217533989685885E-2</v>
      </c>
      <c r="AH22" s="1">
        <f>(Table2[[#This Row],[Current Month High]]/Table2[[#This Row],[Close Price]])-1</f>
        <v>2.6687167096809628E-2</v>
      </c>
      <c r="AI22">
        <v>2.6687167096809601</v>
      </c>
      <c r="AJ22">
        <v>152.229916897506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0.65</v>
      </c>
      <c r="AM22" t="s">
        <v>3111</v>
      </c>
      <c r="AN22">
        <v>10.62</v>
      </c>
      <c r="AO22" t="s">
        <v>3111</v>
      </c>
      <c r="AP22">
        <v>0.18969696221753299</v>
      </c>
      <c r="AQ22">
        <f>(Table2[[#This Row],[Sharpe Ratio]]-AVERAGE(Table2[Sharpe Ratio]))/_xlfn.STDEV.P(Table2[Sharpe Ratio])</f>
        <v>1.4910510148398879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8.5848704285637218</v>
      </c>
      <c r="AS22">
        <f>_xlfn.RANK.AVG(Table2[[#This Row],[1Y Return vs Nifty Z-Score]],Table2[1Y Return vs Nifty Z-Score])</f>
        <v>79</v>
      </c>
      <c r="AT22">
        <f>_xlfn.RANK.AVG(Table2[[#This Row],[6M Return vs Nifty Z-Score]],Table2[6M Return vs Nifty Z-Score])</f>
        <v>24</v>
      </c>
      <c r="AU22">
        <f>_xlfn.RANK.AVG(Table2[[#This Row],[Sharpe Ratio Z-Score]],Table2[Sharpe Ratio Z-Score])</f>
        <v>48</v>
      </c>
      <c r="AV22">
        <f>(Table2[[#This Row],[Rank 1Y]]+Table2[[#This Row],[Rank 6M]]+Table2[[#This Row],[Rank Sharpe]])/3</f>
        <v>50.333333333333336</v>
      </c>
    </row>
    <row r="23" spans="1:48" x14ac:dyDescent="0.3">
      <c r="A23" t="s">
        <v>461</v>
      </c>
      <c r="B23" t="s">
        <v>462</v>
      </c>
      <c r="C23" t="s">
        <v>3077</v>
      </c>
      <c r="D23" t="s">
        <v>156</v>
      </c>
      <c r="E23">
        <v>46366.823900249998</v>
      </c>
      <c r="F23">
        <v>10940.3</v>
      </c>
      <c r="G23">
        <v>136.71977387199499</v>
      </c>
      <c r="H23">
        <f>(Table2[[#This Row],[1Y Return vs Nifty]]-AVERAGE(Table2[1Y Return vs Nifty]))/_xlfn.STDEV.P(Table2[1Y Return vs Nifty])</f>
        <v>1.5456168598030158</v>
      </c>
      <c r="I23">
        <v>-21.9854793176073</v>
      </c>
      <c r="J23">
        <f>(Table2[[#This Row],[1M Return vs Nifty]]-AVERAGE(Table2[1M Return vs Nifty]))/_xlfn.STDEV.P(Table2[1M Return vs Nifty])</f>
        <v>-1.9025954398243721</v>
      </c>
      <c r="K23">
        <v>64.173227476236406</v>
      </c>
      <c r="L23">
        <f>(Table2[[#This Row],[6M Return vs Nifty]]-AVERAGE(Table2[6M Return vs Nifty]))/_xlfn.STDEV.P(Table2[6M Return vs Nifty])</f>
        <v>2.101516017362635</v>
      </c>
      <c r="M23">
        <v>-5.9064737511034302</v>
      </c>
      <c r="N23">
        <f>(Table2[[#This Row],[1W Return vs Nifty]]-AVERAGE(Table2[1W Return vs Nifty]))/_xlfn.STDEV.P(Table2[1W Return vs Nifty])</f>
        <v>-0.53353106767271752</v>
      </c>
      <c r="O23">
        <v>11773.01</v>
      </c>
      <c r="P23">
        <v>11442.6125029411</v>
      </c>
      <c r="Q23">
        <v>8490.6928753477805</v>
      </c>
      <c r="R23">
        <v>33.693437404428401</v>
      </c>
      <c r="S23" s="1">
        <f>(Table2[[#This Row],[Close Price]]-Table2[[#This Row],[20D EMA]])/Table2[[#This Row],[20D EMA]]</f>
        <v>-7.0730424929563551E-2</v>
      </c>
      <c r="T23" s="1">
        <f>(Table2[[#This Row],[Close Price]]-Table2[[#This Row],[50D EMA]])/Table2[[#This Row],[50D EMA]]</f>
        <v>-4.3898410683049061E-2</v>
      </c>
      <c r="U23" s="1">
        <f>(Table2[[#This Row],[Close Price]]-Table2[[#This Row],[200D EMA]])/Table2[[#This Row],[200D EMA]]</f>
        <v>0.28850497369472716</v>
      </c>
      <c r="V23">
        <v>0.57027667590812003</v>
      </c>
      <c r="W23">
        <v>10911.95</v>
      </c>
      <c r="X23">
        <v>11180</v>
      </c>
      <c r="Y23">
        <v>10805.4</v>
      </c>
      <c r="Z23">
        <v>11986.15</v>
      </c>
      <c r="AA23">
        <v>10805.4</v>
      </c>
      <c r="AB23">
        <v>12673.7</v>
      </c>
      <c r="AC23" s="1">
        <f>(Table2[[#This Row],[Close Price]]/Table2[[#This Row],[Day Low]])-1</f>
        <v>2.5980690893927516E-3</v>
      </c>
      <c r="AD23" s="1">
        <f>(Table2[[#This Row],[Day High]]/Table2[[#This Row],[Close Price]])-1</f>
        <v>2.1909819657596197E-2</v>
      </c>
      <c r="AE23" s="1">
        <f>(Table2[[#This Row],[Close Price]]/Table2[[#This Row],[Current Week Low]])-1</f>
        <v>1.2484498491494911E-2</v>
      </c>
      <c r="AF23" s="1">
        <f>(Table2[[#This Row],[Current Week High]]/Table2[[#This Row],[Close Price]])-1</f>
        <v>9.5596098827271714E-2</v>
      </c>
      <c r="AG23" s="1">
        <f>(Table2[[#This Row],[Close Price]]/Table2[[#This Row],[Current Month Low]])-1</f>
        <v>1.2484498491494911E-2</v>
      </c>
      <c r="AH23" s="1">
        <f>(Table2[[#This Row],[Current Month High]]/Table2[[#This Row],[Close Price]])-1</f>
        <v>0.15844172463277983</v>
      </c>
      <c r="AI23">
        <v>31.458917945577301</v>
      </c>
      <c r="AJ23">
        <v>180.815729356502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-0.1</v>
      </c>
      <c r="AM23" t="s">
        <v>3110</v>
      </c>
      <c r="AN23">
        <v>-2.91</v>
      </c>
      <c r="AO23" t="s">
        <v>3110</v>
      </c>
      <c r="AP23">
        <v>0.17627913771304801</v>
      </c>
      <c r="AQ23">
        <f>(Table2[[#This Row],[Sharpe Ratio]]-AVERAGE(Table2[Sharpe Ratio]))/_xlfn.STDEV.P(Table2[Sharpe Ratio])</f>
        <v>1.3340040966786086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2.5450104663471698</v>
      </c>
      <c r="AS23">
        <f>_xlfn.RANK.AVG(Table2[[#This Row],[1Y Return vs Nifty Z-Score]],Table2[1Y Return vs Nifty Z-Score])</f>
        <v>54</v>
      </c>
      <c r="AT23">
        <f>_xlfn.RANK.AVG(Table2[[#This Row],[6M Return vs Nifty Z-Score]],Table2[6M Return vs Nifty Z-Score])</f>
        <v>30</v>
      </c>
      <c r="AU23">
        <f>_xlfn.RANK.AVG(Table2[[#This Row],[Sharpe Ratio Z-Score]],Table2[Sharpe Ratio Z-Score])</f>
        <v>70</v>
      </c>
      <c r="AV23">
        <f>(Table2[[#This Row],[Rank 1Y]]+Table2[[#This Row],[Rank 6M]]+Table2[[#This Row],[Rank Sharpe]])/3</f>
        <v>51.333333333333336</v>
      </c>
    </row>
    <row r="24" spans="1:48" x14ac:dyDescent="0.3">
      <c r="A24" t="s">
        <v>443</v>
      </c>
      <c r="B24" t="s">
        <v>444</v>
      </c>
      <c r="C24" t="s">
        <v>3077</v>
      </c>
      <c r="D24" t="s">
        <v>92</v>
      </c>
      <c r="E24">
        <v>51415.889062499999</v>
      </c>
      <c r="F24">
        <v>1402.65</v>
      </c>
      <c r="G24">
        <v>121.578058638201</v>
      </c>
      <c r="H24">
        <f>(Table2[[#This Row],[1Y Return vs Nifty]]-AVERAGE(Table2[1Y Return vs Nifty]))/_xlfn.STDEV.P(Table2[1Y Return vs Nifty])</f>
        <v>1.3169793590904852</v>
      </c>
      <c r="I24">
        <v>-23.291270250418801</v>
      </c>
      <c r="J24">
        <f>(Table2[[#This Row],[1M Return vs Nifty]]-AVERAGE(Table2[1M Return vs Nifty]))/_xlfn.STDEV.P(Table2[1M Return vs Nifty])</f>
        <v>-2.0365067098797134</v>
      </c>
      <c r="K24">
        <v>49.080295076783401</v>
      </c>
      <c r="L24">
        <f>(Table2[[#This Row],[6M Return vs Nifty]]-AVERAGE(Table2[6M Return vs Nifty]))/_xlfn.STDEV.P(Table2[6M Return vs Nifty])</f>
        <v>1.5702524201908061</v>
      </c>
      <c r="M24">
        <v>-6.8143069731487902</v>
      </c>
      <c r="N24">
        <f>(Table2[[#This Row],[1W Return vs Nifty]]-AVERAGE(Table2[1W Return vs Nifty]))/_xlfn.STDEV.P(Table2[1W Return vs Nifty])</f>
        <v>-0.70990791437570711</v>
      </c>
      <c r="O24">
        <v>1463.9</v>
      </c>
      <c r="P24">
        <v>1441.9364915559199</v>
      </c>
      <c r="Q24">
        <v>1086.0110958775001</v>
      </c>
      <c r="R24">
        <v>41.090374046127003</v>
      </c>
      <c r="S24" s="1">
        <f>(Table2[[#This Row],[Close Price]]-Table2[[#This Row],[20D EMA]])/Table2[[#This Row],[20D EMA]]</f>
        <v>-4.1840289637270302E-2</v>
      </c>
      <c r="T24" s="1">
        <f>(Table2[[#This Row],[Close Price]]-Table2[[#This Row],[50D EMA]])/Table2[[#This Row],[50D EMA]]</f>
        <v>-2.724564624446656E-2</v>
      </c>
      <c r="U24" s="1">
        <f>(Table2[[#This Row],[Close Price]]-Table2[[#This Row],[200D EMA]])/Table2[[#This Row],[200D EMA]]</f>
        <v>0.29156138949635207</v>
      </c>
      <c r="V24">
        <v>0.40687960790629102</v>
      </c>
      <c r="W24">
        <v>1388.6</v>
      </c>
      <c r="X24">
        <v>1402.65</v>
      </c>
      <c r="Y24">
        <v>1327.05</v>
      </c>
      <c r="Z24">
        <v>1410</v>
      </c>
      <c r="AA24">
        <v>1327.05</v>
      </c>
      <c r="AB24">
        <v>1467.45</v>
      </c>
      <c r="AC24" s="1">
        <f>(Table2[[#This Row],[Close Price]]/Table2[[#This Row],[Day Low]])-1</f>
        <v>1.0118104565749908E-2</v>
      </c>
      <c r="AD24" s="1">
        <f>(Table2[[#This Row],[Day High]]/Table2[[#This Row],[Close Price]])-1</f>
        <v>0</v>
      </c>
      <c r="AE24" s="1">
        <f>(Table2[[#This Row],[Close Price]]/Table2[[#This Row],[Current Week Low]])-1</f>
        <v>5.6968463886063248E-2</v>
      </c>
      <c r="AF24" s="1">
        <f>(Table2[[#This Row],[Current Week High]]/Table2[[#This Row],[Close Price]])-1</f>
        <v>5.2400812747299685E-3</v>
      </c>
      <c r="AG24" s="1">
        <f>(Table2[[#This Row],[Close Price]]/Table2[[#This Row],[Current Month Low]])-1</f>
        <v>5.6968463886063248E-2</v>
      </c>
      <c r="AH24" s="1">
        <f>(Table2[[#This Row],[Current Month High]]/Table2[[#This Row],[Close Price]])-1</f>
        <v>4.6198267564966367E-2</v>
      </c>
      <c r="AI24">
        <v>27.9506648130324</v>
      </c>
      <c r="AJ24">
        <v>211.7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</v>
      </c>
      <c r="AM24">
        <v>0</v>
      </c>
      <c r="AN24">
        <v>-6.1</v>
      </c>
      <c r="AO24" t="s">
        <v>3110</v>
      </c>
      <c r="AP24">
        <v>0.197739266039791</v>
      </c>
      <c r="AQ24">
        <f>(Table2[[#This Row],[Sharpe Ratio]]-AVERAGE(Table2[Sharpe Ratio]))/_xlfn.STDEV.P(Table2[Sharpe Ratio])</f>
        <v>1.5851809559328069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1.7259981109586779</v>
      </c>
      <c r="AS24">
        <f>_xlfn.RANK.AVG(Table2[[#This Row],[1Y Return vs Nifty Z-Score]],Table2[1Y Return vs Nifty Z-Score])</f>
        <v>74</v>
      </c>
      <c r="AT24">
        <f>_xlfn.RANK.AVG(Table2[[#This Row],[6M Return vs Nifty Z-Score]],Table2[6M Return vs Nifty Z-Score])</f>
        <v>55</v>
      </c>
      <c r="AU24">
        <f>_xlfn.RANK.AVG(Table2[[#This Row],[Sharpe Ratio Z-Score]],Table2[Sharpe Ratio Z-Score])</f>
        <v>39</v>
      </c>
      <c r="AV24">
        <f>(Table2[[#This Row],[Rank 1Y]]+Table2[[#This Row],[Rank 6M]]+Table2[[#This Row],[Rank Sharpe]])/3</f>
        <v>56</v>
      </c>
    </row>
    <row r="25" spans="1:48" x14ac:dyDescent="0.3">
      <c r="A25" t="s">
        <v>699</v>
      </c>
      <c r="B25" t="s">
        <v>700</v>
      </c>
      <c r="C25" t="s">
        <v>3077</v>
      </c>
      <c r="D25" t="s">
        <v>701</v>
      </c>
      <c r="E25">
        <v>23890.750197720001</v>
      </c>
      <c r="F25">
        <v>562.79999999999995</v>
      </c>
      <c r="G25">
        <v>129.58670786270201</v>
      </c>
      <c r="H25">
        <f>(Table2[[#This Row],[1Y Return vs Nifty]]-AVERAGE(Table2[1Y Return vs Nifty]))/_xlfn.STDEV.P(Table2[1Y Return vs Nifty])</f>
        <v>1.4379086933502245</v>
      </c>
      <c r="I25">
        <v>-24.898759155933501</v>
      </c>
      <c r="J25">
        <f>(Table2[[#This Row],[1M Return vs Nifty]]-AVERAGE(Table2[1M Return vs Nifty]))/_xlfn.STDEV.P(Table2[1M Return vs Nifty])</f>
        <v>-2.2013576638328587</v>
      </c>
      <c r="K25">
        <v>33.366648495750901</v>
      </c>
      <c r="L25">
        <f>(Table2[[#This Row],[6M Return vs Nifty]]-AVERAGE(Table2[6M Return vs Nifty]))/_xlfn.STDEV.P(Table2[6M Return vs Nifty])</f>
        <v>1.0171399973438922</v>
      </c>
      <c r="M25">
        <v>-7.9334518799324698</v>
      </c>
      <c r="N25">
        <f>(Table2[[#This Row],[1W Return vs Nifty]]-AVERAGE(Table2[1W Return vs Nifty]))/_xlfn.STDEV.P(Table2[1W Return vs Nifty])</f>
        <v>-0.92733909542181558</v>
      </c>
      <c r="O25">
        <v>618.29</v>
      </c>
      <c r="P25">
        <v>611.45322254664597</v>
      </c>
      <c r="Q25">
        <v>463.10614568845199</v>
      </c>
      <c r="R25">
        <v>29.265412182654099</v>
      </c>
      <c r="S25" s="1">
        <f>(Table2[[#This Row],[Close Price]]-Table2[[#This Row],[20D EMA]])/Table2[[#This Row],[20D EMA]]</f>
        <v>-8.9747529476459281E-2</v>
      </c>
      <c r="T25" s="1">
        <f>(Table2[[#This Row],[Close Price]]-Table2[[#This Row],[50D EMA]])/Table2[[#This Row],[50D EMA]]</f>
        <v>-7.956981949332094E-2</v>
      </c>
      <c r="U25" s="1">
        <f>(Table2[[#This Row],[Close Price]]-Table2[[#This Row],[200D EMA]])/Table2[[#This Row],[200D EMA]]</f>
        <v>0.21527214708702133</v>
      </c>
      <c r="V25">
        <v>0.33655547781566197</v>
      </c>
      <c r="W25">
        <v>559.29999999999995</v>
      </c>
      <c r="X25">
        <v>572.95000000000005</v>
      </c>
      <c r="Y25">
        <v>548.45000000000005</v>
      </c>
      <c r="Z25">
        <v>595</v>
      </c>
      <c r="AA25">
        <v>548.45000000000005</v>
      </c>
      <c r="AB25">
        <v>617.6</v>
      </c>
      <c r="AC25" s="1">
        <f>(Table2[[#This Row],[Close Price]]/Table2[[#This Row],[Day Low]])-1</f>
        <v>6.2578222778473247E-3</v>
      </c>
      <c r="AD25" s="1">
        <f>(Table2[[#This Row],[Day High]]/Table2[[#This Row],[Close Price]])-1</f>
        <v>1.8034825870646864E-2</v>
      </c>
      <c r="AE25" s="1">
        <f>(Table2[[#This Row],[Close Price]]/Table2[[#This Row],[Current Week Low]])-1</f>
        <v>2.616464582003819E-2</v>
      </c>
      <c r="AF25" s="1">
        <f>(Table2[[#This Row],[Current Week High]]/Table2[[#This Row],[Close Price]])-1</f>
        <v>5.7213930348258835E-2</v>
      </c>
      <c r="AG25" s="1">
        <f>(Table2[[#This Row],[Close Price]]/Table2[[#This Row],[Current Month Low]])-1</f>
        <v>2.616464582003819E-2</v>
      </c>
      <c r="AH25" s="1">
        <f>(Table2[[#This Row],[Current Month High]]/Table2[[#This Row],[Close Price]])-1</f>
        <v>9.7370291400142195E-2</v>
      </c>
      <c r="AI25">
        <v>32.924662402274301</v>
      </c>
      <c r="AJ25">
        <v>162.25535880708199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0.02</v>
      </c>
      <c r="AM25" t="s">
        <v>3111</v>
      </c>
      <c r="AN25">
        <v>-12.33</v>
      </c>
      <c r="AO25" t="s">
        <v>3110</v>
      </c>
      <c r="AP25">
        <v>0.23643114313477201</v>
      </c>
      <c r="AQ25">
        <f>(Table2[[#This Row],[Sharpe Ratio]]-AVERAGE(Table2[Sharpe Ratio]))/_xlfn.STDEV.P(Table2[Sharpe Ratio])</f>
        <v>2.0380442389196038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1.3643961703590461</v>
      </c>
      <c r="AS25">
        <f>_xlfn.RANK.AVG(Table2[[#This Row],[1Y Return vs Nifty Z-Score]],Table2[1Y Return vs Nifty Z-Score])</f>
        <v>62</v>
      </c>
      <c r="AT25">
        <f>_xlfn.RANK.AVG(Table2[[#This Row],[6M Return vs Nifty Z-Score]],Table2[6M Return vs Nifty Z-Score])</f>
        <v>101</v>
      </c>
      <c r="AU25">
        <f>_xlfn.RANK.AVG(Table2[[#This Row],[Sharpe Ratio Z-Score]],Table2[Sharpe Ratio Z-Score])</f>
        <v>13</v>
      </c>
      <c r="AV25">
        <f>(Table2[[#This Row],[Rank 1Y]]+Table2[[#This Row],[Rank 6M]]+Table2[[#This Row],[Rank Sharpe]])/3</f>
        <v>58.666666666666664</v>
      </c>
    </row>
    <row r="26" spans="1:48" x14ac:dyDescent="0.3">
      <c r="A26" t="s">
        <v>819</v>
      </c>
      <c r="B26" t="s">
        <v>820</v>
      </c>
      <c r="C26" t="s">
        <v>3077</v>
      </c>
      <c r="D26" t="s">
        <v>156</v>
      </c>
      <c r="E26">
        <v>19117.563118425001</v>
      </c>
      <c r="F26">
        <v>799.55</v>
      </c>
      <c r="G26">
        <v>157.696548882634</v>
      </c>
      <c r="H26">
        <f>(Table2[[#This Row],[1Y Return vs Nifty]]-AVERAGE(Table2[1Y Return vs Nifty]))/_xlfn.STDEV.P(Table2[1Y Return vs Nifty])</f>
        <v>1.8623628385371462</v>
      </c>
      <c r="I26">
        <v>-14.5691048587328</v>
      </c>
      <c r="J26">
        <f>(Table2[[#This Row],[1M Return vs Nifty]]-AVERAGE(Table2[1M Return vs Nifty]))/_xlfn.STDEV.P(Table2[1M Return vs Nifty])</f>
        <v>-1.1420325518162946</v>
      </c>
      <c r="K26">
        <v>38.669379025185997</v>
      </c>
      <c r="L26">
        <f>(Table2[[#This Row],[6M Return vs Nifty]]-AVERAGE(Table2[6M Return vs Nifty]))/_xlfn.STDEV.P(Table2[6M Return vs Nifty])</f>
        <v>1.2037934336239529</v>
      </c>
      <c r="M26">
        <v>1.2009689307907601</v>
      </c>
      <c r="N26">
        <f>(Table2[[#This Row],[1W Return vs Nifty]]-AVERAGE(Table2[1W Return vs Nifty]))/_xlfn.STDEV.P(Table2[1W Return vs Nifty])</f>
        <v>0.84732644878871621</v>
      </c>
      <c r="O26">
        <v>801.82</v>
      </c>
      <c r="P26">
        <v>808.10774614101194</v>
      </c>
      <c r="Q26">
        <v>649.79288565903903</v>
      </c>
      <c r="R26">
        <v>51.773846232411302</v>
      </c>
      <c r="S26" s="1">
        <f>(Table2[[#This Row],[Close Price]]-Table2[[#This Row],[20D EMA]])/Table2[[#This Row],[20D EMA]]</f>
        <v>-2.8310593400016153E-3</v>
      </c>
      <c r="T26" s="1">
        <f>(Table2[[#This Row],[Close Price]]-Table2[[#This Row],[50D EMA]])/Table2[[#This Row],[50D EMA]]</f>
        <v>-1.0589857827595545E-2</v>
      </c>
      <c r="U26" s="1">
        <f>(Table2[[#This Row],[Close Price]]-Table2[[#This Row],[200D EMA]])/Table2[[#This Row],[200D EMA]]</f>
        <v>0.23046899657738307</v>
      </c>
      <c r="V26">
        <v>1.19940344166688</v>
      </c>
      <c r="W26">
        <v>800.55</v>
      </c>
      <c r="X26">
        <v>806.7</v>
      </c>
      <c r="Y26">
        <v>745</v>
      </c>
      <c r="Z26">
        <v>824.85</v>
      </c>
      <c r="AA26">
        <v>745</v>
      </c>
      <c r="AB26">
        <v>824.85</v>
      </c>
      <c r="AC26" s="1">
        <f>(Table2[[#This Row],[Close Price]]/Table2[[#This Row],[Day Low]])-1</f>
        <v>-1.2491412154144177E-3</v>
      </c>
      <c r="AD26" s="1">
        <f>(Table2[[#This Row],[Day High]]/Table2[[#This Row],[Close Price]])-1</f>
        <v>8.9425301732226625E-3</v>
      </c>
      <c r="AE26" s="1">
        <f>(Table2[[#This Row],[Close Price]]/Table2[[#This Row],[Current Week Low]])-1</f>
        <v>7.3221476510067163E-2</v>
      </c>
      <c r="AF26" s="1">
        <f>(Table2[[#This Row],[Current Week High]]/Table2[[#This Row],[Close Price]])-1</f>
        <v>3.1642799074479422E-2</v>
      </c>
      <c r="AG26" s="1">
        <f>(Table2[[#This Row],[Close Price]]/Table2[[#This Row],[Current Month Low]])-1</f>
        <v>7.3221476510067163E-2</v>
      </c>
      <c r="AH26" s="1">
        <f>(Table2[[#This Row],[Current Month High]]/Table2[[#This Row],[Close Price]])-1</f>
        <v>3.1642799074479422E-2</v>
      </c>
      <c r="AI26">
        <v>22.568945031580199</v>
      </c>
      <c r="AJ26">
        <v>183.52836879432601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-0.18</v>
      </c>
      <c r="AM26" t="s">
        <v>3110</v>
      </c>
      <c r="AN26">
        <v>1.85</v>
      </c>
      <c r="AO26" t="s">
        <v>3111</v>
      </c>
      <c r="AP26">
        <v>0.17799079424768399</v>
      </c>
      <c r="AQ26">
        <f>(Table2[[#This Row],[Sharpe Ratio]]-AVERAGE(Table2[Sharpe Ratio]))/_xlfn.STDEV.P(Table2[Sharpe Ratio])</f>
        <v>1.3540379243401155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30</v>
      </c>
      <c r="AT26">
        <f>_xlfn.RANK.AVG(Table2[[#This Row],[6M Return vs Nifty Z-Score]],Table2[6M Return vs Nifty Z-Score])</f>
        <v>85</v>
      </c>
      <c r="AU26">
        <f>_xlfn.RANK.AVG(Table2[[#This Row],[Sharpe Ratio Z-Score]],Table2[Sharpe Ratio Z-Score])</f>
        <v>69</v>
      </c>
      <c r="AV26">
        <f>(Table2[[#This Row],[Rank 1Y]]+Table2[[#This Row],[Rank 6M]]+Table2[[#This Row],[Rank Sharpe]])/3</f>
        <v>61.333333333333336</v>
      </c>
    </row>
    <row r="27" spans="1:48" x14ac:dyDescent="0.3">
      <c r="A27" t="s">
        <v>904</v>
      </c>
      <c r="B27" t="s">
        <v>905</v>
      </c>
      <c r="C27" t="s">
        <v>3077</v>
      </c>
      <c r="D27" t="s">
        <v>260</v>
      </c>
      <c r="E27">
        <v>16246.669214969999</v>
      </c>
      <c r="F27">
        <v>2045.95</v>
      </c>
      <c r="G27">
        <v>110.737589039589</v>
      </c>
      <c r="H27">
        <f>(Table2[[#This Row],[1Y Return vs Nifty]]-AVERAGE(Table2[1Y Return vs Nifty]))/_xlfn.STDEV.P(Table2[1Y Return vs Nifty])</f>
        <v>1.1532899859047381</v>
      </c>
      <c r="I27">
        <v>-24.717529979532198</v>
      </c>
      <c r="J27">
        <f>(Table2[[#This Row],[1M Return vs Nifty]]-AVERAGE(Table2[1M Return vs Nifty]))/_xlfn.STDEV.P(Table2[1M Return vs Nifty])</f>
        <v>-2.1827722773263609</v>
      </c>
      <c r="K27">
        <v>100.696372074584</v>
      </c>
      <c r="L27">
        <f>(Table2[[#This Row],[6M Return vs Nifty]]-AVERAGE(Table2[6M Return vs Nifty]))/_xlfn.STDEV.P(Table2[6M Return vs Nifty])</f>
        <v>3.3871122597501122</v>
      </c>
      <c r="M27">
        <v>-12.8253016152388</v>
      </c>
      <c r="N27">
        <f>(Table2[[#This Row],[1W Return vs Nifty]]-AVERAGE(Table2[1W Return vs Nifty]))/_xlfn.STDEV.P(Table2[1W Return vs Nifty])</f>
        <v>-1.8777438723193443</v>
      </c>
      <c r="O27">
        <v>2203.0500000000002</v>
      </c>
      <c r="P27">
        <v>2077.6749295362602</v>
      </c>
      <c r="Q27">
        <v>1462.8523850477</v>
      </c>
      <c r="R27">
        <v>37.288403056448601</v>
      </c>
      <c r="S27" s="1">
        <f>(Table2[[#This Row],[Close Price]]-Table2[[#This Row],[20D EMA]])/Table2[[#This Row],[20D EMA]]</f>
        <v>-7.131022900070362E-2</v>
      </c>
      <c r="T27" s="1">
        <f>(Table2[[#This Row],[Close Price]]-Table2[[#This Row],[50D EMA]])/Table2[[#This Row],[50D EMA]]</f>
        <v>-1.5269438488792447E-2</v>
      </c>
      <c r="U27" s="1">
        <f>(Table2[[#This Row],[Close Price]]-Table2[[#This Row],[200D EMA]])/Table2[[#This Row],[200D EMA]]</f>
        <v>0.39860318164179409</v>
      </c>
      <c r="V27">
        <v>0.59219477357714301</v>
      </c>
      <c r="W27">
        <v>2040</v>
      </c>
      <c r="X27">
        <v>2060.6999999999998</v>
      </c>
      <c r="Y27">
        <v>1941.5</v>
      </c>
      <c r="Z27">
        <v>2205.3000000000002</v>
      </c>
      <c r="AA27">
        <v>1941.5</v>
      </c>
      <c r="AB27">
        <v>2472</v>
      </c>
      <c r="AC27" s="1">
        <f>(Table2[[#This Row],[Close Price]]/Table2[[#This Row],[Day Low]])-1</f>
        <v>2.9166666666666785E-3</v>
      </c>
      <c r="AD27" s="1">
        <f>(Table2[[#This Row],[Day High]]/Table2[[#This Row],[Close Price]])-1</f>
        <v>7.2093648427380419E-3</v>
      </c>
      <c r="AE27" s="1">
        <f>(Table2[[#This Row],[Close Price]]/Table2[[#This Row],[Current Week Low]])-1</f>
        <v>5.3798609322688762E-2</v>
      </c>
      <c r="AF27" s="1">
        <f>(Table2[[#This Row],[Current Week High]]/Table2[[#This Row],[Close Price]])-1</f>
        <v>7.7885578826462076E-2</v>
      </c>
      <c r="AG27" s="1">
        <f>(Table2[[#This Row],[Close Price]]/Table2[[#This Row],[Current Month Low]])-1</f>
        <v>5.3798609322688762E-2</v>
      </c>
      <c r="AH27" s="1">
        <f>(Table2[[#This Row],[Current Month High]]/Table2[[#This Row],[Close Price]])-1</f>
        <v>0.20824067059312301</v>
      </c>
      <c r="AI27">
        <v>31.186001612942601</v>
      </c>
      <c r="AJ27">
        <v>168.46214407558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0.04</v>
      </c>
      <c r="AM27" t="s">
        <v>3111</v>
      </c>
      <c r="AN27">
        <v>-10.6</v>
      </c>
      <c r="AO27" t="s">
        <v>3110</v>
      </c>
      <c r="AP27">
        <v>0.15705306311171999</v>
      </c>
      <c r="AQ27">
        <f>(Table2[[#This Row],[Sharpe Ratio]]-AVERAGE(Table2[Sharpe Ratio]))/_xlfn.STDEV.P(Table2[Sharpe Ratio])</f>
        <v>1.1089753847985149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1.5888614808076602</v>
      </c>
      <c r="AS27">
        <f>_xlfn.RANK.AVG(Table2[[#This Row],[1Y Return vs Nifty Z-Score]],Table2[1Y Return vs Nifty Z-Score])</f>
        <v>87</v>
      </c>
      <c r="AT27">
        <f>_xlfn.RANK.AVG(Table2[[#This Row],[6M Return vs Nifty Z-Score]],Table2[6M Return vs Nifty Z-Score])</f>
        <v>6</v>
      </c>
      <c r="AU27">
        <f>_xlfn.RANK.AVG(Table2[[#This Row],[Sharpe Ratio Z-Score]],Table2[Sharpe Ratio Z-Score])</f>
        <v>101</v>
      </c>
      <c r="AV27">
        <f>(Table2[[#This Row],[Rank 1Y]]+Table2[[#This Row],[Rank 6M]]+Table2[[#This Row],[Rank Sharpe]])/3</f>
        <v>64.666666666666671</v>
      </c>
    </row>
    <row r="28" spans="1:48" x14ac:dyDescent="0.3">
      <c r="A28" t="s">
        <v>1317</v>
      </c>
      <c r="B28" t="s">
        <v>1318</v>
      </c>
      <c r="C28" t="s">
        <v>3069</v>
      </c>
      <c r="D28" t="s">
        <v>46</v>
      </c>
      <c r="E28">
        <v>8296.4813692799999</v>
      </c>
      <c r="F28">
        <v>482.95</v>
      </c>
      <c r="G28">
        <v>143.28227089864399</v>
      </c>
      <c r="H28">
        <f>(Table2[[#This Row],[1Y Return vs Nifty]]-AVERAGE(Table2[1Y Return vs Nifty]))/_xlfn.STDEV.P(Table2[1Y Return vs Nifty])</f>
        <v>1.6447095250287957</v>
      </c>
      <c r="I28">
        <v>-2.3800222426508899</v>
      </c>
      <c r="J28">
        <f>(Table2[[#This Row],[1M Return vs Nifty]]-AVERAGE(Table2[1M Return vs Nifty]))/_xlfn.STDEV.P(Table2[1M Return vs Nifty])</f>
        <v>0.10798036595959676</v>
      </c>
      <c r="K28">
        <v>29.253209414373099</v>
      </c>
      <c r="L28">
        <f>(Table2[[#This Row],[6M Return vs Nifty]]-AVERAGE(Table2[6M Return vs Nifty]))/_xlfn.STDEV.P(Table2[6M Return vs Nifty])</f>
        <v>0.87234901933625497</v>
      </c>
      <c r="M28">
        <v>-6.9154990855005503</v>
      </c>
      <c r="N28">
        <f>(Table2[[#This Row],[1W Return vs Nifty]]-AVERAGE(Table2[1W Return vs Nifty]))/_xlfn.STDEV.P(Table2[1W Return vs Nifty])</f>
        <v>-0.72956785328784168</v>
      </c>
      <c r="O28">
        <v>499.01</v>
      </c>
      <c r="P28">
        <v>476.38468286784098</v>
      </c>
      <c r="Q28">
        <v>368.70484122174901</v>
      </c>
      <c r="R28">
        <v>40.398014172266599</v>
      </c>
      <c r="S28" s="1">
        <f>(Table2[[#This Row],[Close Price]]-Table2[[#This Row],[20D EMA]])/Table2[[#This Row],[20D EMA]]</f>
        <v>-3.2183723773070688E-2</v>
      </c>
      <c r="T28" s="1">
        <f>(Table2[[#This Row],[Close Price]]-Table2[[#This Row],[50D EMA]])/Table2[[#This Row],[50D EMA]]</f>
        <v>1.3781545394439907E-2</v>
      </c>
      <c r="U28" s="1">
        <f>(Table2[[#This Row],[Close Price]]-Table2[[#This Row],[200D EMA]])/Table2[[#This Row],[200D EMA]]</f>
        <v>0.309855326010056</v>
      </c>
      <c r="V28">
        <v>0.750392128476294</v>
      </c>
      <c r="W28">
        <v>498.2</v>
      </c>
      <c r="X28">
        <v>513.85</v>
      </c>
      <c r="Y28">
        <v>463</v>
      </c>
      <c r="Z28">
        <v>508.05</v>
      </c>
      <c r="AA28">
        <v>463</v>
      </c>
      <c r="AB28">
        <v>533.5</v>
      </c>
      <c r="AC28" s="1">
        <f>(Table2[[#This Row],[Close Price]]/Table2[[#This Row],[Day Low]])-1</f>
        <v>-3.0610196708149351E-2</v>
      </c>
      <c r="AD28" s="1">
        <f>(Table2[[#This Row],[Day High]]/Table2[[#This Row],[Close Price]])-1</f>
        <v>6.3981778652034471E-2</v>
      </c>
      <c r="AE28" s="1">
        <f>(Table2[[#This Row],[Close Price]]/Table2[[#This Row],[Current Week Low]])-1</f>
        <v>4.3088552915766742E-2</v>
      </c>
      <c r="AF28" s="1">
        <f>(Table2[[#This Row],[Current Week High]]/Table2[[#This Row],[Close Price]])-1</f>
        <v>5.1972253856506834E-2</v>
      </c>
      <c r="AG28" s="1">
        <f>(Table2[[#This Row],[Close Price]]/Table2[[#This Row],[Current Month Low]])-1</f>
        <v>4.3088552915766742E-2</v>
      </c>
      <c r="AH28" s="1">
        <f>(Table2[[#This Row],[Current Month High]]/Table2[[#This Row],[Close Price]])-1</f>
        <v>0.10466922041619209</v>
      </c>
      <c r="AI28">
        <v>22.1555026400248</v>
      </c>
      <c r="AJ28">
        <v>168.75347801891999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0.16</v>
      </c>
      <c r="AM28" t="s">
        <v>3111</v>
      </c>
      <c r="AN28">
        <v>-3.35</v>
      </c>
      <c r="AO28" t="s">
        <v>3110</v>
      </c>
      <c r="AP28">
        <v>0.19979560260618501</v>
      </c>
      <c r="AQ28">
        <f>(Table2[[#This Row],[Sharpe Ratio]]-AVERAGE(Table2[Sharpe Ratio]))/_xlfn.STDEV.P(Table2[Sharpe Ratio])</f>
        <v>1.6092490394247754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3.5047200964615808</v>
      </c>
      <c r="AS28">
        <f>_xlfn.RANK.AVG(Table2[[#This Row],[1Y Return vs Nifty Z-Score]],Table2[1Y Return vs Nifty Z-Score])</f>
        <v>45</v>
      </c>
      <c r="AT28">
        <f>_xlfn.RANK.AVG(Table2[[#This Row],[6M Return vs Nifty Z-Score]],Table2[6M Return vs Nifty Z-Score])</f>
        <v>115</v>
      </c>
      <c r="AU28">
        <f>_xlfn.RANK.AVG(Table2[[#This Row],[Sharpe Ratio Z-Score]],Table2[Sharpe Ratio Z-Score])</f>
        <v>38</v>
      </c>
      <c r="AV28">
        <f>(Table2[[#This Row],[Rank 1Y]]+Table2[[#This Row],[Rank 6M]]+Table2[[#This Row],[Rank Sharpe]])/3</f>
        <v>66</v>
      </c>
    </row>
    <row r="29" spans="1:48" x14ac:dyDescent="0.3">
      <c r="A29" t="s">
        <v>295</v>
      </c>
      <c r="B29" t="s">
        <v>296</v>
      </c>
      <c r="C29" t="s">
        <v>3080</v>
      </c>
      <c r="D29" t="s">
        <v>297</v>
      </c>
      <c r="E29">
        <v>92469.524953125001</v>
      </c>
      <c r="F29">
        <v>10218.75</v>
      </c>
      <c r="G29">
        <v>139.379141501438</v>
      </c>
      <c r="H29">
        <f>(Table2[[#This Row],[1Y Return vs Nifty]]-AVERAGE(Table2[1Y Return vs Nifty]))/_xlfn.STDEV.P(Table2[1Y Return vs Nifty])</f>
        <v>1.5857728896109615</v>
      </c>
      <c r="I29">
        <v>-16.710052146738999</v>
      </c>
      <c r="J29">
        <f>(Table2[[#This Row],[1M Return vs Nifty]]-AVERAGE(Table2[1M Return vs Nifty]))/_xlfn.STDEV.P(Table2[1M Return vs Nifty])</f>
        <v>-1.361590647415228</v>
      </c>
      <c r="K29">
        <v>37.1234941749969</v>
      </c>
      <c r="L29">
        <f>(Table2[[#This Row],[6M Return vs Nifty]]-AVERAGE(Table2[6M Return vs Nifty]))/_xlfn.STDEV.P(Table2[6M Return vs Nifty])</f>
        <v>1.1493790677082441</v>
      </c>
      <c r="M29">
        <v>-3.7337198334607899</v>
      </c>
      <c r="N29">
        <f>(Table2[[#This Row],[1W Return vs Nifty]]-AVERAGE(Table2[1W Return vs Nifty]))/_xlfn.STDEV.P(Table2[1W Return vs Nifty])</f>
        <v>-0.11140123660972924</v>
      </c>
      <c r="O29">
        <v>10733.5</v>
      </c>
      <c r="P29">
        <v>10426.355759419501</v>
      </c>
      <c r="Q29">
        <v>8357.3345843960797</v>
      </c>
      <c r="R29">
        <v>30.194659855862799</v>
      </c>
      <c r="S29" s="1">
        <f>(Table2[[#This Row],[Close Price]]-Table2[[#This Row],[20D EMA]])/Table2[[#This Row],[20D EMA]]</f>
        <v>-4.7957329855126477E-2</v>
      </c>
      <c r="T29" s="1">
        <f>(Table2[[#This Row],[Close Price]]-Table2[[#This Row],[50D EMA]])/Table2[[#This Row],[50D EMA]]</f>
        <v>-1.991163204189951E-2</v>
      </c>
      <c r="U29" s="1">
        <f>(Table2[[#This Row],[Close Price]]-Table2[[#This Row],[200D EMA]])/Table2[[#This Row],[200D EMA]]</f>
        <v>0.22272835876157884</v>
      </c>
      <c r="V29">
        <v>0.46570996243505403</v>
      </c>
      <c r="W29">
        <v>10218.75</v>
      </c>
      <c r="X29">
        <v>10279.950000000001</v>
      </c>
      <c r="Y29">
        <v>10100.35</v>
      </c>
      <c r="Z29">
        <v>10850</v>
      </c>
      <c r="AA29">
        <v>10100.35</v>
      </c>
      <c r="AB29">
        <v>10919.95</v>
      </c>
      <c r="AC29" s="1">
        <f>(Table2[[#This Row],[Close Price]]/Table2[[#This Row],[Day Low]])-1</f>
        <v>0</v>
      </c>
      <c r="AD29" s="1">
        <f>(Table2[[#This Row],[Day High]]/Table2[[#This Row],[Close Price]])-1</f>
        <v>5.9889908256880453E-3</v>
      </c>
      <c r="AE29" s="1">
        <f>(Table2[[#This Row],[Close Price]]/Table2[[#This Row],[Current Week Low]])-1</f>
        <v>1.1722366056621691E-2</v>
      </c>
      <c r="AF29" s="1">
        <f>(Table2[[#This Row],[Current Week High]]/Table2[[#This Row],[Close Price]])-1</f>
        <v>6.1773700305810308E-2</v>
      </c>
      <c r="AG29" s="1">
        <f>(Table2[[#This Row],[Close Price]]/Table2[[#This Row],[Current Month Low]])-1</f>
        <v>1.1722366056621691E-2</v>
      </c>
      <c r="AH29" s="1">
        <f>(Table2[[#This Row],[Current Month High]]/Table2[[#This Row],[Close Price]])-1</f>
        <v>6.8618960244648308E-2</v>
      </c>
      <c r="AI29">
        <v>30.133333333333301</v>
      </c>
      <c r="AJ29">
        <v>165.28082449604699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0.08</v>
      </c>
      <c r="AM29" t="s">
        <v>3111</v>
      </c>
      <c r="AN29">
        <v>-6.35</v>
      </c>
      <c r="AO29" t="s">
        <v>3110</v>
      </c>
      <c r="AP29">
        <v>0.18604782285556901</v>
      </c>
      <c r="AQ29">
        <f>(Table2[[#This Row],[Sharpe Ratio]]-AVERAGE(Table2[Sharpe Ratio]))/_xlfn.STDEV.P(Table2[Sharpe Ratio])</f>
        <v>1.4483402094819922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2.7105002827762408</v>
      </c>
      <c r="AS29">
        <f>_xlfn.RANK.AVG(Table2[[#This Row],[1Y Return vs Nifty Z-Score]],Table2[1Y Return vs Nifty Z-Score])</f>
        <v>51</v>
      </c>
      <c r="AT29">
        <f>_xlfn.RANK.AVG(Table2[[#This Row],[6M Return vs Nifty Z-Score]],Table2[6M Return vs Nifty Z-Score])</f>
        <v>90</v>
      </c>
      <c r="AU29">
        <f>_xlfn.RANK.AVG(Table2[[#This Row],[Sharpe Ratio Z-Score]],Table2[Sharpe Ratio Z-Score])</f>
        <v>58</v>
      </c>
      <c r="AV29">
        <f>(Table2[[#This Row],[Rank 1Y]]+Table2[[#This Row],[Rank 6M]]+Table2[[#This Row],[Rank Sharpe]])/3</f>
        <v>66.333333333333329</v>
      </c>
    </row>
    <row r="30" spans="1:48" x14ac:dyDescent="0.3">
      <c r="A30" t="s">
        <v>314</v>
      </c>
      <c r="B30" t="s">
        <v>315</v>
      </c>
      <c r="C30" t="s">
        <v>3071</v>
      </c>
      <c r="D30" t="s">
        <v>84</v>
      </c>
      <c r="E30">
        <v>85119.635530319996</v>
      </c>
      <c r="F30">
        <v>1771.05</v>
      </c>
      <c r="G30">
        <v>143.86186479056599</v>
      </c>
      <c r="H30">
        <f>(Table2[[#This Row],[1Y Return vs Nifty]]-AVERAGE(Table2[1Y Return vs Nifty]))/_xlfn.STDEV.P(Table2[1Y Return vs Nifty])</f>
        <v>1.6534613009558412</v>
      </c>
      <c r="I30">
        <v>16.390590419346001</v>
      </c>
      <c r="J30">
        <f>(Table2[[#This Row],[1M Return vs Nifty]]-AVERAGE(Table2[1M Return vs Nifty]))/_xlfn.STDEV.P(Table2[1M Return vs Nifty])</f>
        <v>2.0329413364518945</v>
      </c>
      <c r="K30">
        <v>43.170995686718904</v>
      </c>
      <c r="L30">
        <f>(Table2[[#This Row],[6M Return vs Nifty]]-AVERAGE(Table2[6M Return vs Nifty]))/_xlfn.STDEV.P(Table2[6M Return vs Nifty])</f>
        <v>1.3622480663884438</v>
      </c>
      <c r="M30">
        <v>5.7370640841793197</v>
      </c>
      <c r="N30">
        <f>(Table2[[#This Row],[1W Return vs Nifty]]-AVERAGE(Table2[1W Return vs Nifty]))/_xlfn.STDEV.P(Table2[1W Return vs Nifty])</f>
        <v>1.7286140466327762</v>
      </c>
      <c r="O30">
        <v>1655.36</v>
      </c>
      <c r="P30">
        <v>1564.12301461322</v>
      </c>
      <c r="Q30">
        <v>1264.46502705121</v>
      </c>
      <c r="R30">
        <v>65.266521468516899</v>
      </c>
      <c r="S30" s="1">
        <f>(Table2[[#This Row],[Close Price]]-Table2[[#This Row],[20D EMA]])/Table2[[#This Row],[20D EMA]]</f>
        <v>6.9888121012951901E-2</v>
      </c>
      <c r="T30" s="1">
        <f>(Table2[[#This Row],[Close Price]]-Table2[[#This Row],[50D EMA]])/Table2[[#This Row],[50D EMA]]</f>
        <v>0.13229585106383041</v>
      </c>
      <c r="U30" s="1">
        <f>(Table2[[#This Row],[Close Price]]-Table2[[#This Row],[200D EMA]])/Table2[[#This Row],[200D EMA]]</f>
        <v>0.40063185783016014</v>
      </c>
      <c r="V30">
        <v>1.8298340171794201</v>
      </c>
      <c r="W30">
        <v>1775</v>
      </c>
      <c r="X30">
        <v>1787</v>
      </c>
      <c r="Y30">
        <v>1743.05</v>
      </c>
      <c r="Z30">
        <v>1828.95</v>
      </c>
      <c r="AA30">
        <v>1743.05</v>
      </c>
      <c r="AB30">
        <v>1896</v>
      </c>
      <c r="AC30" s="1">
        <f>(Table2[[#This Row],[Close Price]]/Table2[[#This Row],[Day Low]])-1</f>
        <v>-2.2253521126760489E-3</v>
      </c>
      <c r="AD30" s="1">
        <f>(Table2[[#This Row],[Day High]]/Table2[[#This Row],[Close Price]])-1</f>
        <v>9.0059569182123766E-3</v>
      </c>
      <c r="AE30" s="1">
        <f>(Table2[[#This Row],[Close Price]]/Table2[[#This Row],[Current Week Low]])-1</f>
        <v>1.6063796219270898E-2</v>
      </c>
      <c r="AF30" s="1">
        <f>(Table2[[#This Row],[Current Week High]]/Table2[[#This Row],[Close Price]])-1</f>
        <v>3.2692470568306931E-2</v>
      </c>
      <c r="AG30" s="1">
        <f>(Table2[[#This Row],[Close Price]]/Table2[[#This Row],[Current Month Low]])-1</f>
        <v>1.6063796219270898E-2</v>
      </c>
      <c r="AH30" s="1">
        <f>(Table2[[#This Row],[Current Month High]]/Table2[[#This Row],[Close Price]])-1</f>
        <v>7.0551367832641709E-2</v>
      </c>
      <c r="AI30">
        <v>7.7327009401202602</v>
      </c>
      <c r="AJ30">
        <v>184.963797264682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0.19</v>
      </c>
      <c r="AM30" t="s">
        <v>3111</v>
      </c>
      <c r="AN30">
        <v>17.350000000000001</v>
      </c>
      <c r="AO30" t="s">
        <v>3111</v>
      </c>
      <c r="AP30">
        <v>0.16076097148732399</v>
      </c>
      <c r="AQ30">
        <f>(Table2[[#This Row],[Sharpe Ratio]]-AVERAGE(Table2[Sharpe Ratio]))/_xlfn.STDEV.P(Table2[Sharpe Ratio])</f>
        <v>1.1523740432783871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7.9296387937073423</v>
      </c>
      <c r="AS30">
        <f>_xlfn.RANK.AVG(Table2[[#This Row],[1Y Return vs Nifty Z-Score]],Table2[1Y Return vs Nifty Z-Score])</f>
        <v>42</v>
      </c>
      <c r="AT30">
        <f>_xlfn.RANK.AVG(Table2[[#This Row],[6M Return vs Nifty Z-Score]],Table2[6M Return vs Nifty Z-Score])</f>
        <v>67</v>
      </c>
      <c r="AU30">
        <f>_xlfn.RANK.AVG(Table2[[#This Row],[Sharpe Ratio Z-Score]],Table2[Sharpe Ratio Z-Score])</f>
        <v>90</v>
      </c>
      <c r="AV30">
        <f>(Table2[[#This Row],[Rank 1Y]]+Table2[[#This Row],[Rank 6M]]+Table2[[#This Row],[Rank Sharpe]])/3</f>
        <v>66.333333333333329</v>
      </c>
    </row>
    <row r="31" spans="1:48" x14ac:dyDescent="0.3">
      <c r="A31" t="s">
        <v>880</v>
      </c>
      <c r="B31" t="s">
        <v>881</v>
      </c>
      <c r="C31" t="s">
        <v>3077</v>
      </c>
      <c r="D31" t="s">
        <v>260</v>
      </c>
      <c r="E31">
        <v>16913.680894139899</v>
      </c>
      <c r="F31">
        <v>1165.8</v>
      </c>
      <c r="G31">
        <v>143.401404949202</v>
      </c>
      <c r="H31">
        <f>(Table2[[#This Row],[1Y Return vs Nifty]]-AVERAGE(Table2[1Y Return vs Nifty]))/_xlfn.STDEV.P(Table2[1Y Return vs Nifty])</f>
        <v>1.6465084303145425</v>
      </c>
      <c r="I31">
        <v>-21.4796968797441</v>
      </c>
      <c r="J31">
        <f>(Table2[[#This Row],[1M Return vs Nifty]]-AVERAGE(Table2[1M Return vs Nifty]))/_xlfn.STDEV.P(Table2[1M Return vs Nifty])</f>
        <v>-1.8507265173774088</v>
      </c>
      <c r="K31">
        <v>40.983924785339198</v>
      </c>
      <c r="L31">
        <f>(Table2[[#This Row],[6M Return vs Nifty]]-AVERAGE(Table2[6M Return vs Nifty]))/_xlfn.STDEV.P(Table2[6M Return vs Nifty])</f>
        <v>1.285264275327475</v>
      </c>
      <c r="M31">
        <v>-8.4728887052774606</v>
      </c>
      <c r="N31">
        <f>(Table2[[#This Row],[1W Return vs Nifty]]-AVERAGE(Table2[1W Return vs Nifty]))/_xlfn.STDEV.P(Table2[1W Return vs Nifty])</f>
        <v>-1.0321426694036751</v>
      </c>
      <c r="O31">
        <v>1223.44</v>
      </c>
      <c r="P31">
        <v>1234.4992590285699</v>
      </c>
      <c r="Q31">
        <v>967.54075368633698</v>
      </c>
      <c r="R31">
        <v>40.147424597303598</v>
      </c>
      <c r="S31" s="1">
        <f>(Table2[[#This Row],[Close Price]]-Table2[[#This Row],[20D EMA]])/Table2[[#This Row],[20D EMA]]</f>
        <v>-4.7113058261949989E-2</v>
      </c>
      <c r="T31" s="1">
        <f>(Table2[[#This Row],[Close Price]]-Table2[[#This Row],[50D EMA]])/Table2[[#This Row],[50D EMA]]</f>
        <v>-5.5649493935403034E-2</v>
      </c>
      <c r="U31" s="1">
        <f>(Table2[[#This Row],[Close Price]]-Table2[[#This Row],[200D EMA]])/Table2[[#This Row],[200D EMA]]</f>
        <v>0.20491048625940961</v>
      </c>
      <c r="V31">
        <v>0.64378775513596598</v>
      </c>
      <c r="W31">
        <v>1210</v>
      </c>
      <c r="X31">
        <v>1232</v>
      </c>
      <c r="Y31">
        <v>1087.6500000000001</v>
      </c>
      <c r="Z31">
        <v>1176.3499999999999</v>
      </c>
      <c r="AA31">
        <v>1087.6500000000001</v>
      </c>
      <c r="AB31">
        <v>1274</v>
      </c>
      <c r="AC31" s="1">
        <f>(Table2[[#This Row],[Close Price]]/Table2[[#This Row],[Day Low]])-1</f>
        <v>-3.6528925619834784E-2</v>
      </c>
      <c r="AD31" s="1">
        <f>(Table2[[#This Row],[Day High]]/Table2[[#This Row],[Close Price]])-1</f>
        <v>5.6785040315663116E-2</v>
      </c>
      <c r="AE31" s="1">
        <f>(Table2[[#This Row],[Close Price]]/Table2[[#This Row],[Current Week Low]])-1</f>
        <v>7.1852158322989856E-2</v>
      </c>
      <c r="AF31" s="1">
        <f>(Table2[[#This Row],[Current Week High]]/Table2[[#This Row],[Close Price]])-1</f>
        <v>9.0495796877680945E-3</v>
      </c>
      <c r="AG31" s="1">
        <f>(Table2[[#This Row],[Close Price]]/Table2[[#This Row],[Current Month Low]])-1</f>
        <v>7.1852158322989856E-2</v>
      </c>
      <c r="AH31" s="1">
        <f>(Table2[[#This Row],[Current Month High]]/Table2[[#This Row],[Close Price]])-1</f>
        <v>9.2811803053697073E-2</v>
      </c>
      <c r="AI31">
        <v>24.3781094527363</v>
      </c>
      <c r="AJ31">
        <v>169.424543563669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-0.15</v>
      </c>
      <c r="AM31" t="s">
        <v>3110</v>
      </c>
      <c r="AN31">
        <v>-5.21</v>
      </c>
      <c r="AO31" t="s">
        <v>3110</v>
      </c>
      <c r="AP31">
        <v>0.16592633653529301</v>
      </c>
      <c r="AQ31">
        <f>(Table2[[#This Row],[Sharpe Ratio]]-AVERAGE(Table2[Sharpe Ratio]))/_xlfn.STDEV.P(Table2[Sharpe Ratio])</f>
        <v>1.2128312851874889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44</v>
      </c>
      <c r="AT31">
        <f>_xlfn.RANK.AVG(Table2[[#This Row],[6M Return vs Nifty Z-Score]],Table2[6M Return vs Nifty Z-Score])</f>
        <v>74</v>
      </c>
      <c r="AU31">
        <f>_xlfn.RANK.AVG(Table2[[#This Row],[Sharpe Ratio Z-Score]],Table2[Sharpe Ratio Z-Score])</f>
        <v>83</v>
      </c>
      <c r="AV31">
        <f>(Table2[[#This Row],[Rank 1Y]]+Table2[[#This Row],[Rank 6M]]+Table2[[#This Row],[Rank Sharpe]])/3</f>
        <v>67</v>
      </c>
    </row>
    <row r="32" spans="1:48" x14ac:dyDescent="0.3">
      <c r="A32" t="s">
        <v>1361</v>
      </c>
      <c r="B32" t="s">
        <v>1362</v>
      </c>
      <c r="C32" t="s">
        <v>3084</v>
      </c>
      <c r="D32" t="s">
        <v>1363</v>
      </c>
      <c r="E32">
        <v>7919.3291015199902</v>
      </c>
      <c r="F32">
        <v>1273.4000000000001</v>
      </c>
      <c r="G32">
        <v>128.22444193899599</v>
      </c>
      <c r="H32">
        <f>(Table2[[#This Row],[1Y Return vs Nifty]]-AVERAGE(Table2[1Y Return vs Nifty]))/_xlfn.STDEV.P(Table2[1Y Return vs Nifty])</f>
        <v>1.4173386937634638</v>
      </c>
      <c r="I32">
        <v>-7.4355731024116301</v>
      </c>
      <c r="J32">
        <f>(Table2[[#This Row],[1M Return vs Nifty]]-AVERAGE(Table2[1M Return vs Nifty]))/_xlfn.STDEV.P(Table2[1M Return vs Nifty])</f>
        <v>-0.41047570495390867</v>
      </c>
      <c r="K32">
        <v>71.6031455964022</v>
      </c>
      <c r="L32">
        <f>(Table2[[#This Row],[6M Return vs Nifty]]-AVERAGE(Table2[6M Return vs Nifty]))/_xlfn.STDEV.P(Table2[6M Return vs Nifty])</f>
        <v>2.3630453824152795</v>
      </c>
      <c r="M32">
        <v>-4.55258429846337</v>
      </c>
      <c r="N32">
        <f>(Table2[[#This Row],[1W Return vs Nifty]]-AVERAGE(Table2[1W Return vs Nifty]))/_xlfn.STDEV.P(Table2[1W Return vs Nifty])</f>
        <v>-0.27049293837504457</v>
      </c>
      <c r="O32">
        <v>1280.69</v>
      </c>
      <c r="P32">
        <v>1201.5092318996301</v>
      </c>
      <c r="Q32">
        <v>892.72077588736101</v>
      </c>
      <c r="R32">
        <v>47.090170339474298</v>
      </c>
      <c r="S32" s="1">
        <f>(Table2[[#This Row],[Close Price]]-Table2[[#This Row],[20D EMA]])/Table2[[#This Row],[20D EMA]]</f>
        <v>-5.6922440247054035E-3</v>
      </c>
      <c r="T32" s="1">
        <f>(Table2[[#This Row],[Close Price]]-Table2[[#This Row],[50D EMA]])/Table2[[#This Row],[50D EMA]]</f>
        <v>5.9833720950032199E-2</v>
      </c>
      <c r="U32" s="1">
        <f>(Table2[[#This Row],[Close Price]]-Table2[[#This Row],[200D EMA]])/Table2[[#This Row],[200D EMA]]</f>
        <v>0.4264258594567214</v>
      </c>
      <c r="V32">
        <v>0.82790426208979195</v>
      </c>
      <c r="W32">
        <v>1266.6500000000001</v>
      </c>
      <c r="X32">
        <v>1282.5999999999999</v>
      </c>
      <c r="Y32">
        <v>1203.7</v>
      </c>
      <c r="Z32">
        <v>1285</v>
      </c>
      <c r="AA32">
        <v>1203.7</v>
      </c>
      <c r="AB32">
        <v>1356.6</v>
      </c>
      <c r="AC32" s="1">
        <f>(Table2[[#This Row],[Close Price]]/Table2[[#This Row],[Day Low]])-1</f>
        <v>5.3290174870721518E-3</v>
      </c>
      <c r="AD32" s="1">
        <f>(Table2[[#This Row],[Day High]]/Table2[[#This Row],[Close Price]])-1</f>
        <v>7.2247526307520626E-3</v>
      </c>
      <c r="AE32" s="1">
        <f>(Table2[[#This Row],[Close Price]]/Table2[[#This Row],[Current Week Low]])-1</f>
        <v>5.7904793553210876E-2</v>
      </c>
      <c r="AF32" s="1">
        <f>(Table2[[#This Row],[Current Week High]]/Table2[[#This Row],[Close Price]])-1</f>
        <v>9.1094707083398951E-3</v>
      </c>
      <c r="AG32" s="1">
        <f>(Table2[[#This Row],[Close Price]]/Table2[[#This Row],[Current Month Low]])-1</f>
        <v>5.7904793553210876E-2</v>
      </c>
      <c r="AH32" s="1">
        <f>(Table2[[#This Row],[Current Month High]]/Table2[[#This Row],[Close Price]])-1</f>
        <v>6.5336893356368719E-2</v>
      </c>
      <c r="AI32">
        <v>10.334537458771701</v>
      </c>
      <c r="AJ32">
        <v>192.43311516821601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</v>
      </c>
      <c r="AM32">
        <v>0</v>
      </c>
      <c r="AN32">
        <v>2.4300000000000002</v>
      </c>
      <c r="AO32" t="s">
        <v>3111</v>
      </c>
      <c r="AP32">
        <v>0.14795858097632</v>
      </c>
      <c r="AQ32">
        <f>(Table2[[#This Row],[Sharpe Ratio]]-AVERAGE(Table2[Sharpe Ratio]))/_xlfn.STDEV.P(Table2[Sharpe Ratio])</f>
        <v>1.0025303801586067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4.1019458130083972</v>
      </c>
      <c r="AS32">
        <f>_xlfn.RANK.AVG(Table2[[#This Row],[1Y Return vs Nifty Z-Score]],Table2[1Y Return vs Nifty Z-Score])</f>
        <v>66</v>
      </c>
      <c r="AT32">
        <f>_xlfn.RANK.AVG(Table2[[#This Row],[6M Return vs Nifty Z-Score]],Table2[6M Return vs Nifty Z-Score])</f>
        <v>23</v>
      </c>
      <c r="AU32">
        <f>_xlfn.RANK.AVG(Table2[[#This Row],[Sharpe Ratio Z-Score]],Table2[Sharpe Ratio Z-Score])</f>
        <v>115</v>
      </c>
      <c r="AV32">
        <f>(Table2[[#This Row],[Rank 1Y]]+Table2[[#This Row],[Rank 6M]]+Table2[[#This Row],[Rank Sharpe]])/3</f>
        <v>68</v>
      </c>
    </row>
    <row r="33" spans="1:48" x14ac:dyDescent="0.3">
      <c r="A33" t="s">
        <v>1079</v>
      </c>
      <c r="B33" t="s">
        <v>1080</v>
      </c>
      <c r="C33" t="s">
        <v>3071</v>
      </c>
      <c r="D33" t="s">
        <v>101</v>
      </c>
      <c r="E33">
        <v>11645.99703952</v>
      </c>
      <c r="F33">
        <v>965.95</v>
      </c>
      <c r="G33">
        <v>225.28087835232199</v>
      </c>
      <c r="H33">
        <f>(Table2[[#This Row],[1Y Return vs Nifty]]-AVERAGE(Table2[1Y Return vs Nifty]))/_xlfn.STDEV.P(Table2[1Y Return vs Nifty])</f>
        <v>2.8828755042881498</v>
      </c>
      <c r="I33">
        <v>1.6227528628150101</v>
      </c>
      <c r="J33">
        <f>(Table2[[#This Row],[1M Return vs Nifty]]-AVERAGE(Table2[1M Return vs Nifty]))/_xlfn.STDEV.P(Table2[1M Return vs Nifty])</f>
        <v>0.51847234032546374</v>
      </c>
      <c r="K33">
        <v>16.828858980724299</v>
      </c>
      <c r="L33">
        <f>(Table2[[#This Row],[6M Return vs Nifty]]-AVERAGE(Table2[6M Return vs Nifty]))/_xlfn.STDEV.P(Table2[6M Return vs Nifty])</f>
        <v>0.43501815948672357</v>
      </c>
      <c r="M33">
        <v>1.44449957423666</v>
      </c>
      <c r="N33">
        <f>(Table2[[#This Row],[1W Return vs Nifty]]-AVERAGE(Table2[1W Return vs Nifty]))/_xlfn.STDEV.P(Table2[1W Return vs Nifty])</f>
        <v>0.8946403891948228</v>
      </c>
      <c r="O33">
        <v>953</v>
      </c>
      <c r="P33">
        <v>931.40604616362805</v>
      </c>
      <c r="Q33">
        <v>739.68264080596202</v>
      </c>
      <c r="R33">
        <v>52.035103270364999</v>
      </c>
      <c r="S33" s="1">
        <f>(Table2[[#This Row],[Close Price]]-Table2[[#This Row],[20D EMA]])/Table2[[#This Row],[20D EMA]]</f>
        <v>1.3588667366212009E-2</v>
      </c>
      <c r="T33" s="1">
        <f>(Table2[[#This Row],[Close Price]]-Table2[[#This Row],[50D EMA]])/Table2[[#This Row],[50D EMA]]</f>
        <v>3.7087963921487541E-2</v>
      </c>
      <c r="U33" s="1">
        <f>(Table2[[#This Row],[Close Price]]-Table2[[#This Row],[200D EMA]])/Table2[[#This Row],[200D EMA]]</f>
        <v>0.30589789013771629</v>
      </c>
      <c r="V33">
        <v>0.55491246164626495</v>
      </c>
      <c r="W33">
        <v>966</v>
      </c>
      <c r="X33">
        <v>979.7</v>
      </c>
      <c r="Y33">
        <v>926.95</v>
      </c>
      <c r="Z33">
        <v>1021</v>
      </c>
      <c r="AA33">
        <v>924</v>
      </c>
      <c r="AB33">
        <v>1021</v>
      </c>
      <c r="AC33" s="1">
        <f>(Table2[[#This Row],[Close Price]]/Table2[[#This Row],[Day Low]])-1</f>
        <v>-5.1759834368447777E-5</v>
      </c>
      <c r="AD33" s="1">
        <f>(Table2[[#This Row],[Day High]]/Table2[[#This Row],[Close Price]])-1</f>
        <v>1.4234691236606478E-2</v>
      </c>
      <c r="AE33" s="1">
        <f>(Table2[[#This Row],[Close Price]]/Table2[[#This Row],[Current Week Low]])-1</f>
        <v>4.2073466745779164E-2</v>
      </c>
      <c r="AF33" s="1">
        <f>(Table2[[#This Row],[Current Week High]]/Table2[[#This Row],[Close Price]])-1</f>
        <v>5.6990527460013318E-2</v>
      </c>
      <c r="AG33" s="1">
        <f>(Table2[[#This Row],[Close Price]]/Table2[[#This Row],[Current Month Low]])-1</f>
        <v>4.5400432900432941E-2</v>
      </c>
      <c r="AH33" s="1">
        <f>(Table2[[#This Row],[Current Month High]]/Table2[[#This Row],[Close Price]])-1</f>
        <v>5.6990527460013318E-2</v>
      </c>
      <c r="AI33">
        <v>11.8070293493451</v>
      </c>
      <c r="AJ33">
        <v>278.30939947780598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-7.0000000000000007E-2</v>
      </c>
      <c r="AM33" t="s">
        <v>3110</v>
      </c>
      <c r="AN33">
        <v>-0.01</v>
      </c>
      <c r="AO33" t="s">
        <v>3110</v>
      </c>
      <c r="AP33">
        <v>0.30166087865749702</v>
      </c>
      <c r="AQ33">
        <f>(Table2[[#This Row],[Sharpe Ratio]]-AVERAGE(Table2[Sharpe Ratio]))/_xlfn.STDEV.P(Table2[Sharpe Ratio])</f>
        <v>2.8015159129525391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7.5325223062476994</v>
      </c>
      <c r="AS33">
        <f>_xlfn.RANK.AVG(Table2[[#This Row],[1Y Return vs Nifty Z-Score]],Table2[1Y Return vs Nifty Z-Score])</f>
        <v>11</v>
      </c>
      <c r="AT33">
        <f>_xlfn.RANK.AVG(Table2[[#This Row],[6M Return vs Nifty Z-Score]],Table2[6M Return vs Nifty Z-Score])</f>
        <v>193</v>
      </c>
      <c r="AU33">
        <f>_xlfn.RANK.AVG(Table2[[#This Row],[Sharpe Ratio Z-Score]],Table2[Sharpe Ratio Z-Score])</f>
        <v>2</v>
      </c>
      <c r="AV33">
        <f>(Table2[[#This Row],[Rank 1Y]]+Table2[[#This Row],[Rank 6M]]+Table2[[#This Row],[Rank Sharpe]])/3</f>
        <v>68.666666666666671</v>
      </c>
    </row>
    <row r="34" spans="1:48" x14ac:dyDescent="0.3">
      <c r="A34" t="s">
        <v>258</v>
      </c>
      <c r="B34" t="s">
        <v>259</v>
      </c>
      <c r="C34" t="s">
        <v>3077</v>
      </c>
      <c r="D34" t="s">
        <v>260</v>
      </c>
      <c r="E34">
        <v>103909.806</v>
      </c>
      <c r="F34">
        <v>3748.55</v>
      </c>
      <c r="G34">
        <v>90.004952122867707</v>
      </c>
      <c r="H34">
        <f>(Table2[[#This Row],[1Y Return vs Nifty]]-AVERAGE(Table2[1Y Return vs Nifty]))/_xlfn.STDEV.P(Table2[1Y Return vs Nifty])</f>
        <v>0.84023045370326277</v>
      </c>
      <c r="I34">
        <v>-14.5086409540563</v>
      </c>
      <c r="J34">
        <f>(Table2[[#This Row],[1M Return vs Nifty]]-AVERAGE(Table2[1M Return vs Nifty]))/_xlfn.STDEV.P(Table2[1M Return vs Nifty])</f>
        <v>-1.1358318668028813</v>
      </c>
      <c r="K34">
        <v>45.383381049458897</v>
      </c>
      <c r="L34">
        <f>(Table2[[#This Row],[6M Return vs Nifty]]-AVERAGE(Table2[6M Return vs Nifty]))/_xlfn.STDEV.P(Table2[6M Return vs Nifty])</f>
        <v>1.4401229137032139</v>
      </c>
      <c r="M34">
        <v>-4.9379246696869199</v>
      </c>
      <c r="N34">
        <f>(Table2[[#This Row],[1W Return vs Nifty]]-AVERAGE(Table2[1W Return vs Nifty]))/_xlfn.STDEV.P(Table2[1W Return vs Nifty])</f>
        <v>-0.34535814261447839</v>
      </c>
      <c r="O34">
        <v>3720</v>
      </c>
      <c r="P34">
        <v>3700.4671721165901</v>
      </c>
      <c r="Q34">
        <v>3003.2849796953201</v>
      </c>
      <c r="R34">
        <v>54.568502841345001</v>
      </c>
      <c r="S34" s="1">
        <f>(Table2[[#This Row],[Close Price]]-Table2[[#This Row],[20D EMA]])/Table2[[#This Row],[20D EMA]]</f>
        <v>7.6747311827957479E-3</v>
      </c>
      <c r="T34" s="1">
        <f>(Table2[[#This Row],[Close Price]]-Table2[[#This Row],[50D EMA]])/Table2[[#This Row],[50D EMA]]</f>
        <v>1.2993718265012399E-2</v>
      </c>
      <c r="U34" s="1">
        <f>(Table2[[#This Row],[Close Price]]-Table2[[#This Row],[200D EMA]])/Table2[[#This Row],[200D EMA]]</f>
        <v>0.24814995091817307</v>
      </c>
      <c r="V34">
        <v>1.3631656214387899</v>
      </c>
      <c r="W34">
        <v>3695</v>
      </c>
      <c r="X34">
        <v>3722.65</v>
      </c>
      <c r="Y34">
        <v>3359.05</v>
      </c>
      <c r="Z34">
        <v>3815.8</v>
      </c>
      <c r="AA34">
        <v>3359.05</v>
      </c>
      <c r="AB34">
        <v>3864.95</v>
      </c>
      <c r="AC34" s="1">
        <f>(Table2[[#This Row],[Close Price]]/Table2[[#This Row],[Day Low]])-1</f>
        <v>1.4492557510148885E-2</v>
      </c>
      <c r="AD34" s="1">
        <f>(Table2[[#This Row],[Day High]]/Table2[[#This Row],[Close Price]])-1</f>
        <v>-6.909338277467314E-3</v>
      </c>
      <c r="AE34" s="1">
        <f>(Table2[[#This Row],[Close Price]]/Table2[[#This Row],[Current Week Low]])-1</f>
        <v>0.11595540405769489</v>
      </c>
      <c r="AF34" s="1">
        <f>(Table2[[#This Row],[Current Week High]]/Table2[[#This Row],[Close Price]])-1</f>
        <v>1.7940270237825295E-2</v>
      </c>
      <c r="AG34" s="1">
        <f>(Table2[[#This Row],[Close Price]]/Table2[[#This Row],[Current Month Low]])-1</f>
        <v>0.11595540405769489</v>
      </c>
      <c r="AH34" s="1">
        <f>(Table2[[#This Row],[Current Month High]]/Table2[[#This Row],[Close Price]])-1</f>
        <v>3.1052006775953211E-2</v>
      </c>
      <c r="AI34">
        <v>11.2937002307558</v>
      </c>
      <c r="AJ34">
        <v>126.73138571342101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-0.09</v>
      </c>
      <c r="AM34" t="s">
        <v>3110</v>
      </c>
      <c r="AN34">
        <v>3.79</v>
      </c>
      <c r="AO34" t="s">
        <v>3111</v>
      </c>
      <c r="AP34">
        <v>0.19687356357840799</v>
      </c>
      <c r="AQ34">
        <f>(Table2[[#This Row],[Sharpe Ratio]]-AVERAGE(Table2[Sharpe Ratio]))/_xlfn.STDEV.P(Table2[Sharpe Ratio])</f>
        <v>1.5750484710758623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2.3742118290649792</v>
      </c>
      <c r="AS34">
        <f>_xlfn.RANK.AVG(Table2[[#This Row],[1Y Return vs Nifty Z-Score]],Table2[1Y Return vs Nifty Z-Score])</f>
        <v>113</v>
      </c>
      <c r="AT34">
        <f>_xlfn.RANK.AVG(Table2[[#This Row],[6M Return vs Nifty Z-Score]],Table2[6M Return vs Nifty Z-Score])</f>
        <v>63</v>
      </c>
      <c r="AU34">
        <f>_xlfn.RANK.AVG(Table2[[#This Row],[Sharpe Ratio Z-Score]],Table2[Sharpe Ratio Z-Score])</f>
        <v>41</v>
      </c>
      <c r="AV34">
        <f>(Table2[[#This Row],[Rank 1Y]]+Table2[[#This Row],[Rank 6M]]+Table2[[#This Row],[Rank Sharpe]])/3</f>
        <v>72.333333333333329</v>
      </c>
    </row>
    <row r="35" spans="1:48" x14ac:dyDescent="0.3">
      <c r="A35" t="s">
        <v>1386</v>
      </c>
      <c r="B35" t="s">
        <v>1387</v>
      </c>
      <c r="C35" t="s">
        <v>3066</v>
      </c>
      <c r="D35" t="s">
        <v>542</v>
      </c>
      <c r="E35">
        <v>7698.0231899999999</v>
      </c>
      <c r="F35">
        <v>386.1</v>
      </c>
      <c r="G35">
        <v>93.813291576391194</v>
      </c>
      <c r="H35">
        <f>(Table2[[#This Row],[1Y Return vs Nifty]]-AVERAGE(Table2[1Y Return vs Nifty]))/_xlfn.STDEV.P(Table2[1Y Return vs Nifty])</f>
        <v>0.8977357759916651</v>
      </c>
      <c r="I35">
        <v>-3.6645550534293099</v>
      </c>
      <c r="J35">
        <f>(Table2[[#This Row],[1M Return vs Nifty]]-AVERAGE(Table2[1M Return vs Nifty]))/_xlfn.STDEV.P(Table2[1M Return vs Nifty])</f>
        <v>-2.3750844448437579E-2</v>
      </c>
      <c r="K35">
        <v>28.832524391121002</v>
      </c>
      <c r="L35">
        <f>(Table2[[#This Row],[6M Return vs Nifty]]-AVERAGE(Table2[6M Return vs Nifty]))/_xlfn.STDEV.P(Table2[6M Return vs Nifty])</f>
        <v>0.85754111900157082</v>
      </c>
      <c r="M35">
        <v>-3.7814538031452098</v>
      </c>
      <c r="N35">
        <f>(Table2[[#This Row],[1W Return vs Nifty]]-AVERAGE(Table2[1W Return vs Nifty]))/_xlfn.STDEV.P(Table2[1W Return vs Nifty])</f>
        <v>-0.12067515041802278</v>
      </c>
      <c r="O35">
        <v>387.78</v>
      </c>
      <c r="P35">
        <v>374.53940677265803</v>
      </c>
      <c r="Q35">
        <v>304.558599152086</v>
      </c>
      <c r="R35">
        <v>45.778383871766401</v>
      </c>
      <c r="S35" s="1">
        <f>(Table2[[#This Row],[Close Price]]-Table2[[#This Row],[20D EMA]])/Table2[[#This Row],[20D EMA]]</f>
        <v>-4.3323533962554804E-3</v>
      </c>
      <c r="T35" s="1">
        <f>(Table2[[#This Row],[Close Price]]-Table2[[#This Row],[50D EMA]])/Table2[[#This Row],[50D EMA]]</f>
        <v>3.0866159924152307E-2</v>
      </c>
      <c r="U35" s="1">
        <f>(Table2[[#This Row],[Close Price]]-Table2[[#This Row],[200D EMA]])/Table2[[#This Row],[200D EMA]]</f>
        <v>0.26773632750784709</v>
      </c>
      <c r="V35">
        <v>0.88692689578093198</v>
      </c>
      <c r="W35">
        <v>386.05</v>
      </c>
      <c r="X35">
        <v>387.4</v>
      </c>
      <c r="Y35">
        <v>378.3</v>
      </c>
      <c r="Z35">
        <v>390.3</v>
      </c>
      <c r="AA35">
        <v>378.3</v>
      </c>
      <c r="AB35">
        <v>403.55</v>
      </c>
      <c r="AC35" s="1">
        <f>(Table2[[#This Row],[Close Price]]/Table2[[#This Row],[Day Low]])-1</f>
        <v>1.2951690195572851E-4</v>
      </c>
      <c r="AD35" s="1">
        <f>(Table2[[#This Row],[Day High]]/Table2[[#This Row],[Close Price]])-1</f>
        <v>3.3670033670032407E-3</v>
      </c>
      <c r="AE35" s="1">
        <f>(Table2[[#This Row],[Close Price]]/Table2[[#This Row],[Current Week Low]])-1</f>
        <v>2.0618556701030855E-2</v>
      </c>
      <c r="AF35" s="1">
        <f>(Table2[[#This Row],[Current Week High]]/Table2[[#This Row],[Close Price]])-1</f>
        <v>1.087801087801088E-2</v>
      </c>
      <c r="AG35" s="1">
        <f>(Table2[[#This Row],[Close Price]]/Table2[[#This Row],[Current Month Low]])-1</f>
        <v>2.0618556701030855E-2</v>
      </c>
      <c r="AH35" s="1">
        <f>(Table2[[#This Row],[Current Month High]]/Table2[[#This Row],[Close Price]])-1</f>
        <v>4.519554519554525E-2</v>
      </c>
      <c r="AI35">
        <v>16.860916860916799</v>
      </c>
      <c r="AJ35">
        <v>119.687055476529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7.0000000000000007E-2</v>
      </c>
      <c r="AM35" t="s">
        <v>3111</v>
      </c>
      <c r="AN35">
        <v>3.85</v>
      </c>
      <c r="AO35" t="s">
        <v>3111</v>
      </c>
      <c r="AP35">
        <v>0.32660716827722902</v>
      </c>
      <c r="AQ35">
        <f>(Table2[[#This Row],[Sharpe Ratio]]-AVERAGE(Table2[Sharpe Ratio]))/_xlfn.STDEV.P(Table2[Sharpe Ratio])</f>
        <v>3.0934960251553854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4.7043469252821613</v>
      </c>
      <c r="AS35">
        <f>_xlfn.RANK.AVG(Table2[[#This Row],[1Y Return vs Nifty Z-Score]],Table2[1Y Return vs Nifty Z-Score])</f>
        <v>107</v>
      </c>
      <c r="AT35">
        <f>_xlfn.RANK.AVG(Table2[[#This Row],[6M Return vs Nifty Z-Score]],Table2[6M Return vs Nifty Z-Score])</f>
        <v>118</v>
      </c>
      <c r="AU35">
        <f>_xlfn.RANK.AVG(Table2[[#This Row],[Sharpe Ratio Z-Score]],Table2[Sharpe Ratio Z-Score])</f>
        <v>1</v>
      </c>
      <c r="AV35">
        <f>(Table2[[#This Row],[Rank 1Y]]+Table2[[#This Row],[Rank 6M]]+Table2[[#This Row],[Rank Sharpe]])/3</f>
        <v>75.333333333333329</v>
      </c>
    </row>
    <row r="36" spans="1:48" x14ac:dyDescent="0.3">
      <c r="A36" t="s">
        <v>369</v>
      </c>
      <c r="B36" t="s">
        <v>370</v>
      </c>
      <c r="C36" t="s">
        <v>3079</v>
      </c>
      <c r="D36" t="s">
        <v>138</v>
      </c>
      <c r="E36">
        <v>66011.89287245</v>
      </c>
      <c r="F36">
        <v>1646.75</v>
      </c>
      <c r="G36">
        <v>157.84904636753899</v>
      </c>
      <c r="H36">
        <f>(Table2[[#This Row],[1Y Return vs Nifty]]-AVERAGE(Table2[1Y Return vs Nifty]))/_xlfn.STDEV.P(Table2[1Y Return vs Nifty])</f>
        <v>1.8646655263948471</v>
      </c>
      <c r="I36">
        <v>-10.0414375428523</v>
      </c>
      <c r="J36">
        <f>(Table2[[#This Row],[1M Return vs Nifty]]-AVERAGE(Table2[1M Return vs Nifty]))/_xlfn.STDEV.P(Table2[1M Return vs Nifty])</f>
        <v>-0.67771191256037888</v>
      </c>
      <c r="K36">
        <v>23.476452448115001</v>
      </c>
      <c r="L36">
        <f>(Table2[[#This Row],[6M Return vs Nifty]]-AVERAGE(Table2[6M Return vs Nifty]))/_xlfn.STDEV.P(Table2[6M Return vs Nifty])</f>
        <v>0.66901009190602778</v>
      </c>
      <c r="M36">
        <v>-9.7446771798887895</v>
      </c>
      <c r="N36">
        <f>(Table2[[#This Row],[1W Return vs Nifty]]-AVERAGE(Table2[1W Return vs Nifty]))/_xlfn.STDEV.P(Table2[1W Return vs Nifty])</f>
        <v>-1.2792299486285628</v>
      </c>
      <c r="O36">
        <v>1759</v>
      </c>
      <c r="P36">
        <v>1733.6245116114001</v>
      </c>
      <c r="Q36">
        <v>1365.9006948546901</v>
      </c>
      <c r="R36">
        <v>30.5591034089251</v>
      </c>
      <c r="S36" s="1">
        <f>(Table2[[#This Row],[Close Price]]-Table2[[#This Row],[20D EMA]])/Table2[[#This Row],[20D EMA]]</f>
        <v>-6.3814667424673108E-2</v>
      </c>
      <c r="T36" s="1">
        <f>(Table2[[#This Row],[Close Price]]-Table2[[#This Row],[50D EMA]])/Table2[[#This Row],[50D EMA]]</f>
        <v>-5.0111492442299635E-2</v>
      </c>
      <c r="U36" s="1">
        <f>(Table2[[#This Row],[Close Price]]-Table2[[#This Row],[200D EMA]])/Table2[[#This Row],[200D EMA]]</f>
        <v>0.20561473187857759</v>
      </c>
      <c r="V36">
        <v>0.94416002732341597</v>
      </c>
      <c r="W36">
        <v>1649.05</v>
      </c>
      <c r="X36">
        <v>1658.85</v>
      </c>
      <c r="Y36">
        <v>1592.35</v>
      </c>
      <c r="Z36">
        <v>1714.75</v>
      </c>
      <c r="AA36">
        <v>1592.35</v>
      </c>
      <c r="AB36">
        <v>1820</v>
      </c>
      <c r="AC36" s="1">
        <f>(Table2[[#This Row],[Close Price]]/Table2[[#This Row],[Day Low]])-1</f>
        <v>-1.3947424274581843E-3</v>
      </c>
      <c r="AD36" s="1">
        <f>(Table2[[#This Row],[Day High]]/Table2[[#This Row],[Close Price]])-1</f>
        <v>7.3478062851068948E-3</v>
      </c>
      <c r="AE36" s="1">
        <f>(Table2[[#This Row],[Close Price]]/Table2[[#This Row],[Current Week Low]])-1</f>
        <v>3.4163343486042663E-2</v>
      </c>
      <c r="AF36" s="1">
        <f>(Table2[[#This Row],[Current Week High]]/Table2[[#This Row],[Close Price]])-1</f>
        <v>4.1293456808865869E-2</v>
      </c>
      <c r="AG36" s="1">
        <f>(Table2[[#This Row],[Close Price]]/Table2[[#This Row],[Current Month Low]])-1</f>
        <v>3.4163343486042663E-2</v>
      </c>
      <c r="AH36" s="1">
        <f>(Table2[[#This Row],[Current Month High]]/Table2[[#This Row],[Close Price]])-1</f>
        <v>0.10520722635494151</v>
      </c>
      <c r="AI36">
        <v>25.993623804463301</v>
      </c>
      <c r="AJ36">
        <v>203.26887661141799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0.01</v>
      </c>
      <c r="AM36" t="s">
        <v>3111</v>
      </c>
      <c r="AN36">
        <v>-7.19</v>
      </c>
      <c r="AO36" t="s">
        <v>3110</v>
      </c>
      <c r="AP36">
        <v>0.179226629443934</v>
      </c>
      <c r="AQ36">
        <f>(Table2[[#This Row],[Sharpe Ratio]]-AVERAGE(Table2[Sharpe Ratio]))/_xlfn.STDEV.P(Table2[Sharpe Ratio])</f>
        <v>1.3685025723805955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1.9452363294925288</v>
      </c>
      <c r="AS36">
        <f>_xlfn.RANK.AVG(Table2[[#This Row],[1Y Return vs Nifty Z-Score]],Table2[1Y Return vs Nifty Z-Score])</f>
        <v>29</v>
      </c>
      <c r="AT36">
        <f>_xlfn.RANK.AVG(Table2[[#This Row],[6M Return vs Nifty Z-Score]],Table2[6M Return vs Nifty Z-Score])</f>
        <v>147</v>
      </c>
      <c r="AU36">
        <f>_xlfn.RANK.AVG(Table2[[#This Row],[Sharpe Ratio Z-Score]],Table2[Sharpe Ratio Z-Score])</f>
        <v>65</v>
      </c>
      <c r="AV36">
        <f>(Table2[[#This Row],[Rank 1Y]]+Table2[[#This Row],[Rank 6M]]+Table2[[#This Row],[Rank Sharpe]])/3</f>
        <v>80.333333333333329</v>
      </c>
    </row>
    <row r="37" spans="1:48" x14ac:dyDescent="0.3">
      <c r="A37" t="s">
        <v>245</v>
      </c>
      <c r="B37" t="s">
        <v>246</v>
      </c>
      <c r="C37" t="s">
        <v>3077</v>
      </c>
      <c r="D37" t="s">
        <v>156</v>
      </c>
      <c r="E37">
        <v>106063.64979330001</v>
      </c>
      <c r="F37">
        <v>304.60000000000002</v>
      </c>
      <c r="G37">
        <v>191.33699482137001</v>
      </c>
      <c r="H37">
        <f>(Table2[[#This Row],[1Y Return vs Nifty]]-AVERAGE(Table2[1Y Return vs Nifty]))/_xlfn.STDEV.P(Table2[1Y Return vs Nifty])</f>
        <v>2.3703282416323925</v>
      </c>
      <c r="I37">
        <v>-8.9959352746937409</v>
      </c>
      <c r="J37">
        <f>(Table2[[#This Row],[1M Return vs Nifty]]-AVERAGE(Table2[1M Return vs Nifty]))/_xlfn.STDEV.P(Table2[1M Return vs Nifty])</f>
        <v>-0.57049372543955978</v>
      </c>
      <c r="K37">
        <v>20.755074144709599</v>
      </c>
      <c r="L37">
        <f>(Table2[[#This Row],[6M Return vs Nifty]]-AVERAGE(Table2[6M Return vs Nifty]))/_xlfn.STDEV.P(Table2[6M Return vs Nifty])</f>
        <v>0.57321895016706925</v>
      </c>
      <c r="M37">
        <v>-6.9130795590629299</v>
      </c>
      <c r="N37">
        <f>(Table2[[#This Row],[1W Return vs Nifty]]-AVERAGE(Table2[1W Return vs Nifty]))/_xlfn.STDEV.P(Table2[1W Return vs Nifty])</f>
        <v>-0.72909777967385725</v>
      </c>
      <c r="O37">
        <v>307.16000000000003</v>
      </c>
      <c r="P37">
        <v>301.78417545414101</v>
      </c>
      <c r="Q37">
        <v>243.21608916241499</v>
      </c>
      <c r="R37">
        <v>48.449693889725999</v>
      </c>
      <c r="S37" s="1">
        <f>(Table2[[#This Row],[Close Price]]-Table2[[#This Row],[20D EMA]])/Table2[[#This Row],[20D EMA]]</f>
        <v>-8.3344185440812676E-3</v>
      </c>
      <c r="T37" s="1">
        <f>(Table2[[#This Row],[Close Price]]-Table2[[#This Row],[50D EMA]])/Table2[[#This Row],[50D EMA]]</f>
        <v>9.3305904513436202E-3</v>
      </c>
      <c r="U37" s="1">
        <f>(Table2[[#This Row],[Close Price]]-Table2[[#This Row],[200D EMA]])/Table2[[#This Row],[200D EMA]]</f>
        <v>0.25238425241100743</v>
      </c>
      <c r="V37">
        <v>0.702512988166207</v>
      </c>
      <c r="W37">
        <v>302.8</v>
      </c>
      <c r="X37">
        <v>304.89999999999998</v>
      </c>
      <c r="Y37">
        <v>285</v>
      </c>
      <c r="Z37">
        <v>305.60000000000002</v>
      </c>
      <c r="AA37">
        <v>285</v>
      </c>
      <c r="AB37">
        <v>319.95</v>
      </c>
      <c r="AC37" s="1">
        <f>(Table2[[#This Row],[Close Price]]/Table2[[#This Row],[Day Low]])-1</f>
        <v>5.944517833553542E-3</v>
      </c>
      <c r="AD37" s="1">
        <f>(Table2[[#This Row],[Day High]]/Table2[[#This Row],[Close Price]])-1</f>
        <v>9.8489822718295095E-4</v>
      </c>
      <c r="AE37" s="1">
        <f>(Table2[[#This Row],[Close Price]]/Table2[[#This Row],[Current Week Low]])-1</f>
        <v>6.8771929824561484E-2</v>
      </c>
      <c r="AF37" s="1">
        <f>(Table2[[#This Row],[Current Week High]]/Table2[[#This Row],[Close Price]])-1</f>
        <v>3.2829940906107247E-3</v>
      </c>
      <c r="AG37" s="1">
        <f>(Table2[[#This Row],[Close Price]]/Table2[[#This Row],[Current Month Low]])-1</f>
        <v>6.8771929824561484E-2</v>
      </c>
      <c r="AH37" s="1">
        <f>(Table2[[#This Row],[Current Month High]]/Table2[[#This Row],[Close Price]])-1</f>
        <v>5.0393959290873092E-2</v>
      </c>
      <c r="AI37">
        <v>10.095206828627701</v>
      </c>
      <c r="AJ37">
        <v>221.30801687763699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-0.08</v>
      </c>
      <c r="AM37" t="s">
        <v>3110</v>
      </c>
      <c r="AN37">
        <v>-0.1</v>
      </c>
      <c r="AO37" t="s">
        <v>3110</v>
      </c>
      <c r="AP37">
        <v>0.18110869638976501</v>
      </c>
      <c r="AQ37">
        <f>(Table2[[#This Row],[Sharpe Ratio]]-AVERAGE(Table2[Sharpe Ratio]))/_xlfn.STDEV.P(Table2[Sharpe Ratio])</f>
        <v>1.3905309431881863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3.0344866298742308</v>
      </c>
      <c r="AS37">
        <f>_xlfn.RANK.AVG(Table2[[#This Row],[1Y Return vs Nifty Z-Score]],Table2[1Y Return vs Nifty Z-Score])</f>
        <v>18</v>
      </c>
      <c r="AT37">
        <f>_xlfn.RANK.AVG(Table2[[#This Row],[6M Return vs Nifty Z-Score]],Table2[6M Return vs Nifty Z-Score])</f>
        <v>162</v>
      </c>
      <c r="AU37">
        <f>_xlfn.RANK.AVG(Table2[[#This Row],[Sharpe Ratio Z-Score]],Table2[Sharpe Ratio Z-Score])</f>
        <v>64</v>
      </c>
      <c r="AV37">
        <f>(Table2[[#This Row],[Rank 1Y]]+Table2[[#This Row],[Rank 6M]]+Table2[[#This Row],[Rank Sharpe]])/3</f>
        <v>81.333333333333329</v>
      </c>
    </row>
    <row r="38" spans="1:48" x14ac:dyDescent="0.3">
      <c r="A38" t="s">
        <v>1488</v>
      </c>
      <c r="B38" t="s">
        <v>1489</v>
      </c>
      <c r="C38" t="s">
        <v>3072</v>
      </c>
      <c r="D38" t="s">
        <v>210</v>
      </c>
      <c r="E38">
        <v>6539.1682711949998</v>
      </c>
      <c r="F38">
        <v>2278.15</v>
      </c>
      <c r="G38">
        <v>134.91147563190901</v>
      </c>
      <c r="H38">
        <f>(Table2[[#This Row],[1Y Return vs Nifty]]-AVERAGE(Table2[1Y Return vs Nifty]))/_xlfn.STDEV.P(Table2[1Y Return vs Nifty])</f>
        <v>1.5183118429160665</v>
      </c>
      <c r="I38">
        <v>-11.971420118052</v>
      </c>
      <c r="J38">
        <f>(Table2[[#This Row],[1M Return vs Nifty]]-AVERAGE(Table2[1M Return vs Nifty]))/_xlfn.STDEV.P(Table2[1M Return vs Nifty])</f>
        <v>-0.87563518751620062</v>
      </c>
      <c r="K38">
        <v>49.905856623031497</v>
      </c>
      <c r="L38">
        <f>(Table2[[#This Row],[6M Return vs Nifty]]-AVERAGE(Table2[6M Return vs Nifty]))/_xlfn.STDEV.P(Table2[6M Return vs Nifty])</f>
        <v>1.5993117696358745</v>
      </c>
      <c r="M38">
        <v>-4.1720336465288099</v>
      </c>
      <c r="N38">
        <f>(Table2[[#This Row],[1W Return vs Nifty]]-AVERAGE(Table2[1W Return vs Nifty]))/_xlfn.STDEV.P(Table2[1W Return vs Nifty])</f>
        <v>-0.19655829667096403</v>
      </c>
      <c r="O38">
        <v>2389.79</v>
      </c>
      <c r="P38">
        <v>2201.56968071744</v>
      </c>
      <c r="Q38">
        <v>1632.15894081901</v>
      </c>
      <c r="R38">
        <v>28.511631480152701</v>
      </c>
      <c r="S38" s="1">
        <f>(Table2[[#This Row],[Close Price]]-Table2[[#This Row],[20D EMA]])/Table2[[#This Row],[20D EMA]]</f>
        <v>-4.6715401771703739E-2</v>
      </c>
      <c r="T38" s="1">
        <f>(Table2[[#This Row],[Close Price]]-Table2[[#This Row],[50D EMA]])/Table2[[#This Row],[50D EMA]]</f>
        <v>3.4784417660405104E-2</v>
      </c>
      <c r="U38" s="1">
        <f>(Table2[[#This Row],[Close Price]]-Table2[[#This Row],[200D EMA]])/Table2[[#This Row],[200D EMA]]</f>
        <v>0.39578930888730401</v>
      </c>
      <c r="V38">
        <v>0.431305335321441</v>
      </c>
      <c r="W38">
        <v>2251</v>
      </c>
      <c r="X38">
        <v>2279.0500000000002</v>
      </c>
      <c r="Y38">
        <v>2200.0500000000002</v>
      </c>
      <c r="Z38">
        <v>2373.75</v>
      </c>
      <c r="AA38">
        <v>2200.0500000000002</v>
      </c>
      <c r="AB38">
        <v>2510</v>
      </c>
      <c r="AC38" s="1">
        <f>(Table2[[#This Row],[Close Price]]/Table2[[#This Row],[Day Low]])-1</f>
        <v>1.2061306086184054E-2</v>
      </c>
      <c r="AD38" s="1">
        <f>(Table2[[#This Row],[Day High]]/Table2[[#This Row],[Close Price]])-1</f>
        <v>3.9505739306022747E-4</v>
      </c>
      <c r="AE38" s="1">
        <f>(Table2[[#This Row],[Close Price]]/Table2[[#This Row],[Current Week Low]])-1</f>
        <v>3.5499193200154489E-2</v>
      </c>
      <c r="AF38" s="1">
        <f>(Table2[[#This Row],[Current Week High]]/Table2[[#This Row],[Close Price]])-1</f>
        <v>4.1963874196167872E-2</v>
      </c>
      <c r="AG38" s="1">
        <f>(Table2[[#This Row],[Close Price]]/Table2[[#This Row],[Current Month Low]])-1</f>
        <v>3.5499193200154489E-2</v>
      </c>
      <c r="AH38" s="1">
        <f>(Table2[[#This Row],[Current Month High]]/Table2[[#This Row],[Close Price]])-1</f>
        <v>0.10177117397888624</v>
      </c>
      <c r="AI38">
        <v>29.583214450321499</v>
      </c>
      <c r="AJ38">
        <v>183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0.43</v>
      </c>
      <c r="AM38" t="s">
        <v>3111</v>
      </c>
      <c r="AN38">
        <v>-5.76</v>
      </c>
      <c r="AO38" t="s">
        <v>3110</v>
      </c>
      <c r="AP38">
        <v>0.13372207401330499</v>
      </c>
      <c r="AQ38">
        <f>(Table2[[#This Row],[Sharpe Ratio]]-AVERAGE(Table2[Sharpe Ratio]))/_xlfn.STDEV.P(Table2[Sharpe Ratio])</f>
        <v>0.83590131572451953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2.8813314440892963</v>
      </c>
      <c r="AS38">
        <f>_xlfn.RANK.AVG(Table2[[#This Row],[1Y Return vs Nifty Z-Score]],Table2[1Y Return vs Nifty Z-Score])</f>
        <v>55</v>
      </c>
      <c r="AT38">
        <f>_xlfn.RANK.AVG(Table2[[#This Row],[6M Return vs Nifty Z-Score]],Table2[6M Return vs Nifty Z-Score])</f>
        <v>50</v>
      </c>
      <c r="AU38">
        <f>_xlfn.RANK.AVG(Table2[[#This Row],[Sharpe Ratio Z-Score]],Table2[Sharpe Ratio Z-Score])</f>
        <v>148</v>
      </c>
      <c r="AV38">
        <f>(Table2[[#This Row],[Rank 1Y]]+Table2[[#This Row],[Rank 6M]]+Table2[[#This Row],[Rank Sharpe]])/3</f>
        <v>84.333333333333329</v>
      </c>
    </row>
    <row r="39" spans="1:48" x14ac:dyDescent="0.3">
      <c r="A39" t="s">
        <v>713</v>
      </c>
      <c r="B39" t="s">
        <v>714</v>
      </c>
      <c r="C39" t="s">
        <v>3080</v>
      </c>
      <c r="D39" t="s">
        <v>297</v>
      </c>
      <c r="E39">
        <v>23560.412497159999</v>
      </c>
      <c r="F39">
        <v>477.4</v>
      </c>
      <c r="G39">
        <v>188.14423030137399</v>
      </c>
      <c r="H39">
        <f>(Table2[[#This Row],[1Y Return vs Nifty]]-AVERAGE(Table2[1Y Return vs Nifty]))/_xlfn.STDEV.P(Table2[1Y Return vs Nifty])</f>
        <v>2.3221180032978137</v>
      </c>
      <c r="I39">
        <v>17.424842551881099</v>
      </c>
      <c r="J39">
        <f>(Table2[[#This Row],[1M Return vs Nifty]]-AVERAGE(Table2[1M Return vs Nifty]))/_xlfn.STDEV.P(Table2[1M Return vs Nifty])</f>
        <v>2.1390058014018996</v>
      </c>
      <c r="K39">
        <v>15.1200393852081</v>
      </c>
      <c r="L39">
        <f>(Table2[[#This Row],[6M Return vs Nifty]]-AVERAGE(Table2[6M Return vs Nifty]))/_xlfn.STDEV.P(Table2[6M Return vs Nifty])</f>
        <v>0.37486857283220792</v>
      </c>
      <c r="M39">
        <v>12.099101561521</v>
      </c>
      <c r="N39">
        <f>(Table2[[#This Row],[1W Return vs Nifty]]-AVERAGE(Table2[1W Return vs Nifty]))/_xlfn.STDEV.P(Table2[1W Return vs Nifty])</f>
        <v>2.9646517698740849</v>
      </c>
      <c r="O39">
        <v>433.08</v>
      </c>
      <c r="P39">
        <v>405.40279013610302</v>
      </c>
      <c r="Q39">
        <v>336.67284285838002</v>
      </c>
      <c r="R39">
        <v>74.4666219159881</v>
      </c>
      <c r="S39" s="1">
        <f>(Table2[[#This Row],[Close Price]]-Table2[[#This Row],[20D EMA]])/Table2[[#This Row],[20D EMA]]</f>
        <v>0.10233675071580307</v>
      </c>
      <c r="T39" s="1">
        <f>(Table2[[#This Row],[Close Price]]-Table2[[#This Row],[50D EMA]])/Table2[[#This Row],[50D EMA]]</f>
        <v>0.17759426332444786</v>
      </c>
      <c r="U39" s="1">
        <f>(Table2[[#This Row],[Close Price]]-Table2[[#This Row],[200D EMA]])/Table2[[#This Row],[200D EMA]]</f>
        <v>0.41799378870845316</v>
      </c>
      <c r="V39">
        <v>1.7703608604493499</v>
      </c>
      <c r="W39">
        <v>475.05</v>
      </c>
      <c r="X39">
        <v>478.75</v>
      </c>
      <c r="Y39">
        <v>443.9</v>
      </c>
      <c r="Z39">
        <v>491.4</v>
      </c>
      <c r="AA39">
        <v>427.65</v>
      </c>
      <c r="AB39">
        <v>491.4</v>
      </c>
      <c r="AC39" s="1">
        <f>(Table2[[#This Row],[Close Price]]/Table2[[#This Row],[Day Low]])-1</f>
        <v>4.9468477002421185E-3</v>
      </c>
      <c r="AD39" s="1">
        <f>(Table2[[#This Row],[Day High]]/Table2[[#This Row],[Close Price]])-1</f>
        <v>2.8278173439464371E-3</v>
      </c>
      <c r="AE39" s="1">
        <f>(Table2[[#This Row],[Close Price]]/Table2[[#This Row],[Current Week Low]])-1</f>
        <v>7.5467447623338568E-2</v>
      </c>
      <c r="AF39" s="1">
        <f>(Table2[[#This Row],[Current Week High]]/Table2[[#This Row],[Close Price]])-1</f>
        <v>2.9325513196480912E-2</v>
      </c>
      <c r="AG39" s="1">
        <f>(Table2[[#This Row],[Close Price]]/Table2[[#This Row],[Current Month Low]])-1</f>
        <v>0.11633345025137376</v>
      </c>
      <c r="AH39" s="1">
        <f>(Table2[[#This Row],[Current Month High]]/Table2[[#This Row],[Close Price]])-1</f>
        <v>2.9325513196480912E-2</v>
      </c>
      <c r="AI39">
        <v>2.9325513196480899</v>
      </c>
      <c r="AJ39">
        <v>236.55269651039799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0.28000000000000003</v>
      </c>
      <c r="AM39" t="s">
        <v>3111</v>
      </c>
      <c r="AN39">
        <v>18.010000000000002</v>
      </c>
      <c r="AO39" t="s">
        <v>3111</v>
      </c>
      <c r="AP39">
        <v>0.216481471417067</v>
      </c>
      <c r="AQ39">
        <f>(Table2[[#This Row],[Sharpe Ratio]]-AVERAGE(Table2[Sharpe Ratio]))/_xlfn.STDEV.P(Table2[Sharpe Ratio])</f>
        <v>1.804546292918926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9.6051904403249324</v>
      </c>
      <c r="AS39">
        <f>_xlfn.RANK.AVG(Table2[[#This Row],[1Y Return vs Nifty Z-Score]],Table2[1Y Return vs Nifty Z-Score])</f>
        <v>19</v>
      </c>
      <c r="AT39">
        <f>_xlfn.RANK.AVG(Table2[[#This Row],[6M Return vs Nifty Z-Score]],Table2[6M Return vs Nifty Z-Score])</f>
        <v>211</v>
      </c>
      <c r="AU39">
        <f>_xlfn.RANK.AVG(Table2[[#This Row],[Sharpe Ratio Z-Score]],Table2[Sharpe Ratio Z-Score])</f>
        <v>26</v>
      </c>
      <c r="AV39">
        <f>(Table2[[#This Row],[Rank 1Y]]+Table2[[#This Row],[Rank 6M]]+Table2[[#This Row],[Rank Sharpe]])/3</f>
        <v>85.333333333333329</v>
      </c>
    </row>
    <row r="40" spans="1:48" x14ac:dyDescent="0.3">
      <c r="A40" t="s">
        <v>825</v>
      </c>
      <c r="B40" t="s">
        <v>826</v>
      </c>
      <c r="C40" t="s">
        <v>3077</v>
      </c>
      <c r="D40" t="s">
        <v>701</v>
      </c>
      <c r="E40">
        <v>18747.967540000001</v>
      </c>
      <c r="F40">
        <v>1392.1</v>
      </c>
      <c r="G40">
        <v>88.037605754511205</v>
      </c>
      <c r="H40">
        <f>(Table2[[#This Row],[1Y Return vs Nifty]]-AVERAGE(Table2[1Y Return vs Nifty]))/_xlfn.STDEV.P(Table2[1Y Return vs Nifty])</f>
        <v>0.81052383528179106</v>
      </c>
      <c r="I40">
        <v>-25.654507237482399</v>
      </c>
      <c r="J40">
        <f>(Table2[[#This Row],[1M Return vs Nifty]]-AVERAGE(Table2[1M Return vs Nifty]))/_xlfn.STDEV.P(Table2[1M Return vs Nifty])</f>
        <v>-2.2788610243625564</v>
      </c>
      <c r="K40">
        <v>25.667136892266001</v>
      </c>
      <c r="L40">
        <f>(Table2[[#This Row],[6M Return vs Nifty]]-AVERAGE(Table2[6M Return vs Nifty]))/_xlfn.STDEV.P(Table2[6M Return vs Nifty])</f>
        <v>0.74612107784738202</v>
      </c>
      <c r="M40">
        <v>-11.694396377360301</v>
      </c>
      <c r="N40">
        <f>(Table2[[#This Row],[1W Return vs Nifty]]-AVERAGE(Table2[1W Return vs Nifty]))/_xlfn.STDEV.P(Table2[1W Return vs Nifty])</f>
        <v>-1.6580278551774448</v>
      </c>
      <c r="O40">
        <v>1569.58</v>
      </c>
      <c r="P40">
        <v>1521.5250265111199</v>
      </c>
      <c r="Q40">
        <v>1161.6567408184501</v>
      </c>
      <c r="R40">
        <v>23.6771950300678</v>
      </c>
      <c r="S40" s="1">
        <f>(Table2[[#This Row],[Close Price]]-Table2[[#This Row],[20D EMA]])/Table2[[#This Row],[20D EMA]]</f>
        <v>-0.11307483530626029</v>
      </c>
      <c r="T40" s="1">
        <f>(Table2[[#This Row],[Close Price]]-Table2[[#This Row],[50D EMA]])/Table2[[#This Row],[50D EMA]]</f>
        <v>-8.5062699762417676E-2</v>
      </c>
      <c r="U40" s="1">
        <f>(Table2[[#This Row],[Close Price]]-Table2[[#This Row],[200D EMA]])/Table2[[#This Row],[200D EMA]]</f>
        <v>0.19837465843756052</v>
      </c>
      <c r="V40">
        <v>0.57195624698596903</v>
      </c>
      <c r="W40">
        <v>1373</v>
      </c>
      <c r="X40">
        <v>1410</v>
      </c>
      <c r="Y40">
        <v>1360</v>
      </c>
      <c r="Z40">
        <v>1524.75</v>
      </c>
      <c r="AA40">
        <v>1360</v>
      </c>
      <c r="AB40">
        <v>1636.75</v>
      </c>
      <c r="AC40" s="1">
        <f>(Table2[[#This Row],[Close Price]]/Table2[[#This Row],[Day Low]])-1</f>
        <v>1.3911143481427413E-2</v>
      </c>
      <c r="AD40" s="1">
        <f>(Table2[[#This Row],[Day High]]/Table2[[#This Row],[Close Price]])-1</f>
        <v>1.285827167588538E-2</v>
      </c>
      <c r="AE40" s="1">
        <f>(Table2[[#This Row],[Close Price]]/Table2[[#This Row],[Current Week Low]])-1</f>
        <v>2.3602941176470438E-2</v>
      </c>
      <c r="AF40" s="1">
        <f>(Table2[[#This Row],[Current Week High]]/Table2[[#This Row],[Close Price]])-1</f>
        <v>9.5287694849508053E-2</v>
      </c>
      <c r="AG40" s="1">
        <f>(Table2[[#This Row],[Close Price]]/Table2[[#This Row],[Current Month Low]])-1</f>
        <v>2.3602941176470438E-2</v>
      </c>
      <c r="AH40" s="1">
        <f>(Table2[[#This Row],[Current Month High]]/Table2[[#This Row],[Close Price]])-1</f>
        <v>0.17574168522376277</v>
      </c>
      <c r="AI40">
        <v>36.265354500395098</v>
      </c>
      <c r="AJ40">
        <v>128.17570890018001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0.02</v>
      </c>
      <c r="AM40" t="s">
        <v>3111</v>
      </c>
      <c r="AN40">
        <v>-14.22</v>
      </c>
      <c r="AO40" t="s">
        <v>3110</v>
      </c>
      <c r="AP40">
        <v>0.237816773060576</v>
      </c>
      <c r="AQ40">
        <f>(Table2[[#This Row],[Sharpe Ratio]]-AVERAGE(Table2[Sharpe Ratio]))/_xlfn.STDEV.P(Table2[Sharpe Ratio])</f>
        <v>2.054262136946726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-0.32598182946410215</v>
      </c>
      <c r="AS40">
        <f>_xlfn.RANK.AVG(Table2[[#This Row],[1Y Return vs Nifty Z-Score]],Table2[1Y Return vs Nifty Z-Score])</f>
        <v>114</v>
      </c>
      <c r="AT40">
        <f>_xlfn.RANK.AVG(Table2[[#This Row],[6M Return vs Nifty Z-Score]],Table2[6M Return vs Nifty Z-Score])</f>
        <v>132</v>
      </c>
      <c r="AU40">
        <f>_xlfn.RANK.AVG(Table2[[#This Row],[Sharpe Ratio Z-Score]],Table2[Sharpe Ratio Z-Score])</f>
        <v>12</v>
      </c>
      <c r="AV40">
        <f>(Table2[[#This Row],[Rank 1Y]]+Table2[[#This Row],[Rank 6M]]+Table2[[#This Row],[Rank Sharpe]])/3</f>
        <v>86</v>
      </c>
    </row>
    <row r="41" spans="1:48" x14ac:dyDescent="0.3">
      <c r="A41" t="s">
        <v>1393</v>
      </c>
      <c r="B41" t="s">
        <v>1394</v>
      </c>
      <c r="C41" t="s">
        <v>3069</v>
      </c>
      <c r="D41" t="s">
        <v>46</v>
      </c>
      <c r="E41">
        <v>7431.8118163999998</v>
      </c>
      <c r="F41">
        <v>544.4</v>
      </c>
      <c r="G41">
        <v>74.195916392879298</v>
      </c>
      <c r="H41">
        <f>(Table2[[#This Row],[1Y Return vs Nifty]]-AVERAGE(Table2[1Y Return vs Nifty]))/_xlfn.STDEV.P(Table2[1Y Return vs Nifty])</f>
        <v>0.6015165192401084</v>
      </c>
      <c r="I41">
        <v>9.8420789552100096</v>
      </c>
      <c r="J41">
        <f>(Table2[[#This Row],[1M Return vs Nifty]]-AVERAGE(Table2[1M Return vs Nifty]))/_xlfn.STDEV.P(Table2[1M Return vs Nifty])</f>
        <v>1.3613794002341919</v>
      </c>
      <c r="K41">
        <v>39.822388581788701</v>
      </c>
      <c r="L41">
        <f>(Table2[[#This Row],[6M Return vs Nifty]]-AVERAGE(Table2[6M Return vs Nifty]))/_xlfn.STDEV.P(Table2[6M Return vs Nifty])</f>
        <v>1.2443787876427947</v>
      </c>
      <c r="M41">
        <v>0.51445577289603805</v>
      </c>
      <c r="N41">
        <f>(Table2[[#This Row],[1W Return vs Nifty]]-AVERAGE(Table2[1W Return vs Nifty]))/_xlfn.STDEV.P(Table2[1W Return vs Nifty])</f>
        <v>0.71394839754624617</v>
      </c>
      <c r="O41">
        <v>522.16999999999996</v>
      </c>
      <c r="P41">
        <v>482.05476848553798</v>
      </c>
      <c r="Q41">
        <v>378.22408921193897</v>
      </c>
      <c r="R41">
        <v>57.955945554856697</v>
      </c>
      <c r="S41" s="1">
        <f>(Table2[[#This Row],[Close Price]]-Table2[[#This Row],[20D EMA]])/Table2[[#This Row],[20D EMA]]</f>
        <v>4.2572342340617075E-2</v>
      </c>
      <c r="T41" s="1">
        <f>(Table2[[#This Row],[Close Price]]-Table2[[#This Row],[50D EMA]])/Table2[[#This Row],[50D EMA]]</f>
        <v>0.12933225764020714</v>
      </c>
      <c r="U41" s="1">
        <f>(Table2[[#This Row],[Close Price]]-Table2[[#This Row],[200D EMA]])/Table2[[#This Row],[200D EMA]]</f>
        <v>0.43935834741330781</v>
      </c>
      <c r="V41">
        <v>0.858425313186857</v>
      </c>
      <c r="W41">
        <v>538</v>
      </c>
      <c r="X41">
        <v>546.95000000000005</v>
      </c>
      <c r="Y41">
        <v>525.04999999999995</v>
      </c>
      <c r="Z41">
        <v>579.95000000000005</v>
      </c>
      <c r="AA41">
        <v>525.04999999999995</v>
      </c>
      <c r="AB41">
        <v>579.95000000000005</v>
      </c>
      <c r="AC41" s="1">
        <f>(Table2[[#This Row],[Close Price]]/Table2[[#This Row],[Day Low]])-1</f>
        <v>1.1895910780669094E-2</v>
      </c>
      <c r="AD41" s="1">
        <f>(Table2[[#This Row],[Day High]]/Table2[[#This Row],[Close Price]])-1</f>
        <v>4.6840558412932776E-3</v>
      </c>
      <c r="AE41" s="1">
        <f>(Table2[[#This Row],[Close Price]]/Table2[[#This Row],[Current Week Low]])-1</f>
        <v>3.6853632987334572E-2</v>
      </c>
      <c r="AF41" s="1">
        <f>(Table2[[#This Row],[Current Week High]]/Table2[[#This Row],[Close Price]])-1</f>
        <v>6.5301249081557877E-2</v>
      </c>
      <c r="AG41" s="1">
        <f>(Table2[[#This Row],[Close Price]]/Table2[[#This Row],[Current Month Low]])-1</f>
        <v>3.6853632987334572E-2</v>
      </c>
      <c r="AH41" s="1">
        <f>(Table2[[#This Row],[Current Month High]]/Table2[[#This Row],[Close Price]])-1</f>
        <v>6.5301249081557877E-2</v>
      </c>
      <c r="AI41">
        <v>6.5301249081557797</v>
      </c>
      <c r="AJ41">
        <v>125.658031088082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0.35</v>
      </c>
      <c r="AM41" t="s">
        <v>3111</v>
      </c>
      <c r="AN41">
        <v>12.25</v>
      </c>
      <c r="AO41" t="s">
        <v>3111</v>
      </c>
      <c r="AP41">
        <v>0.19427352338933199</v>
      </c>
      <c r="AQ41">
        <f>(Table2[[#This Row],[Sharpe Ratio]]-AVERAGE(Table2[Sharpe Ratio]))/_xlfn.STDEV.P(Table2[Sharpe Ratio])</f>
        <v>1.5446166899288238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5.4658397945921644</v>
      </c>
      <c r="AS41">
        <f>_xlfn.RANK.AVG(Table2[[#This Row],[1Y Return vs Nifty Z-Score]],Table2[1Y Return vs Nifty Z-Score])</f>
        <v>144</v>
      </c>
      <c r="AT41">
        <f>_xlfn.RANK.AVG(Table2[[#This Row],[6M Return vs Nifty Z-Score]],Table2[6M Return vs Nifty Z-Score])</f>
        <v>79</v>
      </c>
      <c r="AU41">
        <f>_xlfn.RANK.AVG(Table2[[#This Row],[Sharpe Ratio Z-Score]],Table2[Sharpe Ratio Z-Score])</f>
        <v>44</v>
      </c>
      <c r="AV41">
        <f>(Table2[[#This Row],[Rank 1Y]]+Table2[[#This Row],[Rank 6M]]+Table2[[#This Row],[Rank Sharpe]])/3</f>
        <v>89</v>
      </c>
    </row>
    <row r="42" spans="1:48" x14ac:dyDescent="0.3">
      <c r="A42" t="s">
        <v>1421</v>
      </c>
      <c r="B42" t="s">
        <v>1422</v>
      </c>
      <c r="C42" t="s">
        <v>3077</v>
      </c>
      <c r="D42" t="s">
        <v>368</v>
      </c>
      <c r="E42">
        <v>7209.5364268200001</v>
      </c>
      <c r="F42">
        <v>317.7</v>
      </c>
      <c r="G42">
        <v>93.591841424042698</v>
      </c>
      <c r="H42">
        <f>(Table2[[#This Row],[1Y Return vs Nifty]]-AVERAGE(Table2[1Y Return vs Nifty]))/_xlfn.STDEV.P(Table2[1Y Return vs Nifty])</f>
        <v>0.89439191378163185</v>
      </c>
      <c r="I42">
        <v>-6.2303237186775702</v>
      </c>
      <c r="J42">
        <f>(Table2[[#This Row],[1M Return vs Nifty]]-AVERAGE(Table2[1M Return vs Nifty]))/_xlfn.STDEV.P(Table2[1M Return vs Nifty])</f>
        <v>-0.28687515631038119</v>
      </c>
      <c r="K42">
        <v>69.206812430177095</v>
      </c>
      <c r="L42">
        <f>(Table2[[#This Row],[6M Return vs Nifty]]-AVERAGE(Table2[6M Return vs Nifty]))/_xlfn.STDEV.P(Table2[6M Return vs Nifty])</f>
        <v>2.2786956653280259</v>
      </c>
      <c r="M42">
        <v>-9.6934994600138307</v>
      </c>
      <c r="N42">
        <f>(Table2[[#This Row],[1W Return vs Nifty]]-AVERAGE(Table2[1W Return vs Nifty]))/_xlfn.STDEV.P(Table2[1W Return vs Nifty])</f>
        <v>-1.2692869716215558</v>
      </c>
      <c r="O42">
        <v>327.74</v>
      </c>
      <c r="P42">
        <v>315.36426280097498</v>
      </c>
      <c r="Q42">
        <v>247.245714090598</v>
      </c>
      <c r="R42">
        <v>41.238910412785401</v>
      </c>
      <c r="S42" s="1">
        <f>(Table2[[#This Row],[Close Price]]-Table2[[#This Row],[20D EMA]])/Table2[[#This Row],[20D EMA]]</f>
        <v>-3.063403917739678E-2</v>
      </c>
      <c r="T42" s="1">
        <f>(Table2[[#This Row],[Close Price]]-Table2[[#This Row],[50D EMA]])/Table2[[#This Row],[50D EMA]]</f>
        <v>7.4064739557984666E-3</v>
      </c>
      <c r="U42" s="1">
        <f>(Table2[[#This Row],[Close Price]]-Table2[[#This Row],[200D EMA]])/Table2[[#This Row],[200D EMA]]</f>
        <v>0.284956550889232</v>
      </c>
      <c r="V42">
        <v>0.63699560723426296</v>
      </c>
      <c r="W42">
        <v>314.55</v>
      </c>
      <c r="X42">
        <v>320.10000000000002</v>
      </c>
      <c r="Y42">
        <v>303.25</v>
      </c>
      <c r="Z42">
        <v>327.75</v>
      </c>
      <c r="AA42">
        <v>303.25</v>
      </c>
      <c r="AB42">
        <v>349.9</v>
      </c>
      <c r="AC42" s="1">
        <f>(Table2[[#This Row],[Close Price]]/Table2[[#This Row],[Day Low]])-1</f>
        <v>1.0014306151645114E-2</v>
      </c>
      <c r="AD42" s="1">
        <f>(Table2[[#This Row],[Day High]]/Table2[[#This Row],[Close Price]])-1</f>
        <v>7.5542965061379252E-3</v>
      </c>
      <c r="AE42" s="1">
        <f>(Table2[[#This Row],[Close Price]]/Table2[[#This Row],[Current Week Low]])-1</f>
        <v>4.7650453421269612E-2</v>
      </c>
      <c r="AF42" s="1">
        <f>(Table2[[#This Row],[Current Week High]]/Table2[[#This Row],[Close Price]])-1</f>
        <v>3.1633616619452409E-2</v>
      </c>
      <c r="AG42" s="1">
        <f>(Table2[[#This Row],[Close Price]]/Table2[[#This Row],[Current Month Low]])-1</f>
        <v>4.7650453421269612E-2</v>
      </c>
      <c r="AH42" s="1">
        <f>(Table2[[#This Row],[Current Month High]]/Table2[[#This Row],[Close Price]])-1</f>
        <v>0.10135347812401641</v>
      </c>
      <c r="AI42">
        <v>14.101353478124</v>
      </c>
      <c r="AJ42">
        <v>145.32818532818499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0.01</v>
      </c>
      <c r="AM42" t="s">
        <v>3111</v>
      </c>
      <c r="AN42">
        <v>-4.58</v>
      </c>
      <c r="AO42" t="s">
        <v>3110</v>
      </c>
      <c r="AP42">
        <v>0.13418216329914501</v>
      </c>
      <c r="AQ42">
        <f>(Table2[[#This Row],[Sharpe Ratio]]-AVERAGE(Table2[Sharpe Ratio]))/_xlfn.STDEV.P(Table2[Sharpe Ratio])</f>
        <v>0.84128636189173134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2.4582118130694521</v>
      </c>
      <c r="AS42">
        <f>_xlfn.RANK.AVG(Table2[[#This Row],[1Y Return vs Nifty Z-Score]],Table2[1Y Return vs Nifty Z-Score])</f>
        <v>108</v>
      </c>
      <c r="AT42">
        <f>_xlfn.RANK.AVG(Table2[[#This Row],[6M Return vs Nifty Z-Score]],Table2[6M Return vs Nifty Z-Score])</f>
        <v>26</v>
      </c>
      <c r="AU42">
        <f>_xlfn.RANK.AVG(Table2[[#This Row],[Sharpe Ratio Z-Score]],Table2[Sharpe Ratio Z-Score])</f>
        <v>146</v>
      </c>
      <c r="AV42">
        <f>(Table2[[#This Row],[Rank 1Y]]+Table2[[#This Row],[Rank 6M]]+Table2[[#This Row],[Rank Sharpe]])/3</f>
        <v>93.333333333333329</v>
      </c>
    </row>
    <row r="43" spans="1:48" x14ac:dyDescent="0.3">
      <c r="A43" t="s">
        <v>1323</v>
      </c>
      <c r="B43" t="s">
        <v>1324</v>
      </c>
      <c r="C43" t="s">
        <v>3082</v>
      </c>
      <c r="D43" t="s">
        <v>1155</v>
      </c>
      <c r="E43">
        <v>8263.6731355499996</v>
      </c>
      <c r="F43">
        <v>646.45000000000005</v>
      </c>
      <c r="G43">
        <v>68.654797593556296</v>
      </c>
      <c r="H43">
        <f>(Table2[[#This Row],[1Y Return vs Nifty]]-AVERAGE(Table2[1Y Return vs Nifty]))/_xlfn.STDEV.P(Table2[1Y Return vs Nifty])</f>
        <v>0.51784650340194993</v>
      </c>
      <c r="I43">
        <v>33.773507703193701</v>
      </c>
      <c r="J43">
        <f>(Table2[[#This Row],[1M Return vs Nifty]]-AVERAGE(Table2[1M Return vs Nifty]))/_xlfn.STDEV.P(Table2[1M Return vs Nifty])</f>
        <v>3.8155915848611559</v>
      </c>
      <c r="K43">
        <v>41.241149212867597</v>
      </c>
      <c r="L43">
        <f>(Table2[[#This Row],[6M Return vs Nifty]]-AVERAGE(Table2[6M Return vs Nifty]))/_xlfn.STDEV.P(Table2[6M Return vs Nifty])</f>
        <v>1.2943184452549938</v>
      </c>
      <c r="M43">
        <v>-1.2730146332230701</v>
      </c>
      <c r="N43">
        <f>(Table2[[#This Row],[1W Return vs Nifty]]-AVERAGE(Table2[1W Return vs Nifty]))/_xlfn.STDEV.P(Table2[1W Return vs Nifty])</f>
        <v>0.36667272383175403</v>
      </c>
      <c r="O43">
        <v>584.65</v>
      </c>
      <c r="P43">
        <v>528.02906453336402</v>
      </c>
      <c r="Q43">
        <v>436.60621761133899</v>
      </c>
      <c r="R43">
        <v>69.127464905682501</v>
      </c>
      <c r="S43" s="1">
        <f>(Table2[[#This Row],[Close Price]]-Table2[[#This Row],[20D EMA]])/Table2[[#This Row],[20D EMA]]</f>
        <v>0.10570426751047647</v>
      </c>
      <c r="T43" s="1">
        <f>(Table2[[#This Row],[Close Price]]-Table2[[#This Row],[50D EMA]])/Table2[[#This Row],[50D EMA]]</f>
        <v>0.22426972949166793</v>
      </c>
      <c r="U43" s="1">
        <f>(Table2[[#This Row],[Close Price]]-Table2[[#This Row],[200D EMA]])/Table2[[#This Row],[200D EMA]]</f>
        <v>0.4806248145908476</v>
      </c>
      <c r="V43">
        <v>1.5246298894896999</v>
      </c>
      <c r="W43">
        <v>636</v>
      </c>
      <c r="X43">
        <v>648.5</v>
      </c>
      <c r="Y43">
        <v>577</v>
      </c>
      <c r="Z43">
        <v>655</v>
      </c>
      <c r="AA43">
        <v>577</v>
      </c>
      <c r="AB43">
        <v>655</v>
      </c>
      <c r="AC43" s="1">
        <f>(Table2[[#This Row],[Close Price]]/Table2[[#This Row],[Day Low]])-1</f>
        <v>1.6430817610062931E-2</v>
      </c>
      <c r="AD43" s="1">
        <f>(Table2[[#This Row],[Day High]]/Table2[[#This Row],[Close Price]])-1</f>
        <v>3.1711655967203711E-3</v>
      </c>
      <c r="AE43" s="1">
        <f>(Table2[[#This Row],[Close Price]]/Table2[[#This Row],[Current Week Low]])-1</f>
        <v>0.12036395147313694</v>
      </c>
      <c r="AF43" s="1">
        <f>(Table2[[#This Row],[Current Week High]]/Table2[[#This Row],[Close Price]])-1</f>
        <v>1.3226080903395498E-2</v>
      </c>
      <c r="AG43" s="1">
        <f>(Table2[[#This Row],[Close Price]]/Table2[[#This Row],[Current Month Low]])-1</f>
        <v>0.12036395147313694</v>
      </c>
      <c r="AH43" s="1">
        <f>(Table2[[#This Row],[Current Month High]]/Table2[[#This Row],[Close Price]])-1</f>
        <v>1.3226080903395498E-2</v>
      </c>
      <c r="AI43">
        <v>1.3226080903395401</v>
      </c>
      <c r="AJ43">
        <v>126.50665732305499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0.3</v>
      </c>
      <c r="AM43" t="s">
        <v>3111</v>
      </c>
      <c r="AN43">
        <v>18.649999999999999</v>
      </c>
      <c r="AO43" t="s">
        <v>3111</v>
      </c>
      <c r="AP43">
        <v>0.18709493758942999</v>
      </c>
      <c r="AQ43">
        <f>(Table2[[#This Row],[Sharpe Ratio]]-AVERAGE(Table2[Sharpe Ratio]))/_xlfn.STDEV.P(Table2[Sharpe Ratio])</f>
        <v>1.4605960071233437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7.4550252644731971</v>
      </c>
      <c r="AS43">
        <f>_xlfn.RANK.AVG(Table2[[#This Row],[1Y Return vs Nifty Z-Score]],Table2[1Y Return vs Nifty Z-Score])</f>
        <v>159</v>
      </c>
      <c r="AT43">
        <f>_xlfn.RANK.AVG(Table2[[#This Row],[6M Return vs Nifty Z-Score]],Table2[6M Return vs Nifty Z-Score])</f>
        <v>72</v>
      </c>
      <c r="AU43">
        <f>_xlfn.RANK.AVG(Table2[[#This Row],[Sharpe Ratio Z-Score]],Table2[Sharpe Ratio Z-Score])</f>
        <v>55</v>
      </c>
      <c r="AV43">
        <f>(Table2[[#This Row],[Rank 1Y]]+Table2[[#This Row],[Rank 6M]]+Table2[[#This Row],[Rank Sharpe]])/3</f>
        <v>95.333333333333329</v>
      </c>
    </row>
    <row r="44" spans="1:48" x14ac:dyDescent="0.3">
      <c r="A44" t="s">
        <v>741</v>
      </c>
      <c r="B44" t="s">
        <v>742</v>
      </c>
      <c r="C44" t="s">
        <v>3068</v>
      </c>
      <c r="D44" t="s">
        <v>43</v>
      </c>
      <c r="E44">
        <v>21701.753309899999</v>
      </c>
      <c r="F44">
        <v>4190.95</v>
      </c>
      <c r="G44">
        <v>80.0992568900908</v>
      </c>
      <c r="H44">
        <f>(Table2[[#This Row],[1Y Return vs Nifty]]-AVERAGE(Table2[1Y Return vs Nifty]))/_xlfn.STDEV.P(Table2[1Y Return vs Nifty])</f>
        <v>0.69065602531965253</v>
      </c>
      <c r="I44">
        <v>-6.3289560940234999</v>
      </c>
      <c r="J44">
        <f>(Table2[[#This Row],[1M Return vs Nifty]]-AVERAGE(Table2[1M Return vs Nifty]))/_xlfn.STDEV.P(Table2[1M Return vs Nifty])</f>
        <v>-0.2969900884325628</v>
      </c>
      <c r="K44">
        <v>62.1864227983462</v>
      </c>
      <c r="L44">
        <f>(Table2[[#This Row],[6M Return vs Nifty]]-AVERAGE(Table2[6M Return vs Nifty]))/_xlfn.STDEV.P(Table2[6M Return vs Nifty])</f>
        <v>2.0315814962160337</v>
      </c>
      <c r="M44">
        <v>-1.5884668552588099</v>
      </c>
      <c r="N44">
        <f>(Table2[[#This Row],[1W Return vs Nifty]]-AVERAGE(Table2[1W Return vs Nifty]))/_xlfn.STDEV.P(Table2[1W Return vs Nifty])</f>
        <v>0.30538562080774156</v>
      </c>
      <c r="O44">
        <v>4194.45</v>
      </c>
      <c r="P44">
        <v>4069.9408497275899</v>
      </c>
      <c r="Q44">
        <v>3235.9860198996098</v>
      </c>
      <c r="R44">
        <v>50.194775057085302</v>
      </c>
      <c r="S44" s="1">
        <f>(Table2[[#This Row],[Close Price]]-Table2[[#This Row],[20D EMA]])/Table2[[#This Row],[20D EMA]]</f>
        <v>-8.3443598087949559E-4</v>
      </c>
      <c r="T44" s="1">
        <f>(Table2[[#This Row],[Close Price]]-Table2[[#This Row],[50D EMA]])/Table2[[#This Row],[50D EMA]]</f>
        <v>2.9732410062055153E-2</v>
      </c>
      <c r="U44" s="1">
        <f>(Table2[[#This Row],[Close Price]]-Table2[[#This Row],[200D EMA]])/Table2[[#This Row],[200D EMA]]</f>
        <v>0.29510757284730665</v>
      </c>
      <c r="V44">
        <v>1.0128682996289999</v>
      </c>
      <c r="W44">
        <v>4114.55</v>
      </c>
      <c r="X44">
        <v>4180.05</v>
      </c>
      <c r="Y44">
        <v>3965.5</v>
      </c>
      <c r="Z44">
        <v>4249.55</v>
      </c>
      <c r="AA44">
        <v>3965.5</v>
      </c>
      <c r="AB44">
        <v>4479.8999999999996</v>
      </c>
      <c r="AC44" s="1">
        <f>(Table2[[#This Row],[Close Price]]/Table2[[#This Row],[Day Low]])-1</f>
        <v>1.8568251692165472E-2</v>
      </c>
      <c r="AD44" s="1">
        <f>(Table2[[#This Row],[Day High]]/Table2[[#This Row],[Close Price]])-1</f>
        <v>-2.6008422911272255E-3</v>
      </c>
      <c r="AE44" s="1">
        <f>(Table2[[#This Row],[Close Price]]/Table2[[#This Row],[Current Week Low]])-1</f>
        <v>5.6852855881982078E-2</v>
      </c>
      <c r="AF44" s="1">
        <f>(Table2[[#This Row],[Current Week High]]/Table2[[#This Row],[Close Price]])-1</f>
        <v>1.3982509932115805E-2</v>
      </c>
      <c r="AG44" s="1">
        <f>(Table2[[#This Row],[Close Price]]/Table2[[#This Row],[Current Month Low]])-1</f>
        <v>5.6852855881982078E-2</v>
      </c>
      <c r="AH44" s="1">
        <f>(Table2[[#This Row],[Current Month High]]/Table2[[#This Row],[Close Price]])-1</f>
        <v>6.8946181653324334E-2</v>
      </c>
      <c r="AI44">
        <v>15.040742552404501</v>
      </c>
      <c r="AJ44">
        <v>110.378495055469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-0.11</v>
      </c>
      <c r="AM44" t="s">
        <v>3110</v>
      </c>
      <c r="AN44">
        <v>-2.02</v>
      </c>
      <c r="AO44" t="s">
        <v>3110</v>
      </c>
      <c r="AP44">
        <v>0.139589162093297</v>
      </c>
      <c r="AQ44">
        <f>(Table2[[#This Row],[Sharpe Ratio]]-AVERAGE(Table2[Sharpe Ratio]))/_xlfn.STDEV.P(Table2[Sharpe Ratio])</f>
        <v>0.90457176980860265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3.6352048237194676</v>
      </c>
      <c r="AS44">
        <f>_xlfn.RANK.AVG(Table2[[#This Row],[1Y Return vs Nifty Z-Score]],Table2[1Y Return vs Nifty Z-Score])</f>
        <v>127</v>
      </c>
      <c r="AT44">
        <f>_xlfn.RANK.AVG(Table2[[#This Row],[6M Return vs Nifty Z-Score]],Table2[6M Return vs Nifty Z-Score])</f>
        <v>33</v>
      </c>
      <c r="AU44">
        <f>_xlfn.RANK.AVG(Table2[[#This Row],[Sharpe Ratio Z-Score]],Table2[Sharpe Ratio Z-Score])</f>
        <v>127</v>
      </c>
      <c r="AV44">
        <f>(Table2[[#This Row],[Rank 1Y]]+Table2[[#This Row],[Rank 6M]]+Table2[[#This Row],[Rank Sharpe]])/3</f>
        <v>95.666666666666671</v>
      </c>
    </row>
    <row r="45" spans="1:48" x14ac:dyDescent="0.3">
      <c r="A45" t="s">
        <v>345</v>
      </c>
      <c r="B45" t="s">
        <v>346</v>
      </c>
      <c r="C45" t="s">
        <v>3078</v>
      </c>
      <c r="D45" t="s">
        <v>347</v>
      </c>
      <c r="E45">
        <v>69449.996415550006</v>
      </c>
      <c r="F45">
        <v>11606.9</v>
      </c>
      <c r="G45">
        <v>123.479492762332</v>
      </c>
      <c r="H45">
        <f>(Table2[[#This Row],[1Y Return vs Nifty]]-AVERAGE(Table2[1Y Return vs Nifty]))/_xlfn.STDEV.P(Table2[1Y Return vs Nifty])</f>
        <v>1.345690713068439</v>
      </c>
      <c r="I45">
        <v>-11.032258688909</v>
      </c>
      <c r="J45">
        <f>(Table2[[#This Row],[1M Return vs Nifty]]-AVERAGE(Table2[1M Return vs Nifty]))/_xlfn.STDEV.P(Table2[1M Return vs Nifty])</f>
        <v>-0.77932244969319775</v>
      </c>
      <c r="K45">
        <v>73.184874993084705</v>
      </c>
      <c r="L45">
        <f>(Table2[[#This Row],[6M Return vs Nifty]]-AVERAGE(Table2[6M Return vs Nifty]))/_xlfn.STDEV.P(Table2[6M Return vs Nifty])</f>
        <v>2.4187214582628349</v>
      </c>
      <c r="M45">
        <v>-7.8051860389970802</v>
      </c>
      <c r="N45">
        <f>(Table2[[#This Row],[1W Return vs Nifty]]-AVERAGE(Table2[1W Return vs Nifty]))/_xlfn.STDEV.P(Table2[1W Return vs Nifty])</f>
        <v>-0.90241918280513356</v>
      </c>
      <c r="O45">
        <v>11587.31</v>
      </c>
      <c r="P45">
        <v>11078.9368399548</v>
      </c>
      <c r="Q45">
        <v>8413.5462833843994</v>
      </c>
      <c r="R45">
        <v>51.2305608141058</v>
      </c>
      <c r="S45" s="1">
        <f>(Table2[[#This Row],[Close Price]]-Table2[[#This Row],[20D EMA]])/Table2[[#This Row],[20D EMA]]</f>
        <v>1.6906426081635985E-3</v>
      </c>
      <c r="T45" s="1">
        <f>(Table2[[#This Row],[Close Price]]-Table2[[#This Row],[50D EMA]])/Table2[[#This Row],[50D EMA]]</f>
        <v>4.7654677309935216E-2</v>
      </c>
      <c r="U45" s="1">
        <f>(Table2[[#This Row],[Close Price]]-Table2[[#This Row],[200D EMA]])/Table2[[#This Row],[200D EMA]]</f>
        <v>0.3795490758661465</v>
      </c>
      <c r="V45">
        <v>1.2104576412680199</v>
      </c>
      <c r="W45">
        <v>11607</v>
      </c>
      <c r="X45">
        <v>11678.95</v>
      </c>
      <c r="Y45">
        <v>10950.05</v>
      </c>
      <c r="Z45">
        <v>11686.85</v>
      </c>
      <c r="AA45">
        <v>10950.05</v>
      </c>
      <c r="AB45">
        <v>12199.95</v>
      </c>
      <c r="AC45" s="1">
        <f>(Table2[[#This Row],[Close Price]]/Table2[[#This Row],[Day Low]])-1</f>
        <v>-8.6154906522306618E-6</v>
      </c>
      <c r="AD45" s="1">
        <f>(Table2[[#This Row],[Day High]]/Table2[[#This Row],[Close Price]])-1</f>
        <v>6.2075144956879047E-3</v>
      </c>
      <c r="AE45" s="1">
        <f>(Table2[[#This Row],[Close Price]]/Table2[[#This Row],[Current Week Low]])-1</f>
        <v>5.9986027461061964E-2</v>
      </c>
      <c r="AF45" s="1">
        <f>(Table2[[#This Row],[Current Week High]]/Table2[[#This Row],[Close Price]])-1</f>
        <v>6.8881441211694483E-3</v>
      </c>
      <c r="AG45" s="1">
        <f>(Table2[[#This Row],[Close Price]]/Table2[[#This Row],[Current Month Low]])-1</f>
        <v>5.9986027461061964E-2</v>
      </c>
      <c r="AH45" s="1">
        <f>(Table2[[#This Row],[Current Month High]]/Table2[[#This Row],[Close Price]])-1</f>
        <v>5.1094607517941926E-2</v>
      </c>
      <c r="AI45">
        <v>10.9598600832263</v>
      </c>
      <c r="AJ45">
        <v>164.69253486277199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0.18</v>
      </c>
      <c r="AM45" t="s">
        <v>3111</v>
      </c>
      <c r="AN45">
        <v>2.23</v>
      </c>
      <c r="AO45" t="s">
        <v>3111</v>
      </c>
      <c r="AP45">
        <v>0.114538834479275</v>
      </c>
      <c r="AQ45">
        <f>(Table2[[#This Row],[Sharpe Ratio]]-AVERAGE(Table2[Sharpe Ratio]))/_xlfn.STDEV.P(Table2[Sharpe Ratio])</f>
        <v>0.61137396047687687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2.6940444993098192</v>
      </c>
      <c r="AS45">
        <f>_xlfn.RANK.AVG(Table2[[#This Row],[1Y Return vs Nifty Z-Score]],Table2[1Y Return vs Nifty Z-Score])</f>
        <v>72</v>
      </c>
      <c r="AT45">
        <f>_xlfn.RANK.AVG(Table2[[#This Row],[6M Return vs Nifty Z-Score]],Table2[6M Return vs Nifty Z-Score])</f>
        <v>22</v>
      </c>
      <c r="AU45">
        <f>_xlfn.RANK.AVG(Table2[[#This Row],[Sharpe Ratio Z-Score]],Table2[Sharpe Ratio Z-Score])</f>
        <v>196</v>
      </c>
      <c r="AV45">
        <f>(Table2[[#This Row],[Rank 1Y]]+Table2[[#This Row],[Rank 6M]]+Table2[[#This Row],[Rank Sharpe]])/3</f>
        <v>96.666666666666671</v>
      </c>
    </row>
    <row r="46" spans="1:48" x14ac:dyDescent="0.3">
      <c r="A46" t="s">
        <v>1518</v>
      </c>
      <c r="B46" t="s">
        <v>1519</v>
      </c>
      <c r="C46" t="s">
        <v>3079</v>
      </c>
      <c r="D46" t="s">
        <v>138</v>
      </c>
      <c r="E46">
        <v>6328.6360004099997</v>
      </c>
      <c r="F46">
        <v>214.46</v>
      </c>
      <c r="G46">
        <v>149.91135843321501</v>
      </c>
      <c r="H46">
        <f>(Table2[[#This Row],[1Y Return vs Nifty]]-AVERAGE(Table2[1Y Return vs Nifty]))/_xlfn.STDEV.P(Table2[1Y Return vs Nifty])</f>
        <v>1.7448076963724355</v>
      </c>
      <c r="I46">
        <v>-9.3285617823528995</v>
      </c>
      <c r="J46">
        <f>(Table2[[#This Row],[1M Return vs Nifty]]-AVERAGE(Table2[1M Return vs Nifty]))/_xlfn.STDEV.P(Table2[1M Return vs Nifty])</f>
        <v>-0.60460518767709137</v>
      </c>
      <c r="K46">
        <v>20.5758782801005</v>
      </c>
      <c r="L46">
        <f>(Table2[[#This Row],[6M Return vs Nifty]]-AVERAGE(Table2[6M Return vs Nifty]))/_xlfn.STDEV.P(Table2[6M Return vs Nifty])</f>
        <v>0.56691134624286454</v>
      </c>
      <c r="M46">
        <v>2.18575666663983</v>
      </c>
      <c r="N46">
        <f>(Table2[[#This Row],[1W Return vs Nifty]]-AVERAGE(Table2[1W Return vs Nifty]))/_xlfn.STDEV.P(Table2[1W Return vs Nifty])</f>
        <v>1.0386542734408053</v>
      </c>
      <c r="O46">
        <v>208.33</v>
      </c>
      <c r="P46">
        <v>196.998514217413</v>
      </c>
      <c r="Q46">
        <v>156.693751894103</v>
      </c>
      <c r="R46">
        <v>57.048845456962802</v>
      </c>
      <c r="S46" s="1">
        <f>(Table2[[#This Row],[Close Price]]-Table2[[#This Row],[20D EMA]])/Table2[[#This Row],[20D EMA]]</f>
        <v>2.9424470791532639E-2</v>
      </c>
      <c r="T46" s="1">
        <f>(Table2[[#This Row],[Close Price]]-Table2[[#This Row],[50D EMA]])/Table2[[#This Row],[50D EMA]]</f>
        <v>8.8637652176990669E-2</v>
      </c>
      <c r="U46" s="1">
        <f>(Table2[[#This Row],[Close Price]]-Table2[[#This Row],[200D EMA]])/Table2[[#This Row],[200D EMA]]</f>
        <v>0.36865699753578351</v>
      </c>
      <c r="V46">
        <v>0.36569162597504201</v>
      </c>
      <c r="W46">
        <v>211.81</v>
      </c>
      <c r="X46">
        <v>212.1</v>
      </c>
      <c r="Y46">
        <v>205.1</v>
      </c>
      <c r="Z46">
        <v>219.5</v>
      </c>
      <c r="AA46">
        <v>205.1</v>
      </c>
      <c r="AB46">
        <v>224</v>
      </c>
      <c r="AC46" s="1">
        <f>(Table2[[#This Row],[Close Price]]/Table2[[#This Row],[Day Low]])-1</f>
        <v>1.2511212879467548E-2</v>
      </c>
      <c r="AD46" s="1">
        <f>(Table2[[#This Row],[Day High]]/Table2[[#This Row],[Close Price]])-1</f>
        <v>-1.1004383101744009E-2</v>
      </c>
      <c r="AE46" s="1">
        <f>(Table2[[#This Row],[Close Price]]/Table2[[#This Row],[Current Week Low]])-1</f>
        <v>4.5636274987810976E-2</v>
      </c>
      <c r="AF46" s="1">
        <f>(Table2[[#This Row],[Current Week High]]/Table2[[#This Row],[Close Price]])-1</f>
        <v>2.3500885946097227E-2</v>
      </c>
      <c r="AG46" s="1">
        <f>(Table2[[#This Row],[Close Price]]/Table2[[#This Row],[Current Month Low]])-1</f>
        <v>4.5636274987810976E-2</v>
      </c>
      <c r="AH46" s="1">
        <f>(Table2[[#This Row],[Current Month High]]/Table2[[#This Row],[Close Price]])-1</f>
        <v>4.4483819826541149E-2</v>
      </c>
      <c r="AI46">
        <v>11.428704653548399</v>
      </c>
      <c r="AJ46">
        <v>188.25268817204201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0.33</v>
      </c>
      <c r="AM46" t="s">
        <v>3111</v>
      </c>
      <c r="AN46">
        <v>7.55</v>
      </c>
      <c r="AO46" t="s">
        <v>3111</v>
      </c>
      <c r="AP46">
        <v>0.16056064798585101</v>
      </c>
      <c r="AQ46">
        <f>(Table2[[#This Row],[Sharpe Ratio]]-AVERAGE(Table2[Sharpe Ratio]))/_xlfn.STDEV.P(Table2[Sharpe Ratio])</f>
        <v>1.1500293868453646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3.8957975152243787</v>
      </c>
      <c r="AS46">
        <f>_xlfn.RANK.AVG(Table2[[#This Row],[1Y Return vs Nifty Z-Score]],Table2[1Y Return vs Nifty Z-Score])</f>
        <v>36</v>
      </c>
      <c r="AT46">
        <f>_xlfn.RANK.AVG(Table2[[#This Row],[6M Return vs Nifty Z-Score]],Table2[6M Return vs Nifty Z-Score])</f>
        <v>164</v>
      </c>
      <c r="AU46">
        <f>_xlfn.RANK.AVG(Table2[[#This Row],[Sharpe Ratio Z-Score]],Table2[Sharpe Ratio Z-Score])</f>
        <v>92</v>
      </c>
      <c r="AV46">
        <f>(Table2[[#This Row],[Rank 1Y]]+Table2[[#This Row],[Rank 6M]]+Table2[[#This Row],[Rank Sharpe]])/3</f>
        <v>97.333333333333329</v>
      </c>
    </row>
    <row r="47" spans="1:48" x14ac:dyDescent="0.3">
      <c r="A47" t="s">
        <v>571</v>
      </c>
      <c r="B47" t="s">
        <v>572</v>
      </c>
      <c r="C47" t="s">
        <v>3077</v>
      </c>
      <c r="D47" t="s">
        <v>230</v>
      </c>
      <c r="E47">
        <v>33282.461601124996</v>
      </c>
      <c r="F47">
        <v>8285.75</v>
      </c>
      <c r="G47">
        <v>93.293090233579306</v>
      </c>
      <c r="H47">
        <f>(Table2[[#This Row],[1Y Return vs Nifty]]-AVERAGE(Table2[1Y Return vs Nifty]))/_xlfn.STDEV.P(Table2[1Y Return vs Nifty])</f>
        <v>0.88988081814498987</v>
      </c>
      <c r="I47">
        <v>-9.1264956359503309</v>
      </c>
      <c r="J47">
        <f>(Table2[[#This Row],[1M Return vs Nifty]]-AVERAGE(Table2[1M Return vs Nifty]))/_xlfn.STDEV.P(Table2[1M Return vs Nifty])</f>
        <v>-0.58388293144140446</v>
      </c>
      <c r="K47">
        <v>17.823589307641299</v>
      </c>
      <c r="L47">
        <f>(Table2[[#This Row],[6M Return vs Nifty]]-AVERAGE(Table2[6M Return vs Nifty]))/_xlfn.STDEV.P(Table2[6M Return vs Nifty])</f>
        <v>0.47003216456588148</v>
      </c>
      <c r="M47">
        <v>-6.5915205022089998</v>
      </c>
      <c r="N47">
        <f>(Table2[[#This Row],[1W Return vs Nifty]]-AVERAGE(Table2[1W Return vs Nifty]))/_xlfn.STDEV.P(Table2[1W Return vs Nifty])</f>
        <v>-0.66662422054489889</v>
      </c>
      <c r="O47">
        <v>8477.65</v>
      </c>
      <c r="P47">
        <v>8307.9588559364292</v>
      </c>
      <c r="Q47">
        <v>6882.8225079628601</v>
      </c>
      <c r="R47">
        <v>43.761633420776498</v>
      </c>
      <c r="S47" s="1">
        <f>(Table2[[#This Row],[Close Price]]-Table2[[#This Row],[20D EMA]])/Table2[[#This Row],[20D EMA]]</f>
        <v>-2.2635989926453635E-2</v>
      </c>
      <c r="T47" s="1">
        <f>(Table2[[#This Row],[Close Price]]-Table2[[#This Row],[50D EMA]])/Table2[[#This Row],[50D EMA]]</f>
        <v>-2.6732024461772544E-3</v>
      </c>
      <c r="U47" s="1">
        <f>(Table2[[#This Row],[Close Price]]-Table2[[#This Row],[200D EMA]])/Table2[[#This Row],[200D EMA]]</f>
        <v>0.20383025864956827</v>
      </c>
      <c r="V47">
        <v>1.69049687736911</v>
      </c>
      <c r="W47">
        <v>8239.0499999999993</v>
      </c>
      <c r="X47">
        <v>8326.1</v>
      </c>
      <c r="Y47">
        <v>8081</v>
      </c>
      <c r="Z47">
        <v>8519.2000000000007</v>
      </c>
      <c r="AA47">
        <v>8081</v>
      </c>
      <c r="AB47">
        <v>9329.9500000000007</v>
      </c>
      <c r="AC47" s="1">
        <f>(Table2[[#This Row],[Close Price]]/Table2[[#This Row],[Day Low]])-1</f>
        <v>5.6681292139264539E-3</v>
      </c>
      <c r="AD47" s="1">
        <f>(Table2[[#This Row],[Day High]]/Table2[[#This Row],[Close Price]])-1</f>
        <v>4.8698065956611636E-3</v>
      </c>
      <c r="AE47" s="1">
        <f>(Table2[[#This Row],[Close Price]]/Table2[[#This Row],[Current Week Low]])-1</f>
        <v>2.5337210741244842E-2</v>
      </c>
      <c r="AF47" s="1">
        <f>(Table2[[#This Row],[Current Week High]]/Table2[[#This Row],[Close Price]])-1</f>
        <v>2.8174878556558092E-2</v>
      </c>
      <c r="AG47" s="1">
        <f>(Table2[[#This Row],[Close Price]]/Table2[[#This Row],[Current Month Low]])-1</f>
        <v>2.5337210741244842E-2</v>
      </c>
      <c r="AH47" s="1">
        <f>(Table2[[#This Row],[Current Month High]]/Table2[[#This Row],[Close Price]])-1</f>
        <v>0.12602359472588498</v>
      </c>
      <c r="AI47">
        <v>16.584497480614299</v>
      </c>
      <c r="AJ47">
        <v>128.20099699798899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-0.03</v>
      </c>
      <c r="AM47" t="s">
        <v>3110</v>
      </c>
      <c r="AN47">
        <v>1.19</v>
      </c>
      <c r="AO47" t="s">
        <v>3111</v>
      </c>
      <c r="AP47">
        <v>0.27229693196968102</v>
      </c>
      <c r="AQ47">
        <f>(Table2[[#This Row],[Sharpe Ratio]]-AVERAGE(Table2[Sharpe Ratio]))/_xlfn.STDEV.P(Table2[Sharpe Ratio])</f>
        <v>2.4578299949535234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2.5672358256780914</v>
      </c>
      <c r="AS47">
        <f>_xlfn.RANK.AVG(Table2[[#This Row],[1Y Return vs Nifty Z-Score]],Table2[1Y Return vs Nifty Z-Score])</f>
        <v>109</v>
      </c>
      <c r="AT47">
        <f>_xlfn.RANK.AVG(Table2[[#This Row],[6M Return vs Nifty Z-Score]],Table2[6M Return vs Nifty Z-Score])</f>
        <v>187</v>
      </c>
      <c r="AU47">
        <f>_xlfn.RANK.AVG(Table2[[#This Row],[Sharpe Ratio Z-Score]],Table2[Sharpe Ratio Z-Score])</f>
        <v>3</v>
      </c>
      <c r="AV47">
        <f>(Table2[[#This Row],[Rank 1Y]]+Table2[[#This Row],[Rank 6M]]+Table2[[#This Row],[Rank Sharpe]])/3</f>
        <v>99.666666666666671</v>
      </c>
    </row>
    <row r="48" spans="1:48" x14ac:dyDescent="0.3">
      <c r="A48" t="s">
        <v>569</v>
      </c>
      <c r="B48" t="s">
        <v>570</v>
      </c>
      <c r="C48" t="s">
        <v>3078</v>
      </c>
      <c r="D48" t="s">
        <v>347</v>
      </c>
      <c r="E48">
        <v>33351.746687539999</v>
      </c>
      <c r="F48">
        <v>1622.05</v>
      </c>
      <c r="G48">
        <v>96.463216221212605</v>
      </c>
      <c r="H48">
        <f>(Table2[[#This Row],[1Y Return vs Nifty]]-AVERAGE(Table2[1Y Return vs Nifty]))/_xlfn.STDEV.P(Table2[1Y Return vs Nifty])</f>
        <v>0.93774921822813606</v>
      </c>
      <c r="I48">
        <v>-7.1824772586906596</v>
      </c>
      <c r="J48">
        <f>(Table2[[#This Row],[1M Return vs Nifty]]-AVERAGE(Table2[1M Return vs Nifty]))/_xlfn.STDEV.P(Table2[1M Return vs Nifty])</f>
        <v>-0.38452025908063286</v>
      </c>
      <c r="K48">
        <v>27.997776749506301</v>
      </c>
      <c r="L48">
        <f>(Table2[[#This Row],[6M Return vs Nifty]]-AVERAGE(Table2[6M Return vs Nifty]))/_xlfn.STDEV.P(Table2[6M Return vs Nifty])</f>
        <v>0.82815842363940273</v>
      </c>
      <c r="M48">
        <v>-5.5528024466069601</v>
      </c>
      <c r="N48">
        <f>(Table2[[#This Row],[1W Return vs Nifty]]-AVERAGE(Table2[1W Return vs Nifty]))/_xlfn.STDEV.P(Table2[1W Return vs Nifty])</f>
        <v>-0.46481863466010026</v>
      </c>
      <c r="O48">
        <v>1676.19</v>
      </c>
      <c r="P48">
        <v>1637.14716438648</v>
      </c>
      <c r="Q48">
        <v>1345.0754909172399</v>
      </c>
      <c r="R48">
        <v>39.5390381750559</v>
      </c>
      <c r="S48" s="1">
        <f>(Table2[[#This Row],[Close Price]]-Table2[[#This Row],[20D EMA]])/Table2[[#This Row],[20D EMA]]</f>
        <v>-3.2299440994159434E-2</v>
      </c>
      <c r="T48" s="1">
        <f>(Table2[[#This Row],[Close Price]]-Table2[[#This Row],[50D EMA]])/Table2[[#This Row],[50D EMA]]</f>
        <v>-9.2216293775505952E-3</v>
      </c>
      <c r="U48" s="1">
        <f>(Table2[[#This Row],[Close Price]]-Table2[[#This Row],[200D EMA]])/Table2[[#This Row],[200D EMA]]</f>
        <v>0.20591744549139346</v>
      </c>
      <c r="V48">
        <v>0.71412003781201905</v>
      </c>
      <c r="W48">
        <v>1617.05</v>
      </c>
      <c r="X48">
        <v>1642.95</v>
      </c>
      <c r="Y48">
        <v>1539.1</v>
      </c>
      <c r="Z48">
        <v>1668.85</v>
      </c>
      <c r="AA48">
        <v>1539.1</v>
      </c>
      <c r="AB48">
        <v>1763.95</v>
      </c>
      <c r="AC48" s="1">
        <f>(Table2[[#This Row],[Close Price]]/Table2[[#This Row],[Day Low]])-1</f>
        <v>3.0920503385796216E-3</v>
      </c>
      <c r="AD48" s="1">
        <f>(Table2[[#This Row],[Day High]]/Table2[[#This Row],[Close Price]])-1</f>
        <v>1.2884929564440206E-2</v>
      </c>
      <c r="AE48" s="1">
        <f>(Table2[[#This Row],[Close Price]]/Table2[[#This Row],[Current Week Low]])-1</f>
        <v>5.3895133519589411E-2</v>
      </c>
      <c r="AF48" s="1">
        <f>(Table2[[#This Row],[Current Week High]]/Table2[[#This Row],[Close Price]])-1</f>
        <v>2.8852378163435111E-2</v>
      </c>
      <c r="AG48" s="1">
        <f>(Table2[[#This Row],[Close Price]]/Table2[[#This Row],[Current Month Low]])-1</f>
        <v>5.3895133519589411E-2</v>
      </c>
      <c r="AH48" s="1">
        <f>(Table2[[#This Row],[Current Month High]]/Table2[[#This Row],[Close Price]])-1</f>
        <v>8.7481890200671986E-2</v>
      </c>
      <c r="AI48">
        <v>17.000092475571002</v>
      </c>
      <c r="AJ48">
        <v>131.16003990309201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-7.0000000000000007E-2</v>
      </c>
      <c r="AM48" t="s">
        <v>3110</v>
      </c>
      <c r="AN48">
        <v>-1.07</v>
      </c>
      <c r="AO48" t="s">
        <v>3110</v>
      </c>
      <c r="AP48">
        <v>0.16997144475530801</v>
      </c>
      <c r="AQ48">
        <f>(Table2[[#This Row],[Sharpe Ratio]]-AVERAGE(Table2[Sharpe Ratio]))/_xlfn.STDEV.P(Table2[Sharpe Ratio])</f>
        <v>1.2601766487648609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2.1767453968916666</v>
      </c>
      <c r="AS48">
        <f>_xlfn.RANK.AVG(Table2[[#This Row],[1Y Return vs Nifty Z-Score]],Table2[1Y Return vs Nifty Z-Score])</f>
        <v>105</v>
      </c>
      <c r="AT48">
        <f>_xlfn.RANK.AVG(Table2[[#This Row],[6M Return vs Nifty Z-Score]],Table2[6M Return vs Nifty Z-Score])</f>
        <v>122</v>
      </c>
      <c r="AU48">
        <f>_xlfn.RANK.AVG(Table2[[#This Row],[Sharpe Ratio Z-Score]],Table2[Sharpe Ratio Z-Score])</f>
        <v>79</v>
      </c>
      <c r="AV48">
        <f>(Table2[[#This Row],[Rank 1Y]]+Table2[[#This Row],[Rank 6M]]+Table2[[#This Row],[Rank Sharpe]])/3</f>
        <v>102</v>
      </c>
    </row>
    <row r="49" spans="1:48" x14ac:dyDescent="0.3">
      <c r="A49" t="s">
        <v>1162</v>
      </c>
      <c r="B49" t="s">
        <v>1163</v>
      </c>
      <c r="C49" t="s">
        <v>595</v>
      </c>
      <c r="D49" t="s">
        <v>465</v>
      </c>
      <c r="E49">
        <v>10237.587490510001</v>
      </c>
      <c r="F49">
        <v>391.15</v>
      </c>
      <c r="G49">
        <v>159.56084644342801</v>
      </c>
      <c r="H49">
        <f>(Table2[[#This Row],[1Y Return vs Nifty]]-AVERAGE(Table2[1Y Return vs Nifty]))/_xlfn.STDEV.P(Table2[1Y Return vs Nifty])</f>
        <v>1.8905134362932767</v>
      </c>
      <c r="I49">
        <v>-3.1296607271979999</v>
      </c>
      <c r="J49">
        <f>(Table2[[#This Row],[1M Return vs Nifty]]-AVERAGE(Table2[1M Return vs Nifty]))/_xlfn.STDEV.P(Table2[1M Return vs Nifty])</f>
        <v>3.1103555877966458E-2</v>
      </c>
      <c r="K49">
        <v>17.326694513373901</v>
      </c>
      <c r="L49">
        <f>(Table2[[#This Row],[6M Return vs Nifty]]-AVERAGE(Table2[6M Return vs Nifty]))/_xlfn.STDEV.P(Table2[6M Return vs Nifty])</f>
        <v>0.45254171878425059</v>
      </c>
      <c r="M49">
        <v>3.6930173601101401</v>
      </c>
      <c r="N49">
        <f>(Table2[[#This Row],[1W Return vs Nifty]]-AVERAGE(Table2[1W Return vs Nifty]))/_xlfn.STDEV.P(Table2[1W Return vs Nifty])</f>
        <v>1.3314898756395226</v>
      </c>
      <c r="O49">
        <v>379.74</v>
      </c>
      <c r="P49">
        <v>371.11143528996701</v>
      </c>
      <c r="Q49">
        <v>304.04996987002397</v>
      </c>
      <c r="R49">
        <v>63.527645042429498</v>
      </c>
      <c r="S49" s="1">
        <f>(Table2[[#This Row],[Close Price]]-Table2[[#This Row],[20D EMA]])/Table2[[#This Row],[20D EMA]]</f>
        <v>3.0046874177068437E-2</v>
      </c>
      <c r="T49" s="1">
        <f>(Table2[[#This Row],[Close Price]]-Table2[[#This Row],[50D EMA]])/Table2[[#This Row],[50D EMA]]</f>
        <v>5.3996085284668982E-2</v>
      </c>
      <c r="U49" s="1">
        <f>(Table2[[#This Row],[Close Price]]-Table2[[#This Row],[200D EMA]])/Table2[[#This Row],[200D EMA]]</f>
        <v>0.28646616925240853</v>
      </c>
      <c r="V49">
        <v>1.68989806139318</v>
      </c>
      <c r="W49">
        <v>391.05</v>
      </c>
      <c r="X49">
        <v>395</v>
      </c>
      <c r="Y49">
        <v>350</v>
      </c>
      <c r="Z49">
        <v>421.3</v>
      </c>
      <c r="AA49">
        <v>350</v>
      </c>
      <c r="AB49">
        <v>421.3</v>
      </c>
      <c r="AC49" s="1">
        <f>(Table2[[#This Row],[Close Price]]/Table2[[#This Row],[Day Low]])-1</f>
        <v>2.557217747090057E-4</v>
      </c>
      <c r="AD49" s="1">
        <f>(Table2[[#This Row],[Day High]]/Table2[[#This Row],[Close Price]])-1</f>
        <v>9.8427713153521612E-3</v>
      </c>
      <c r="AE49" s="1">
        <f>(Table2[[#This Row],[Close Price]]/Table2[[#This Row],[Current Week Low]])-1</f>
        <v>0.11757142857142844</v>
      </c>
      <c r="AF49" s="1">
        <f>(Table2[[#This Row],[Current Week High]]/Table2[[#This Row],[Close Price]])-1</f>
        <v>7.7080403937108688E-2</v>
      </c>
      <c r="AG49" s="1">
        <f>(Table2[[#This Row],[Close Price]]/Table2[[#This Row],[Current Month Low]])-1</f>
        <v>0.11757142857142844</v>
      </c>
      <c r="AH49" s="1">
        <f>(Table2[[#This Row],[Current Month High]]/Table2[[#This Row],[Close Price]])-1</f>
        <v>7.7080403937108688E-2</v>
      </c>
      <c r="AI49">
        <v>7.7080403937108599</v>
      </c>
      <c r="AJ49">
        <v>190.709773318468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-0.06</v>
      </c>
      <c r="AM49" t="s">
        <v>3110</v>
      </c>
      <c r="AN49">
        <v>4.5</v>
      </c>
      <c r="AO49" t="s">
        <v>3111</v>
      </c>
      <c r="AP49">
        <v>0.159924424543401</v>
      </c>
      <c r="AQ49">
        <f>(Table2[[#This Row],[Sharpe Ratio]]-AVERAGE(Table2[Sharpe Ratio]))/_xlfn.STDEV.P(Table2[Sharpe Ratio])</f>
        <v>1.142582804810748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4.8482313914057649</v>
      </c>
      <c r="AS49">
        <f>_xlfn.RANK.AVG(Table2[[#This Row],[1Y Return vs Nifty Z-Score]],Table2[1Y Return vs Nifty Z-Score])</f>
        <v>27</v>
      </c>
      <c r="AT49">
        <f>_xlfn.RANK.AVG(Table2[[#This Row],[6M Return vs Nifty Z-Score]],Table2[6M Return vs Nifty Z-Score])</f>
        <v>191</v>
      </c>
      <c r="AU49">
        <f>_xlfn.RANK.AVG(Table2[[#This Row],[Sharpe Ratio Z-Score]],Table2[Sharpe Ratio Z-Score])</f>
        <v>94</v>
      </c>
      <c r="AV49">
        <f>(Table2[[#This Row],[Rank 1Y]]+Table2[[#This Row],[Rank 6M]]+Table2[[#This Row],[Rank Sharpe]])/3</f>
        <v>104</v>
      </c>
    </row>
    <row r="50" spans="1:48" x14ac:dyDescent="0.3">
      <c r="A50" t="s">
        <v>727</v>
      </c>
      <c r="B50" t="s">
        <v>728</v>
      </c>
      <c r="C50" t="s">
        <v>3077</v>
      </c>
      <c r="D50" t="s">
        <v>156</v>
      </c>
      <c r="E50">
        <v>22507.395545791998</v>
      </c>
      <c r="F50">
        <v>172.63</v>
      </c>
      <c r="G50">
        <v>203.89832506385901</v>
      </c>
      <c r="H50">
        <f>(Table2[[#This Row],[1Y Return vs Nifty]]-AVERAGE(Table2[1Y Return vs Nifty]))/_xlfn.STDEV.P(Table2[1Y Return vs Nifty])</f>
        <v>2.560002337857473</v>
      </c>
      <c r="I50">
        <v>4.0521348215226096</v>
      </c>
      <c r="J50">
        <f>(Table2[[#This Row],[1M Return vs Nifty]]-AVERAGE(Table2[1M Return vs Nifty]))/_xlfn.STDEV.P(Table2[1M Return vs Nifty])</f>
        <v>0.76760994372390068</v>
      </c>
      <c r="K50">
        <v>16.4564208333836</v>
      </c>
      <c r="L50">
        <f>(Table2[[#This Row],[6M Return vs Nifty]]-AVERAGE(Table2[6M Return vs Nifty]))/_xlfn.STDEV.P(Table2[6M Return vs Nifty])</f>
        <v>0.42190852481510716</v>
      </c>
      <c r="M50">
        <v>-3.4030147682421998</v>
      </c>
      <c r="N50">
        <f>(Table2[[#This Row],[1W Return vs Nifty]]-AVERAGE(Table2[1W Return vs Nifty]))/_xlfn.STDEV.P(Table2[1W Return vs Nifty])</f>
        <v>-4.7150760668183384E-2</v>
      </c>
      <c r="O50">
        <v>166.7</v>
      </c>
      <c r="P50">
        <v>157.97172435404099</v>
      </c>
      <c r="Q50">
        <v>126.425366120305</v>
      </c>
      <c r="R50">
        <v>55.034726799466398</v>
      </c>
      <c r="S50" s="1">
        <f>(Table2[[#This Row],[Close Price]]-Table2[[#This Row],[20D EMA]])/Table2[[#This Row],[20D EMA]]</f>
        <v>3.5572885422915458E-2</v>
      </c>
      <c r="T50" s="1">
        <f>(Table2[[#This Row],[Close Price]]-Table2[[#This Row],[50D EMA]])/Table2[[#This Row],[50D EMA]]</f>
        <v>9.2790502261704558E-2</v>
      </c>
      <c r="U50" s="1">
        <f>(Table2[[#This Row],[Close Price]]-Table2[[#This Row],[200D EMA]])/Table2[[#This Row],[200D EMA]]</f>
        <v>0.36546964661923281</v>
      </c>
      <c r="V50">
        <v>1.28216239037539</v>
      </c>
      <c r="W50">
        <v>171.33</v>
      </c>
      <c r="X50">
        <v>173.07</v>
      </c>
      <c r="Y50">
        <v>164.07</v>
      </c>
      <c r="Z50">
        <v>179.51</v>
      </c>
      <c r="AA50">
        <v>164.07</v>
      </c>
      <c r="AB50">
        <v>184.95</v>
      </c>
      <c r="AC50" s="1">
        <f>(Table2[[#This Row],[Close Price]]/Table2[[#This Row],[Day Low]])-1</f>
        <v>7.5876962586820529E-3</v>
      </c>
      <c r="AD50" s="1">
        <f>(Table2[[#This Row],[Day High]]/Table2[[#This Row],[Close Price]])-1</f>
        <v>2.548803800034749E-3</v>
      </c>
      <c r="AE50" s="1">
        <f>(Table2[[#This Row],[Close Price]]/Table2[[#This Row],[Current Week Low]])-1</f>
        <v>5.2172853050527213E-2</v>
      </c>
      <c r="AF50" s="1">
        <f>(Table2[[#This Row],[Current Week High]]/Table2[[#This Row],[Close Price]])-1</f>
        <v>3.9854023055088783E-2</v>
      </c>
      <c r="AG50" s="1">
        <f>(Table2[[#This Row],[Close Price]]/Table2[[#This Row],[Current Month Low]])-1</f>
        <v>5.2172853050527213E-2</v>
      </c>
      <c r="AH50" s="1">
        <f>(Table2[[#This Row],[Current Month High]]/Table2[[#This Row],[Close Price]])-1</f>
        <v>7.1366506400973195E-2</v>
      </c>
      <c r="AI50">
        <v>10.0619822742281</v>
      </c>
      <c r="AJ50">
        <v>271.24731182795699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0.03</v>
      </c>
      <c r="AM50" t="s">
        <v>3111</v>
      </c>
      <c r="AN50">
        <v>15.39</v>
      </c>
      <c r="AO50" t="s">
        <v>3111</v>
      </c>
      <c r="AP50">
        <v>0.155660401105188</v>
      </c>
      <c r="AQ50">
        <f>(Table2[[#This Row],[Sharpe Ratio]]-AVERAGE(Table2[Sharpe Ratio]))/_xlfn.STDEV.P(Table2[Sharpe Ratio])</f>
        <v>1.0926751808352684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4.7950452265635652</v>
      </c>
      <c r="AS50">
        <f>_xlfn.RANK.AVG(Table2[[#This Row],[1Y Return vs Nifty Z-Score]],Table2[1Y Return vs Nifty Z-Score])</f>
        <v>17</v>
      </c>
      <c r="AT50">
        <f>_xlfn.RANK.AVG(Table2[[#This Row],[6M Return vs Nifty Z-Score]],Table2[6M Return vs Nifty Z-Score])</f>
        <v>198</v>
      </c>
      <c r="AU50">
        <f>_xlfn.RANK.AVG(Table2[[#This Row],[Sharpe Ratio Z-Score]],Table2[Sharpe Ratio Z-Score])</f>
        <v>105</v>
      </c>
      <c r="AV50">
        <f>(Table2[[#This Row],[Rank 1Y]]+Table2[[#This Row],[Rank 6M]]+Table2[[#This Row],[Rank Sharpe]])/3</f>
        <v>106.66666666666667</v>
      </c>
    </row>
    <row r="51" spans="1:48" x14ac:dyDescent="0.3">
      <c r="A51" t="s">
        <v>790</v>
      </c>
      <c r="B51" t="s">
        <v>791</v>
      </c>
      <c r="C51" t="s">
        <v>3069</v>
      </c>
      <c r="D51" t="s">
        <v>46</v>
      </c>
      <c r="E51">
        <v>20044.0023219</v>
      </c>
      <c r="F51">
        <v>319.25</v>
      </c>
      <c r="G51">
        <v>80.926225054960398</v>
      </c>
      <c r="H51">
        <f>(Table2[[#This Row],[1Y Return vs Nifty]]-AVERAGE(Table2[1Y Return vs Nifty]))/_xlfn.STDEV.P(Table2[1Y Return vs Nifty])</f>
        <v>0.70314311356990733</v>
      </c>
      <c r="I51">
        <v>-8.0819934852578896</v>
      </c>
      <c r="J51">
        <f>(Table2[[#This Row],[1M Return vs Nifty]]-AVERAGE(Table2[1M Return vs Nifty]))/_xlfn.STDEV.P(Table2[1M Return vs Nifty])</f>
        <v>-0.4767673082124973</v>
      </c>
      <c r="K51">
        <v>34.122836034353199</v>
      </c>
      <c r="L51">
        <f>(Table2[[#This Row],[6M Return vs Nifty]]-AVERAGE(Table2[6M Return vs Nifty]))/_xlfn.STDEV.P(Table2[6M Return vs Nifty])</f>
        <v>1.0437574167599446</v>
      </c>
      <c r="M51">
        <v>-5.8521151624582304</v>
      </c>
      <c r="N51">
        <f>(Table2[[#This Row],[1W Return vs Nifty]]-AVERAGE(Table2[1W Return vs Nifty]))/_xlfn.STDEV.P(Table2[1W Return vs Nifty])</f>
        <v>-0.52297010094045326</v>
      </c>
      <c r="O51">
        <v>330.49</v>
      </c>
      <c r="P51">
        <v>317.95211646982699</v>
      </c>
      <c r="Q51">
        <v>251.18423571796799</v>
      </c>
      <c r="R51">
        <v>40.213970164552002</v>
      </c>
      <c r="S51" s="1">
        <f>(Table2[[#This Row],[Close Price]]-Table2[[#This Row],[20D EMA]])/Table2[[#This Row],[20D EMA]]</f>
        <v>-3.4010106205936669E-2</v>
      </c>
      <c r="T51" s="1">
        <f>(Table2[[#This Row],[Close Price]]-Table2[[#This Row],[50D EMA]])/Table2[[#This Row],[50D EMA]]</f>
        <v>4.0820094062691244E-3</v>
      </c>
      <c r="U51" s="1">
        <f>(Table2[[#This Row],[Close Price]]-Table2[[#This Row],[200D EMA]])/Table2[[#This Row],[200D EMA]]</f>
        <v>0.27097944298724574</v>
      </c>
      <c r="V51">
        <v>1.0908977641558799</v>
      </c>
      <c r="W51">
        <v>318.2</v>
      </c>
      <c r="X51">
        <v>321.35000000000002</v>
      </c>
      <c r="Y51">
        <v>309.3</v>
      </c>
      <c r="Z51">
        <v>334.65</v>
      </c>
      <c r="AA51">
        <v>309.3</v>
      </c>
      <c r="AB51">
        <v>362.6</v>
      </c>
      <c r="AC51" s="1">
        <f>(Table2[[#This Row],[Close Price]]/Table2[[#This Row],[Day Low]])-1</f>
        <v>3.2998114393463229E-3</v>
      </c>
      <c r="AD51" s="1">
        <f>(Table2[[#This Row],[Day High]]/Table2[[#This Row],[Close Price]])-1</f>
        <v>6.5779169929522929E-3</v>
      </c>
      <c r="AE51" s="1">
        <f>(Table2[[#This Row],[Close Price]]/Table2[[#This Row],[Current Week Low]])-1</f>
        <v>3.2169414807630137E-2</v>
      </c>
      <c r="AF51" s="1">
        <f>(Table2[[#This Row],[Current Week High]]/Table2[[#This Row],[Close Price]])-1</f>
        <v>4.8238057948316371E-2</v>
      </c>
      <c r="AG51" s="1">
        <f>(Table2[[#This Row],[Close Price]]/Table2[[#This Row],[Current Month Low]])-1</f>
        <v>3.2169414807630137E-2</v>
      </c>
      <c r="AH51" s="1">
        <f>(Table2[[#This Row],[Current Month High]]/Table2[[#This Row],[Close Price]])-1</f>
        <v>0.13578700078308548</v>
      </c>
      <c r="AI51">
        <v>14.173844949099401</v>
      </c>
      <c r="AJ51">
        <v>133.797143903332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0.08</v>
      </c>
      <c r="AM51" t="s">
        <v>3111</v>
      </c>
      <c r="AN51">
        <v>0.87</v>
      </c>
      <c r="AO51" t="s">
        <v>3111</v>
      </c>
      <c r="AP51">
        <v>0.156103562330215</v>
      </c>
      <c r="AQ51">
        <f>(Table2[[#This Row],[Sharpe Ratio]]-AVERAGE(Table2[Sharpe Ratio]))/_xlfn.STDEV.P(Table2[Sharpe Ratio])</f>
        <v>1.097862095048955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1.8450252162258565</v>
      </c>
      <c r="AS51">
        <f>_xlfn.RANK.AVG(Table2[[#This Row],[1Y Return vs Nifty Z-Score]],Table2[1Y Return vs Nifty Z-Score])</f>
        <v>121</v>
      </c>
      <c r="AT51">
        <f>_xlfn.RANK.AVG(Table2[[#This Row],[6M Return vs Nifty Z-Score]],Table2[6M Return vs Nifty Z-Score])</f>
        <v>98</v>
      </c>
      <c r="AU51">
        <f>_xlfn.RANK.AVG(Table2[[#This Row],[Sharpe Ratio Z-Score]],Table2[Sharpe Ratio Z-Score])</f>
        <v>103</v>
      </c>
      <c r="AV51">
        <f>(Table2[[#This Row],[Rank 1Y]]+Table2[[#This Row],[Rank 6M]]+Table2[[#This Row],[Rank Sharpe]])/3</f>
        <v>107.33333333333333</v>
      </c>
    </row>
    <row r="52" spans="1:48" x14ac:dyDescent="0.3">
      <c r="A52" t="s">
        <v>1025</v>
      </c>
      <c r="B52" t="s">
        <v>1026</v>
      </c>
      <c r="C52" t="s">
        <v>3079</v>
      </c>
      <c r="D52" t="s">
        <v>465</v>
      </c>
      <c r="E52">
        <v>12847.75375455</v>
      </c>
      <c r="F52">
        <v>1930.5</v>
      </c>
      <c r="G52">
        <v>40.061395547247301</v>
      </c>
      <c r="H52">
        <f>(Table2[[#This Row],[1Y Return vs Nifty]]-AVERAGE(Table2[1Y Return vs Nifty]))/_xlfn.STDEV.P(Table2[1Y Return vs Nifty])</f>
        <v>8.6090663340588167E-2</v>
      </c>
      <c r="I52">
        <v>-2.5261253099463801</v>
      </c>
      <c r="J52">
        <f>(Table2[[#This Row],[1M Return vs Nifty]]-AVERAGE(Table2[1M Return vs Nifty]))/_xlfn.STDEV.P(Table2[1M Return vs Nifty])</f>
        <v>9.2997226768704283E-2</v>
      </c>
      <c r="K52">
        <v>73.606972011488594</v>
      </c>
      <c r="L52">
        <f>(Table2[[#This Row],[6M Return vs Nifty]]-AVERAGE(Table2[6M Return vs Nifty]))/_xlfn.STDEV.P(Table2[6M Return vs Nifty])</f>
        <v>2.4335790601136775</v>
      </c>
      <c r="M52">
        <v>-2.1044385247125401</v>
      </c>
      <c r="N52">
        <f>(Table2[[#This Row],[1W Return vs Nifty]]-AVERAGE(Table2[1W Return vs Nifty]))/_xlfn.STDEV.P(Table2[1W Return vs Nifty])</f>
        <v>0.20514093506988135</v>
      </c>
      <c r="O52">
        <v>2129.92</v>
      </c>
      <c r="P52">
        <v>1794.6034049494201</v>
      </c>
      <c r="Q52">
        <v>1377.2505180836799</v>
      </c>
      <c r="R52">
        <v>42.401293997924597</v>
      </c>
      <c r="S52" s="1">
        <f>(Table2[[#This Row],[Close Price]]-Table2[[#This Row],[20D EMA]])/Table2[[#This Row],[20D EMA]]</f>
        <v>-9.3627929687500028E-2</v>
      </c>
      <c r="T52" s="1">
        <f>(Table2[[#This Row],[Close Price]]-Table2[[#This Row],[50D EMA]])/Table2[[#This Row],[50D EMA]]</f>
        <v>7.5725140538452321E-2</v>
      </c>
      <c r="U52" s="1">
        <f>(Table2[[#This Row],[Close Price]]-Table2[[#This Row],[200D EMA]])/Table2[[#This Row],[200D EMA]]</f>
        <v>0.40170577150053782</v>
      </c>
      <c r="V52">
        <v>0.37321120855073098</v>
      </c>
      <c r="W52">
        <v>1935</v>
      </c>
      <c r="X52">
        <v>1959.45</v>
      </c>
      <c r="Y52">
        <v>1871.45</v>
      </c>
      <c r="Z52">
        <v>1988.75</v>
      </c>
      <c r="AA52">
        <v>1871.45</v>
      </c>
      <c r="AB52">
        <v>2029</v>
      </c>
      <c r="AC52" s="1">
        <f>(Table2[[#This Row],[Close Price]]/Table2[[#This Row],[Day Low]])-1</f>
        <v>-2.3255813953488857E-3</v>
      </c>
      <c r="AD52" s="1">
        <f>(Table2[[#This Row],[Day High]]/Table2[[#This Row],[Close Price]])-1</f>
        <v>1.4996114996115084E-2</v>
      </c>
      <c r="AE52" s="1">
        <f>(Table2[[#This Row],[Close Price]]/Table2[[#This Row],[Current Week Low]])-1</f>
        <v>3.1553073819765354E-2</v>
      </c>
      <c r="AF52" s="1">
        <f>(Table2[[#This Row],[Current Week High]]/Table2[[#This Row],[Close Price]])-1</f>
        <v>3.0173530173530194E-2</v>
      </c>
      <c r="AG52" s="1">
        <f>(Table2[[#This Row],[Close Price]]/Table2[[#This Row],[Current Month Low]])-1</f>
        <v>3.1553073819765354E-2</v>
      </c>
      <c r="AH52" s="1">
        <f>(Table2[[#This Row],[Current Month High]]/Table2[[#This Row],[Close Price]])-1</f>
        <v>5.1023051023050936E-2</v>
      </c>
      <c r="AI52">
        <v>23.284123284123201</v>
      </c>
      <c r="AJ52">
        <v>114.887669159843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-0.21</v>
      </c>
      <c r="AM52" t="s">
        <v>3110</v>
      </c>
      <c r="AN52">
        <v>-2.81</v>
      </c>
      <c r="AO52" t="s">
        <v>3110</v>
      </c>
      <c r="AP52">
        <v>0.21771884366984401</v>
      </c>
      <c r="AQ52">
        <f>(Table2[[#This Row],[Sharpe Ratio]]-AVERAGE(Table2[Sharpe Ratio]))/_xlfn.STDEV.P(Table2[Sharpe Ratio])</f>
        <v>1.819028931207417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4.636836816500268</v>
      </c>
      <c r="AS52">
        <f>_xlfn.RANK.AVG(Table2[[#This Row],[1Y Return vs Nifty Z-Score]],Table2[1Y Return vs Nifty Z-Score])</f>
        <v>279</v>
      </c>
      <c r="AT52">
        <f>_xlfn.RANK.AVG(Table2[[#This Row],[6M Return vs Nifty Z-Score]],Table2[6M Return vs Nifty Z-Score])</f>
        <v>21</v>
      </c>
      <c r="AU52">
        <f>_xlfn.RANK.AVG(Table2[[#This Row],[Sharpe Ratio Z-Score]],Table2[Sharpe Ratio Z-Score])</f>
        <v>24</v>
      </c>
      <c r="AV52">
        <f>(Table2[[#This Row],[Rank 1Y]]+Table2[[#This Row],[Rank 6M]]+Table2[[#This Row],[Rank Sharpe]])/3</f>
        <v>108</v>
      </c>
    </row>
    <row r="53" spans="1:48" x14ac:dyDescent="0.3">
      <c r="A53" t="s">
        <v>1581</v>
      </c>
      <c r="B53" t="s">
        <v>1582</v>
      </c>
      <c r="C53" t="s">
        <v>3077</v>
      </c>
      <c r="D53" t="s">
        <v>297</v>
      </c>
      <c r="E53">
        <v>5605.6281862899996</v>
      </c>
      <c r="F53">
        <v>2412.85</v>
      </c>
      <c r="G53">
        <v>137.969183403165</v>
      </c>
      <c r="H53">
        <f>(Table2[[#This Row],[1Y Return vs Nifty]]-AVERAGE(Table2[1Y Return vs Nifty]))/_xlfn.STDEV.P(Table2[1Y Return vs Nifty])</f>
        <v>1.5644827457454205</v>
      </c>
      <c r="I53">
        <v>-9.5731286127566406</v>
      </c>
      <c r="J53">
        <f>(Table2[[#This Row],[1M Return vs Nifty]]-AVERAGE(Table2[1M Return vs Nifty]))/_xlfn.STDEV.P(Table2[1M Return vs Nifty])</f>
        <v>-0.62968596749401007</v>
      </c>
      <c r="K53">
        <v>41.077780172112597</v>
      </c>
      <c r="L53">
        <f>(Table2[[#This Row],[6M Return vs Nifty]]-AVERAGE(Table2[6M Return vs Nifty]))/_xlfn.STDEV.P(Table2[6M Return vs Nifty])</f>
        <v>1.2885679375364831</v>
      </c>
      <c r="M53">
        <v>-4.83765188836598</v>
      </c>
      <c r="N53">
        <f>(Table2[[#This Row],[1W Return vs Nifty]]-AVERAGE(Table2[1W Return vs Nifty]))/_xlfn.STDEV.P(Table2[1W Return vs Nifty])</f>
        <v>-0.32587681438143634</v>
      </c>
      <c r="O53">
        <v>2387.9699999999998</v>
      </c>
      <c r="P53">
        <v>2238.1332536046798</v>
      </c>
      <c r="Q53">
        <v>1800.1597720382299</v>
      </c>
      <c r="R53">
        <v>50.6507794492803</v>
      </c>
      <c r="S53" s="1">
        <f>(Table2[[#This Row],[Close Price]]-Table2[[#This Row],[20D EMA]])/Table2[[#This Row],[20D EMA]]</f>
        <v>1.0418891359606742E-2</v>
      </c>
      <c r="T53" s="1">
        <f>(Table2[[#This Row],[Close Price]]-Table2[[#This Row],[50D EMA]])/Table2[[#This Row],[50D EMA]]</f>
        <v>7.8063603279172861E-2</v>
      </c>
      <c r="U53" s="1">
        <f>(Table2[[#This Row],[Close Price]]-Table2[[#This Row],[200D EMA]])/Table2[[#This Row],[200D EMA]]</f>
        <v>0.34035324946076972</v>
      </c>
      <c r="V53">
        <v>0.89179607866045296</v>
      </c>
      <c r="W53">
        <v>2397.3000000000002</v>
      </c>
      <c r="X53">
        <v>2449</v>
      </c>
      <c r="Y53">
        <v>2300</v>
      </c>
      <c r="Z53">
        <v>2460</v>
      </c>
      <c r="AA53">
        <v>2300</v>
      </c>
      <c r="AB53">
        <v>2564.65</v>
      </c>
      <c r="AC53" s="1">
        <f>(Table2[[#This Row],[Close Price]]/Table2[[#This Row],[Day Low]])-1</f>
        <v>6.4864639385975309E-3</v>
      </c>
      <c r="AD53" s="1">
        <f>(Table2[[#This Row],[Day High]]/Table2[[#This Row],[Close Price]])-1</f>
        <v>1.4982282363180444E-2</v>
      </c>
      <c r="AE53" s="1">
        <f>(Table2[[#This Row],[Close Price]]/Table2[[#This Row],[Current Week Low]])-1</f>
        <v>4.9065217391304206E-2</v>
      </c>
      <c r="AF53" s="1">
        <f>(Table2[[#This Row],[Current Week High]]/Table2[[#This Row],[Close Price]])-1</f>
        <v>1.954120645709434E-2</v>
      </c>
      <c r="AG53" s="1">
        <f>(Table2[[#This Row],[Close Price]]/Table2[[#This Row],[Current Month Low]])-1</f>
        <v>4.9065217391304206E-2</v>
      </c>
      <c r="AH53" s="1">
        <f>(Table2[[#This Row],[Current Month High]]/Table2[[#This Row],[Close Price]])-1</f>
        <v>6.2913152496010927E-2</v>
      </c>
      <c r="AI53">
        <v>9.4141782539320698</v>
      </c>
      <c r="AJ53">
        <v>170.19596864501599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0.34</v>
      </c>
      <c r="AM53" t="s">
        <v>3111</v>
      </c>
      <c r="AN53">
        <v>3.05</v>
      </c>
      <c r="AO53" t="s">
        <v>3111</v>
      </c>
      <c r="AP53">
        <v>0.11344566489336</v>
      </c>
      <c r="AQ53">
        <f>(Table2[[#This Row],[Sharpe Ratio]]-AVERAGE(Table2[Sharpe Ratio]))/_xlfn.STDEV.P(Table2[Sharpe Ratio])</f>
        <v>0.59857912071442443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2.4960670221208821</v>
      </c>
      <c r="AS53">
        <f>_xlfn.RANK.AVG(Table2[[#This Row],[1Y Return vs Nifty Z-Score]],Table2[1Y Return vs Nifty Z-Score])</f>
        <v>53</v>
      </c>
      <c r="AT53">
        <f>_xlfn.RANK.AVG(Table2[[#This Row],[6M Return vs Nifty Z-Score]],Table2[6M Return vs Nifty Z-Score])</f>
        <v>73</v>
      </c>
      <c r="AU53">
        <f>_xlfn.RANK.AVG(Table2[[#This Row],[Sharpe Ratio Z-Score]],Table2[Sharpe Ratio Z-Score])</f>
        <v>200</v>
      </c>
      <c r="AV53">
        <f>(Table2[[#This Row],[Rank 1Y]]+Table2[[#This Row],[Rank 6M]]+Table2[[#This Row],[Rank Sharpe]])/3</f>
        <v>108.66666666666667</v>
      </c>
    </row>
    <row r="54" spans="1:48" x14ac:dyDescent="0.3">
      <c r="A54" t="s">
        <v>154</v>
      </c>
      <c r="B54" t="s">
        <v>155</v>
      </c>
      <c r="C54" t="s">
        <v>3077</v>
      </c>
      <c r="D54" t="s">
        <v>156</v>
      </c>
      <c r="E54">
        <v>166780.36746000001</v>
      </c>
      <c r="F54">
        <v>7870.4</v>
      </c>
      <c r="G54">
        <v>49.911067221941501</v>
      </c>
      <c r="H54">
        <f>(Table2[[#This Row],[1Y Return vs Nifty]]-AVERAGE(Table2[1Y Return vs Nifty]))/_xlfn.STDEV.P(Table2[1Y Return vs Nifty])</f>
        <v>0.23481914487450037</v>
      </c>
      <c r="I54">
        <v>-13.6520590165079</v>
      </c>
      <c r="J54">
        <f>(Table2[[#This Row],[1M Return vs Nifty]]-AVERAGE(Table2[1M Return vs Nifty]))/_xlfn.STDEV.P(Table2[1M Return vs Nifty])</f>
        <v>-1.0479878082470471</v>
      </c>
      <c r="K54">
        <v>61.233653373544399</v>
      </c>
      <c r="L54">
        <f>(Table2[[#This Row],[6M Return vs Nifty]]-AVERAGE(Table2[6M Return vs Nifty]))/_xlfn.STDEV.P(Table2[6M Return vs Nifty])</f>
        <v>1.9980444936972996</v>
      </c>
      <c r="M54">
        <v>-2.18244370007007</v>
      </c>
      <c r="N54">
        <f>(Table2[[#This Row],[1W Return vs Nifty]]-AVERAGE(Table2[1W Return vs Nifty]))/_xlfn.STDEV.P(Table2[1W Return vs Nifty])</f>
        <v>0.18998583111248571</v>
      </c>
      <c r="O54">
        <v>7860.99</v>
      </c>
      <c r="P54">
        <v>7904.5491990501796</v>
      </c>
      <c r="Q54">
        <v>6489.6651607335698</v>
      </c>
      <c r="R54">
        <v>54.4659271677749</v>
      </c>
      <c r="S54" s="1">
        <f>(Table2[[#This Row],[Close Price]]-Table2[[#This Row],[20D EMA]])/Table2[[#This Row],[20D EMA]]</f>
        <v>1.1970502443076324E-3</v>
      </c>
      <c r="T54" s="1">
        <f>(Table2[[#This Row],[Close Price]]-Table2[[#This Row],[50D EMA]])/Table2[[#This Row],[50D EMA]]</f>
        <v>-4.3201956481317581E-3</v>
      </c>
      <c r="U54" s="1">
        <f>(Table2[[#This Row],[Close Price]]-Table2[[#This Row],[200D EMA]])/Table2[[#This Row],[200D EMA]]</f>
        <v>0.21275902609285874</v>
      </c>
      <c r="V54">
        <v>0.60424687800039101</v>
      </c>
      <c r="W54">
        <v>7801</v>
      </c>
      <c r="X54">
        <v>7887.05</v>
      </c>
      <c r="Y54">
        <v>7236.8</v>
      </c>
      <c r="Z54">
        <v>7915</v>
      </c>
      <c r="AA54">
        <v>7236.8</v>
      </c>
      <c r="AB54">
        <v>7948</v>
      </c>
      <c r="AC54" s="1">
        <f>(Table2[[#This Row],[Close Price]]/Table2[[#This Row],[Day Low]])-1</f>
        <v>8.8962953467504047E-3</v>
      </c>
      <c r="AD54" s="1">
        <f>(Table2[[#This Row],[Day High]]/Table2[[#This Row],[Close Price]])-1</f>
        <v>2.1155214474486428E-3</v>
      </c>
      <c r="AE54" s="1">
        <f>(Table2[[#This Row],[Close Price]]/Table2[[#This Row],[Current Week Low]])-1</f>
        <v>8.7552509396418232E-2</v>
      </c>
      <c r="AF54" s="1">
        <f>(Table2[[#This Row],[Current Week High]]/Table2[[#This Row],[Close Price]])-1</f>
        <v>5.6668021955681436E-3</v>
      </c>
      <c r="AG54" s="1">
        <f>(Table2[[#This Row],[Close Price]]/Table2[[#This Row],[Current Month Low]])-1</f>
        <v>8.7552509396418232E-2</v>
      </c>
      <c r="AH54" s="1">
        <f>(Table2[[#This Row],[Current Month High]]/Table2[[#This Row],[Close Price]])-1</f>
        <v>9.859727586907896E-3</v>
      </c>
      <c r="AI54">
        <v>16.257750559056699</v>
      </c>
      <c r="AJ54">
        <v>104.425974025974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-0.12</v>
      </c>
      <c r="AM54" t="s">
        <v>3110</v>
      </c>
      <c r="AN54">
        <v>1.99</v>
      </c>
      <c r="AO54" t="s">
        <v>3111</v>
      </c>
      <c r="AP54">
        <v>0.18323930470015201</v>
      </c>
      <c r="AQ54">
        <f>(Table2[[#This Row],[Sharpe Ratio]]-AVERAGE(Table2[Sharpe Ratio]))/_xlfn.STDEV.P(Table2[Sharpe Ratio])</f>
        <v>1.4154683291886696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233</v>
      </c>
      <c r="AT54">
        <f>_xlfn.RANK.AVG(Table2[[#This Row],[6M Return vs Nifty Z-Score]],Table2[6M Return vs Nifty Z-Score])</f>
        <v>35</v>
      </c>
      <c r="AU54">
        <f>_xlfn.RANK.AVG(Table2[[#This Row],[Sharpe Ratio Z-Score]],Table2[Sharpe Ratio Z-Score])</f>
        <v>60</v>
      </c>
      <c r="AV54">
        <f>(Table2[[#This Row],[Rank 1Y]]+Table2[[#This Row],[Rank 6M]]+Table2[[#This Row],[Rank Sharpe]])/3</f>
        <v>109.33333333333333</v>
      </c>
    </row>
    <row r="55" spans="1:48" x14ac:dyDescent="0.3">
      <c r="A55" t="s">
        <v>247</v>
      </c>
      <c r="B55" t="s">
        <v>248</v>
      </c>
      <c r="C55" t="s">
        <v>3077</v>
      </c>
      <c r="D55" t="s">
        <v>156</v>
      </c>
      <c r="E55">
        <v>104818.43282652</v>
      </c>
      <c r="F55">
        <v>685.8</v>
      </c>
      <c r="G55">
        <v>45.391238207386202</v>
      </c>
      <c r="H55">
        <f>(Table2[[#This Row],[1Y Return vs Nifty]]-AVERAGE(Table2[1Y Return vs Nifty]))/_xlfn.STDEV.P(Table2[1Y Return vs Nifty])</f>
        <v>0.16657044295534743</v>
      </c>
      <c r="I55">
        <v>-14.099270350066501</v>
      </c>
      <c r="J55">
        <f>(Table2[[#This Row],[1M Return vs Nifty]]-AVERAGE(Table2[1M Return vs Nifty]))/_xlfn.STDEV.P(Table2[1M Return vs Nifty])</f>
        <v>-1.0938501558519831</v>
      </c>
      <c r="K55">
        <v>46.068660554605302</v>
      </c>
      <c r="L55">
        <f>(Table2[[#This Row],[6M Return vs Nifty]]-AVERAGE(Table2[6M Return vs Nifty]))/_xlfn.STDEV.P(Table2[6M Return vs Nifty])</f>
        <v>1.464244406156556</v>
      </c>
      <c r="M55">
        <v>-7.1941216195936804</v>
      </c>
      <c r="N55">
        <f>(Table2[[#This Row],[1W Return vs Nifty]]-AVERAGE(Table2[1W Return vs Nifty]))/_xlfn.STDEV.P(Table2[1W Return vs Nifty])</f>
        <v>-0.78369956249432304</v>
      </c>
      <c r="O55">
        <v>710</v>
      </c>
      <c r="P55">
        <v>687.15248085103497</v>
      </c>
      <c r="Q55">
        <v>559.86922710552801</v>
      </c>
      <c r="R55">
        <v>38.346356294527801</v>
      </c>
      <c r="S55" s="1">
        <f>(Table2[[#This Row],[Close Price]]-Table2[[#This Row],[20D EMA]])/Table2[[#This Row],[20D EMA]]</f>
        <v>-3.4084507042253583E-2</v>
      </c>
      <c r="T55" s="1">
        <f>(Table2[[#This Row],[Close Price]]-Table2[[#This Row],[50D EMA]])/Table2[[#This Row],[50D EMA]]</f>
        <v>-1.9682397847999768E-3</v>
      </c>
      <c r="U55" s="1">
        <f>(Table2[[#This Row],[Close Price]]-Table2[[#This Row],[200D EMA]])/Table2[[#This Row],[200D EMA]]</f>
        <v>0.22492890624748632</v>
      </c>
      <c r="V55">
        <v>0.845805288400302</v>
      </c>
      <c r="W55">
        <v>683.55</v>
      </c>
      <c r="X55">
        <v>689.65</v>
      </c>
      <c r="Y55">
        <v>665.55</v>
      </c>
      <c r="Z55">
        <v>709.45</v>
      </c>
      <c r="AA55">
        <v>665.55</v>
      </c>
      <c r="AB55">
        <v>748.4</v>
      </c>
      <c r="AC55" s="1">
        <f>(Table2[[#This Row],[Close Price]]/Table2[[#This Row],[Day Low]])-1</f>
        <v>3.2916392363397939E-3</v>
      </c>
      <c r="AD55" s="1">
        <f>(Table2[[#This Row],[Day High]]/Table2[[#This Row],[Close Price]])-1</f>
        <v>5.6138815981336965E-3</v>
      </c>
      <c r="AE55" s="1">
        <f>(Table2[[#This Row],[Close Price]]/Table2[[#This Row],[Current Week Low]])-1</f>
        <v>3.0425963488843744E-2</v>
      </c>
      <c r="AF55" s="1">
        <f>(Table2[[#This Row],[Current Week High]]/Table2[[#This Row],[Close Price]])-1</f>
        <v>3.4485272674249279E-2</v>
      </c>
      <c r="AG55" s="1">
        <f>(Table2[[#This Row],[Close Price]]/Table2[[#This Row],[Current Month Low]])-1</f>
        <v>3.0425963488843744E-2</v>
      </c>
      <c r="AH55" s="1">
        <f>(Table2[[#This Row],[Current Month High]]/Table2[[#This Row],[Close Price]])-1</f>
        <v>9.1280256634587387E-2</v>
      </c>
      <c r="AI55">
        <v>14.282589676290399</v>
      </c>
      <c r="AJ55">
        <v>90.924276169264999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-0.03</v>
      </c>
      <c r="AM55" t="s">
        <v>3110</v>
      </c>
      <c r="AN55">
        <v>-0.56999999999999995</v>
      </c>
      <c r="AO55" t="s">
        <v>3110</v>
      </c>
      <c r="AP55">
        <v>0.24542175652221401</v>
      </c>
      <c r="AQ55">
        <f>(Table2[[#This Row],[Sharpe Ratio]]-AVERAGE(Table2[Sharpe Ratio]))/_xlfn.STDEV.P(Table2[Sharpe Ratio])</f>
        <v>2.1432735273489878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1.8965386581145851</v>
      </c>
      <c r="AS55">
        <f>_xlfn.RANK.AVG(Table2[[#This Row],[1Y Return vs Nifty Z-Score]],Table2[1Y Return vs Nifty Z-Score])</f>
        <v>257</v>
      </c>
      <c r="AT55">
        <f>_xlfn.RANK.AVG(Table2[[#This Row],[6M Return vs Nifty Z-Score]],Table2[6M Return vs Nifty Z-Score])</f>
        <v>62</v>
      </c>
      <c r="AU55">
        <f>_xlfn.RANK.AVG(Table2[[#This Row],[Sharpe Ratio Z-Score]],Table2[Sharpe Ratio Z-Score])</f>
        <v>9</v>
      </c>
      <c r="AV55">
        <f>(Table2[[#This Row],[Rank 1Y]]+Table2[[#This Row],[Rank 6M]]+Table2[[#This Row],[Rank Sharpe]])/3</f>
        <v>109.33333333333333</v>
      </c>
    </row>
    <row r="56" spans="1:48" x14ac:dyDescent="0.3">
      <c r="A56" t="s">
        <v>1447</v>
      </c>
      <c r="B56" t="s">
        <v>1448</v>
      </c>
      <c r="C56" t="s">
        <v>3065</v>
      </c>
      <c r="D56" t="s">
        <v>21</v>
      </c>
      <c r="E56">
        <v>7017.8781097149904</v>
      </c>
      <c r="F56">
        <v>847.45</v>
      </c>
      <c r="G56">
        <v>66.904697430895894</v>
      </c>
      <c r="H56">
        <f>(Table2[[#This Row],[1Y Return vs Nifty]]-AVERAGE(Table2[1Y Return vs Nifty]))/_xlfn.STDEV.P(Table2[1Y Return vs Nifty])</f>
        <v>0.49142026826220703</v>
      </c>
      <c r="I56">
        <v>-4.9721966591325097</v>
      </c>
      <c r="J56">
        <f>(Table2[[#This Row],[1M Return vs Nifty]]-AVERAGE(Table2[1M Return vs Nifty]))/_xlfn.STDEV.P(Table2[1M Return vs Nifty])</f>
        <v>-0.15785190442432184</v>
      </c>
      <c r="K56">
        <v>67.880647555625103</v>
      </c>
      <c r="L56">
        <f>(Table2[[#This Row],[6M Return vs Nifty]]-AVERAGE(Table2[6M Return vs Nifty]))/_xlfn.STDEV.P(Table2[6M Return vs Nifty])</f>
        <v>2.2320153315763851</v>
      </c>
      <c r="M56">
        <v>0.42785846567448899</v>
      </c>
      <c r="N56">
        <f>(Table2[[#This Row],[1W Return vs Nifty]]-AVERAGE(Table2[1W Return vs Nifty]))/_xlfn.STDEV.P(Table2[1W Return vs Nifty])</f>
        <v>0.69712398573821066</v>
      </c>
      <c r="O56">
        <v>867.12</v>
      </c>
      <c r="P56">
        <v>845.406501918461</v>
      </c>
      <c r="Q56">
        <v>680.06112319364297</v>
      </c>
      <c r="R56">
        <v>39.577305847619897</v>
      </c>
      <c r="S56" s="1">
        <f>(Table2[[#This Row],[Close Price]]-Table2[[#This Row],[20D EMA]])/Table2[[#This Row],[20D EMA]]</f>
        <v>-2.2684288218470291E-2</v>
      </c>
      <c r="T56" s="1">
        <f>(Table2[[#This Row],[Close Price]]-Table2[[#This Row],[50D EMA]])/Table2[[#This Row],[50D EMA]]</f>
        <v>2.4171780994134535E-3</v>
      </c>
      <c r="U56" s="1">
        <f>(Table2[[#This Row],[Close Price]]-Table2[[#This Row],[200D EMA]])/Table2[[#This Row],[200D EMA]]</f>
        <v>0.24613798833299017</v>
      </c>
      <c r="V56">
        <v>0.95391498141918696</v>
      </c>
      <c r="W56">
        <v>841.05</v>
      </c>
      <c r="X56">
        <v>847</v>
      </c>
      <c r="Y56">
        <v>812.1</v>
      </c>
      <c r="Z56">
        <v>857.1</v>
      </c>
      <c r="AA56">
        <v>812.1</v>
      </c>
      <c r="AB56">
        <v>881.45</v>
      </c>
      <c r="AC56" s="1">
        <f>(Table2[[#This Row],[Close Price]]/Table2[[#This Row],[Day Low]])-1</f>
        <v>7.6095356994234642E-3</v>
      </c>
      <c r="AD56" s="1">
        <f>(Table2[[#This Row],[Day High]]/Table2[[#This Row],[Close Price]])-1</f>
        <v>-5.3100477904310939E-4</v>
      </c>
      <c r="AE56" s="1">
        <f>(Table2[[#This Row],[Close Price]]/Table2[[#This Row],[Current Week Low]])-1</f>
        <v>4.352912202930681E-2</v>
      </c>
      <c r="AF56" s="1">
        <f>(Table2[[#This Row],[Current Week High]]/Table2[[#This Row],[Close Price]])-1</f>
        <v>1.1387102483922273E-2</v>
      </c>
      <c r="AG56" s="1">
        <f>(Table2[[#This Row],[Close Price]]/Table2[[#This Row],[Current Month Low]])-1</f>
        <v>4.352912202930681E-2</v>
      </c>
      <c r="AH56" s="1">
        <f>(Table2[[#This Row],[Current Month High]]/Table2[[#This Row],[Close Price]])-1</f>
        <v>4.0120361083249678E-2</v>
      </c>
      <c r="AI56">
        <v>9.4695852262670392</v>
      </c>
      <c r="AJ56">
        <v>104.204819277108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-0.12</v>
      </c>
      <c r="AM56" t="s">
        <v>3110</v>
      </c>
      <c r="AN56">
        <v>-3.79</v>
      </c>
      <c r="AO56" t="s">
        <v>3110</v>
      </c>
      <c r="AP56">
        <v>0.13535472470726201</v>
      </c>
      <c r="AQ56">
        <f>(Table2[[#This Row],[Sharpe Ratio]]-AVERAGE(Table2[Sharpe Ratio]))/_xlfn.STDEV.P(Table2[Sharpe Ratio])</f>
        <v>0.85501043135158106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4.1177181125040621</v>
      </c>
      <c r="AS56">
        <f>_xlfn.RANK.AVG(Table2[[#This Row],[1Y Return vs Nifty Z-Score]],Table2[1Y Return vs Nifty Z-Score])</f>
        <v>164</v>
      </c>
      <c r="AT56">
        <f>_xlfn.RANK.AVG(Table2[[#This Row],[6M Return vs Nifty Z-Score]],Table2[6M Return vs Nifty Z-Score])</f>
        <v>27</v>
      </c>
      <c r="AU56">
        <f>_xlfn.RANK.AVG(Table2[[#This Row],[Sharpe Ratio Z-Score]],Table2[Sharpe Ratio Z-Score])</f>
        <v>139</v>
      </c>
      <c r="AV56">
        <f>(Table2[[#This Row],[Rank 1Y]]+Table2[[#This Row],[Rank 6M]]+Table2[[#This Row],[Rank Sharpe]])/3</f>
        <v>110</v>
      </c>
    </row>
    <row r="57" spans="1:48" x14ac:dyDescent="0.3">
      <c r="A57" t="s">
        <v>1408</v>
      </c>
      <c r="B57" t="s">
        <v>1409</v>
      </c>
      <c r="C57" t="s">
        <v>3080</v>
      </c>
      <c r="D57" t="s">
        <v>297</v>
      </c>
      <c r="E57">
        <v>7308.8805429899903</v>
      </c>
      <c r="F57">
        <v>1759.05</v>
      </c>
      <c r="G57">
        <v>69.701395453658407</v>
      </c>
      <c r="H57">
        <f>(Table2[[#This Row],[1Y Return vs Nifty]]-AVERAGE(Table2[1Y Return vs Nifty]))/_xlfn.STDEV.P(Table2[1Y Return vs Nifty])</f>
        <v>0.5336499652482517</v>
      </c>
      <c r="I57">
        <v>11.1992934096653</v>
      </c>
      <c r="J57">
        <f>(Table2[[#This Row],[1M Return vs Nifty]]-AVERAGE(Table2[1M Return vs Nifty]))/_xlfn.STDEV.P(Table2[1M Return vs Nifty])</f>
        <v>1.5005642473385106</v>
      </c>
      <c r="K57">
        <v>64.219249003652394</v>
      </c>
      <c r="L57">
        <f>(Table2[[#This Row],[6M Return vs Nifty]]-AVERAGE(Table2[6M Return vs Nifty]))/_xlfn.STDEV.P(Table2[6M Return vs Nifty])</f>
        <v>2.1031359518826656</v>
      </c>
      <c r="M57">
        <v>1.10609342361112</v>
      </c>
      <c r="N57">
        <f>(Table2[[#This Row],[1W Return vs Nifty]]-AVERAGE(Table2[1W Return vs Nifty]))/_xlfn.STDEV.P(Table2[1W Return vs Nifty])</f>
        <v>0.82889372086101354</v>
      </c>
      <c r="O57">
        <v>1644.49</v>
      </c>
      <c r="P57">
        <v>1507.16769082376</v>
      </c>
      <c r="Q57">
        <v>1256.71219383737</v>
      </c>
      <c r="R57">
        <v>61.7738352708718</v>
      </c>
      <c r="S57" s="1">
        <f>(Table2[[#This Row],[Close Price]]-Table2[[#This Row],[20D EMA]])/Table2[[#This Row],[20D EMA]]</f>
        <v>6.9662935013286756E-2</v>
      </c>
      <c r="T57" s="1">
        <f>(Table2[[#This Row],[Close Price]]-Table2[[#This Row],[50D EMA]])/Table2[[#This Row],[50D EMA]]</f>
        <v>0.16712294903201561</v>
      </c>
      <c r="U57" s="1">
        <f>(Table2[[#This Row],[Close Price]]-Table2[[#This Row],[200D EMA]])/Table2[[#This Row],[200D EMA]]</f>
        <v>0.39972382588947569</v>
      </c>
      <c r="V57">
        <v>2.6790672347077602</v>
      </c>
      <c r="W57">
        <v>1735.95</v>
      </c>
      <c r="X57">
        <v>1751</v>
      </c>
      <c r="Y57">
        <v>1692.4</v>
      </c>
      <c r="Z57">
        <v>1817.95</v>
      </c>
      <c r="AA57">
        <v>1692.4</v>
      </c>
      <c r="AB57">
        <v>1836</v>
      </c>
      <c r="AC57" s="1">
        <f>(Table2[[#This Row],[Close Price]]/Table2[[#This Row],[Day Low]])-1</f>
        <v>1.3306834874276197E-2</v>
      </c>
      <c r="AD57" s="1">
        <f>(Table2[[#This Row],[Day High]]/Table2[[#This Row],[Close Price]])-1</f>
        <v>-4.57633381654865E-3</v>
      </c>
      <c r="AE57" s="1">
        <f>(Table2[[#This Row],[Close Price]]/Table2[[#This Row],[Current Week Low]])-1</f>
        <v>3.9381942803119685E-2</v>
      </c>
      <c r="AF57" s="1">
        <f>(Table2[[#This Row],[Current Week High]]/Table2[[#This Row],[Close Price]])-1</f>
        <v>3.3483982831642223E-2</v>
      </c>
      <c r="AG57" s="1">
        <f>(Table2[[#This Row],[Close Price]]/Table2[[#This Row],[Current Month Low]])-1</f>
        <v>3.9381942803119685E-2</v>
      </c>
      <c r="AH57" s="1">
        <f>(Table2[[#This Row],[Current Month High]]/Table2[[#This Row],[Close Price]])-1</f>
        <v>4.3745203376822639E-2</v>
      </c>
      <c r="AI57">
        <v>4.3745203376822603</v>
      </c>
      <c r="AJ57">
        <v>104.054289194362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0.31</v>
      </c>
      <c r="AM57" t="s">
        <v>3111</v>
      </c>
      <c r="AN57">
        <v>19.73</v>
      </c>
      <c r="AO57" t="s">
        <v>3111</v>
      </c>
      <c r="AP57">
        <v>0.12907742218178</v>
      </c>
      <c r="AQ57">
        <f>(Table2[[#This Row],[Sharpe Ratio]]-AVERAGE(Table2[Sharpe Ratio]))/_xlfn.STDEV.P(Table2[Sharpe Ratio])</f>
        <v>0.78153868370251589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5.7477825690329576</v>
      </c>
      <c r="AS57">
        <f>_xlfn.RANK.AVG(Table2[[#This Row],[1Y Return vs Nifty Z-Score]],Table2[1Y Return vs Nifty Z-Score])</f>
        <v>157</v>
      </c>
      <c r="AT57">
        <f>_xlfn.RANK.AVG(Table2[[#This Row],[6M Return vs Nifty Z-Score]],Table2[6M Return vs Nifty Z-Score])</f>
        <v>29</v>
      </c>
      <c r="AU57">
        <f>_xlfn.RANK.AVG(Table2[[#This Row],[Sharpe Ratio Z-Score]],Table2[Sharpe Ratio Z-Score])</f>
        <v>157</v>
      </c>
      <c r="AV57">
        <f>(Table2[[#This Row],[Rank 1Y]]+Table2[[#This Row],[Rank 6M]]+Table2[[#This Row],[Rank Sharpe]])/3</f>
        <v>114.33333333333333</v>
      </c>
    </row>
    <row r="58" spans="1:48" x14ac:dyDescent="0.3">
      <c r="A58" t="s">
        <v>88</v>
      </c>
      <c r="B58" t="s">
        <v>89</v>
      </c>
      <c r="C58" t="s">
        <v>3072</v>
      </c>
      <c r="D58" t="s">
        <v>63</v>
      </c>
      <c r="E58">
        <v>321227.05203527998</v>
      </c>
      <c r="F58">
        <v>2680.85</v>
      </c>
      <c r="G58">
        <v>51.5907776723732</v>
      </c>
      <c r="H58">
        <f>(Table2[[#This Row],[1Y Return vs Nifty]]-AVERAGE(Table2[1Y Return vs Nifty]))/_xlfn.STDEV.P(Table2[1Y Return vs Nifty])</f>
        <v>0.260182506513365</v>
      </c>
      <c r="I58">
        <v>-8.2985376818863497</v>
      </c>
      <c r="J58">
        <f>(Table2[[#This Row],[1M Return vs Nifty]]-AVERAGE(Table2[1M Return vs Nifty]))/_xlfn.STDEV.P(Table2[1M Return vs Nifty])</f>
        <v>-0.49897431521873803</v>
      </c>
      <c r="K58">
        <v>44.979618938021403</v>
      </c>
      <c r="L58">
        <f>(Table2[[#This Row],[6M Return vs Nifty]]-AVERAGE(Table2[6M Return vs Nifty]))/_xlfn.STDEV.P(Table2[6M Return vs Nifty])</f>
        <v>1.4259106913168107</v>
      </c>
      <c r="M58">
        <v>-7.7326814777894102</v>
      </c>
      <c r="N58">
        <f>(Table2[[#This Row],[1W Return vs Nifty]]-AVERAGE(Table2[1W Return vs Nifty]))/_xlfn.STDEV.P(Table2[1W Return vs Nifty])</f>
        <v>-0.88833275639238252</v>
      </c>
      <c r="O58">
        <v>2785.21</v>
      </c>
      <c r="P58">
        <v>2715.8801315097498</v>
      </c>
      <c r="Q58">
        <v>2197.8985577182302</v>
      </c>
      <c r="R58">
        <v>35.141668092765798</v>
      </c>
      <c r="S58" s="1">
        <f>(Table2[[#This Row],[Close Price]]-Table2[[#This Row],[20D EMA]])/Table2[[#This Row],[20D EMA]]</f>
        <v>-3.7469347015126372E-2</v>
      </c>
      <c r="T58" s="1">
        <f>(Table2[[#This Row],[Close Price]]-Table2[[#This Row],[50D EMA]])/Table2[[#This Row],[50D EMA]]</f>
        <v>-1.2898261268356047E-2</v>
      </c>
      <c r="U58" s="1">
        <f>(Table2[[#This Row],[Close Price]]-Table2[[#This Row],[200D EMA]])/Table2[[#This Row],[200D EMA]]</f>
        <v>0.2197332723049559</v>
      </c>
      <c r="V58">
        <v>0.84335444726765296</v>
      </c>
      <c r="W58">
        <v>2659</v>
      </c>
      <c r="X58">
        <v>2669.95</v>
      </c>
      <c r="Y58">
        <v>2625.7</v>
      </c>
      <c r="Z58">
        <v>2748.75</v>
      </c>
      <c r="AA58">
        <v>2625.7</v>
      </c>
      <c r="AB58">
        <v>2926.5</v>
      </c>
      <c r="AC58" s="1">
        <f>(Table2[[#This Row],[Close Price]]/Table2[[#This Row],[Day Low]])-1</f>
        <v>8.2173749529899087E-3</v>
      </c>
      <c r="AD58" s="1">
        <f>(Table2[[#This Row],[Day High]]/Table2[[#This Row],[Close Price]])-1</f>
        <v>-4.0658746293154024E-3</v>
      </c>
      <c r="AE58" s="1">
        <f>(Table2[[#This Row],[Close Price]]/Table2[[#This Row],[Current Week Low]])-1</f>
        <v>2.1003922763453531E-2</v>
      </c>
      <c r="AF58" s="1">
        <f>(Table2[[#This Row],[Current Week High]]/Table2[[#This Row],[Close Price]])-1</f>
        <v>2.5327787828487214E-2</v>
      </c>
      <c r="AG58" s="1">
        <f>(Table2[[#This Row],[Close Price]]/Table2[[#This Row],[Current Month Low]])-1</f>
        <v>2.1003922763453531E-2</v>
      </c>
      <c r="AH58" s="1">
        <f>(Table2[[#This Row],[Current Month High]]/Table2[[#This Row],[Close Price]])-1</f>
        <v>9.1631385568010204E-2</v>
      </c>
      <c r="AI58">
        <v>12.4083779398325</v>
      </c>
      <c r="AJ58">
        <v>84.886206896551698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</v>
      </c>
      <c r="AM58" t="s">
        <v>3112</v>
      </c>
      <c r="AN58">
        <v>-4.42</v>
      </c>
      <c r="AO58" t="s">
        <v>3110</v>
      </c>
      <c r="AP58">
        <v>0.18468931580925499</v>
      </c>
      <c r="AQ58">
        <f>(Table2[[#This Row],[Sharpe Ratio]]-AVERAGE(Table2[Sharpe Ratio]))/_xlfn.STDEV.P(Table2[Sharpe Ratio])</f>
        <v>1.4324397671373568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1.7312258933564117</v>
      </c>
      <c r="AS58">
        <f>_xlfn.RANK.AVG(Table2[[#This Row],[1Y Return vs Nifty Z-Score]],Table2[1Y Return vs Nifty Z-Score])</f>
        <v>225</v>
      </c>
      <c r="AT58">
        <f>_xlfn.RANK.AVG(Table2[[#This Row],[6M Return vs Nifty Z-Score]],Table2[6M Return vs Nifty Z-Score])</f>
        <v>64</v>
      </c>
      <c r="AU58">
        <f>_xlfn.RANK.AVG(Table2[[#This Row],[Sharpe Ratio Z-Score]],Table2[Sharpe Ratio Z-Score])</f>
        <v>59</v>
      </c>
      <c r="AV58">
        <f>(Table2[[#This Row],[Rank 1Y]]+Table2[[#This Row],[Rank 6M]]+Table2[[#This Row],[Rank Sharpe]])/3</f>
        <v>116</v>
      </c>
    </row>
    <row r="59" spans="1:48" x14ac:dyDescent="0.3">
      <c r="A59" t="s">
        <v>538</v>
      </c>
      <c r="B59" t="s">
        <v>539</v>
      </c>
      <c r="C59" t="s">
        <v>3066</v>
      </c>
      <c r="D59" t="s">
        <v>422</v>
      </c>
      <c r="E59">
        <v>36416.67511394</v>
      </c>
      <c r="F59">
        <v>609.95000000000005</v>
      </c>
      <c r="G59">
        <v>158.79308894796</v>
      </c>
      <c r="H59">
        <f>(Table2[[#This Row],[1Y Return vs Nifty]]-AVERAGE(Table2[1Y Return vs Nifty]))/_xlfn.STDEV.P(Table2[1Y Return vs Nifty])</f>
        <v>1.8789204197686136</v>
      </c>
      <c r="I59">
        <v>6.1473861607204103</v>
      </c>
      <c r="J59">
        <f>(Table2[[#This Row],[1M Return vs Nifty]]-AVERAGE(Table2[1M Return vs Nifty]))/_xlfn.STDEV.P(Table2[1M Return vs Nifty])</f>
        <v>0.98248183543861722</v>
      </c>
      <c r="K59">
        <v>25.660951132638001</v>
      </c>
      <c r="L59">
        <f>(Table2[[#This Row],[6M Return vs Nifty]]-AVERAGE(Table2[6M Return vs Nifty]))/_xlfn.STDEV.P(Table2[6M Return vs Nifty])</f>
        <v>0.74590334223284149</v>
      </c>
      <c r="M59">
        <v>-4.81467198186101</v>
      </c>
      <c r="N59">
        <f>(Table2[[#This Row],[1W Return vs Nifty]]-AVERAGE(Table2[1W Return vs Nifty]))/_xlfn.STDEV.P(Table2[1W Return vs Nifty])</f>
        <v>-0.32141220199619625</v>
      </c>
      <c r="O59">
        <v>598.88</v>
      </c>
      <c r="P59">
        <v>585.29337713963605</v>
      </c>
      <c r="Q59">
        <v>470.10498563319999</v>
      </c>
      <c r="R59">
        <v>52.289517956083202</v>
      </c>
      <c r="S59" s="1">
        <f>(Table2[[#This Row],[Close Price]]-Table2[[#This Row],[20D EMA]])/Table2[[#This Row],[20D EMA]]</f>
        <v>1.8484504408228776E-2</v>
      </c>
      <c r="T59" s="1">
        <f>(Table2[[#This Row],[Close Price]]-Table2[[#This Row],[50D EMA]])/Table2[[#This Row],[50D EMA]]</f>
        <v>4.2126946627796126E-2</v>
      </c>
      <c r="U59" s="1">
        <f>(Table2[[#This Row],[Close Price]]-Table2[[#This Row],[200D EMA]])/Table2[[#This Row],[200D EMA]]</f>
        <v>0.29747613541779006</v>
      </c>
      <c r="V59">
        <v>1.3151222358835899</v>
      </c>
      <c r="W59">
        <v>600.79999999999995</v>
      </c>
      <c r="X59">
        <v>612.54999999999995</v>
      </c>
      <c r="Y59">
        <v>586.85</v>
      </c>
      <c r="Z59">
        <v>650</v>
      </c>
      <c r="AA59">
        <v>586.85</v>
      </c>
      <c r="AB59">
        <v>678</v>
      </c>
      <c r="AC59" s="1">
        <f>(Table2[[#This Row],[Close Price]]/Table2[[#This Row],[Day Low]])-1</f>
        <v>1.5229693741677819E-2</v>
      </c>
      <c r="AD59" s="1">
        <f>(Table2[[#This Row],[Day High]]/Table2[[#This Row],[Close Price]])-1</f>
        <v>4.2626444790554441E-3</v>
      </c>
      <c r="AE59" s="1">
        <f>(Table2[[#This Row],[Close Price]]/Table2[[#This Row],[Current Week Low]])-1</f>
        <v>3.9362699156513692E-2</v>
      </c>
      <c r="AF59" s="1">
        <f>(Table2[[#This Row],[Current Week High]]/Table2[[#This Row],[Close Price]])-1</f>
        <v>6.5661119763914977E-2</v>
      </c>
      <c r="AG59" s="1">
        <f>(Table2[[#This Row],[Close Price]]/Table2[[#This Row],[Current Month Low]])-1</f>
        <v>3.9362699156513692E-2</v>
      </c>
      <c r="AH59" s="1">
        <f>(Table2[[#This Row],[Current Month High]]/Table2[[#This Row],[Close Price]])-1</f>
        <v>0.11156652184605287</v>
      </c>
      <c r="AI59">
        <v>18.3703582260841</v>
      </c>
      <c r="AJ59">
        <v>191.458607095926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-0.04</v>
      </c>
      <c r="AM59" t="s">
        <v>3110</v>
      </c>
      <c r="AN59">
        <v>14.23</v>
      </c>
      <c r="AO59" t="s">
        <v>3111</v>
      </c>
      <c r="AP59">
        <v>0.114213057452917</v>
      </c>
      <c r="AQ59">
        <f>(Table2[[#This Row],[Sharpe Ratio]]-AVERAGE(Table2[Sharpe Ratio]))/_xlfn.STDEV.P(Table2[Sharpe Ratio])</f>
        <v>0.6075609520431946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3.8934543474870713</v>
      </c>
      <c r="AS59">
        <f>_xlfn.RANK.AVG(Table2[[#This Row],[1Y Return vs Nifty Z-Score]],Table2[1Y Return vs Nifty Z-Score])</f>
        <v>28</v>
      </c>
      <c r="AT59">
        <f>_xlfn.RANK.AVG(Table2[[#This Row],[6M Return vs Nifty Z-Score]],Table2[6M Return vs Nifty Z-Score])</f>
        <v>133</v>
      </c>
      <c r="AU59">
        <f>_xlfn.RANK.AVG(Table2[[#This Row],[Sharpe Ratio Z-Score]],Table2[Sharpe Ratio Z-Score])</f>
        <v>198</v>
      </c>
      <c r="AV59">
        <f>(Table2[[#This Row],[Rank 1Y]]+Table2[[#This Row],[Rank 6M]]+Table2[[#This Row],[Rank Sharpe]])/3</f>
        <v>119.66666666666667</v>
      </c>
    </row>
    <row r="60" spans="1:48" x14ac:dyDescent="0.3">
      <c r="A60" t="s">
        <v>105</v>
      </c>
      <c r="B60" t="s">
        <v>106</v>
      </c>
      <c r="C60" t="s">
        <v>3071</v>
      </c>
      <c r="D60" t="s">
        <v>60</v>
      </c>
      <c r="E60">
        <v>266861.60532778897</v>
      </c>
      <c r="F60">
        <v>691.9</v>
      </c>
      <c r="G60">
        <v>129.18110397269001</v>
      </c>
      <c r="H60">
        <f>(Table2[[#This Row],[1Y Return vs Nifty]]-AVERAGE(Table2[1Y Return vs Nifty]))/_xlfn.STDEV.P(Table2[1Y Return vs Nifty])</f>
        <v>1.4317841388820061</v>
      </c>
      <c r="I60">
        <v>-2.76066452050254</v>
      </c>
      <c r="J60">
        <f>(Table2[[#This Row],[1M Return vs Nifty]]-AVERAGE(Table2[1M Return vs Nifty]))/_xlfn.STDEV.P(Table2[1M Return vs Nifty])</f>
        <v>6.8944797873575575E-2</v>
      </c>
      <c r="K60">
        <v>10.6566983350393</v>
      </c>
      <c r="L60">
        <f>(Table2[[#This Row],[6M Return vs Nifty]]-AVERAGE(Table2[6M Return vs Nifty]))/_xlfn.STDEV.P(Table2[6M Return vs Nifty])</f>
        <v>0.21776122225510586</v>
      </c>
      <c r="M60">
        <v>-3.6481260726082798</v>
      </c>
      <c r="N60">
        <f>(Table2[[#This Row],[1W Return vs Nifty]]-AVERAGE(Table2[1W Return vs Nifty]))/_xlfn.STDEV.P(Table2[1W Return vs Nifty])</f>
        <v>-9.4771797115763223E-2</v>
      </c>
      <c r="O60">
        <v>710.01</v>
      </c>
      <c r="P60">
        <v>702.15879380119202</v>
      </c>
      <c r="Q60">
        <v>586.22815674068204</v>
      </c>
      <c r="R60">
        <v>35.323672342423599</v>
      </c>
      <c r="S60" s="1">
        <f>(Table2[[#This Row],[Close Price]]-Table2[[#This Row],[20D EMA]])/Table2[[#This Row],[20D EMA]]</f>
        <v>-2.5506683004464747E-2</v>
      </c>
      <c r="T60" s="1">
        <f>(Table2[[#This Row],[Close Price]]-Table2[[#This Row],[50D EMA]])/Table2[[#This Row],[50D EMA]]</f>
        <v>-1.4610361490533005E-2</v>
      </c>
      <c r="U60" s="1">
        <f>(Table2[[#This Row],[Close Price]]-Table2[[#This Row],[200D EMA]])/Table2[[#This Row],[200D EMA]]</f>
        <v>0.18025719516243208</v>
      </c>
      <c r="V60">
        <v>0.96086806387965895</v>
      </c>
      <c r="W60">
        <v>690.2</v>
      </c>
      <c r="X60">
        <v>698</v>
      </c>
      <c r="Y60">
        <v>681</v>
      </c>
      <c r="Z60">
        <v>719.2</v>
      </c>
      <c r="AA60">
        <v>681</v>
      </c>
      <c r="AB60">
        <v>752.9</v>
      </c>
      <c r="AC60" s="1">
        <f>(Table2[[#This Row],[Close Price]]/Table2[[#This Row],[Day Low]])-1</f>
        <v>2.4630541871919487E-3</v>
      </c>
      <c r="AD60" s="1">
        <f>(Table2[[#This Row],[Day High]]/Table2[[#This Row],[Close Price]])-1</f>
        <v>8.816302933950082E-3</v>
      </c>
      <c r="AE60" s="1">
        <f>(Table2[[#This Row],[Close Price]]/Table2[[#This Row],[Current Week Low]])-1</f>
        <v>1.6005873715124741E-2</v>
      </c>
      <c r="AF60" s="1">
        <f>(Table2[[#This Row],[Current Week High]]/Table2[[#This Row],[Close Price]])-1</f>
        <v>3.9456568868333708E-2</v>
      </c>
      <c r="AG60" s="1">
        <f>(Table2[[#This Row],[Close Price]]/Table2[[#This Row],[Current Month Low]])-1</f>
        <v>1.6005873715124741E-2</v>
      </c>
      <c r="AH60" s="1">
        <f>(Table2[[#This Row],[Current Month High]]/Table2[[#This Row],[Close Price]])-1</f>
        <v>8.8163029339499932E-2</v>
      </c>
      <c r="AI60">
        <v>29.476803006214698</v>
      </c>
      <c r="AJ60">
        <v>161.34088762983899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0.02</v>
      </c>
      <c r="AM60" t="s">
        <v>3111</v>
      </c>
      <c r="AN60">
        <v>-0.61</v>
      </c>
      <c r="AO60" t="s">
        <v>3110</v>
      </c>
      <c r="AP60">
        <v>0.188146093535564</v>
      </c>
      <c r="AQ60">
        <f>(Table2[[#This Row],[Sharpe Ratio]]-AVERAGE(Table2[Sharpe Ratio]))/_xlfn.STDEV.P(Table2[Sharpe Ratio])</f>
        <v>1.4728991045287443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3.0966174664236688</v>
      </c>
      <c r="AS60">
        <f>_xlfn.RANK.AVG(Table2[[#This Row],[1Y Return vs Nifty Z-Score]],Table2[1Y Return vs Nifty Z-Score])</f>
        <v>63</v>
      </c>
      <c r="AT60">
        <f>_xlfn.RANK.AVG(Table2[[#This Row],[6M Return vs Nifty Z-Score]],Table2[6M Return vs Nifty Z-Score])</f>
        <v>249</v>
      </c>
      <c r="AU60">
        <f>_xlfn.RANK.AVG(Table2[[#This Row],[Sharpe Ratio Z-Score]],Table2[Sharpe Ratio Z-Score])</f>
        <v>53</v>
      </c>
      <c r="AV60">
        <f>(Table2[[#This Row],[Rank 1Y]]+Table2[[#This Row],[Rank 6M]]+Table2[[#This Row],[Rank Sharpe]])/3</f>
        <v>121.66666666666667</v>
      </c>
    </row>
    <row r="61" spans="1:48" x14ac:dyDescent="0.3">
      <c r="A61" t="s">
        <v>1345</v>
      </c>
      <c r="B61" t="s">
        <v>1346</v>
      </c>
      <c r="C61" t="s">
        <v>3077</v>
      </c>
      <c r="D61" t="s">
        <v>954</v>
      </c>
      <c r="E61">
        <v>8084.0927061599996</v>
      </c>
      <c r="F61">
        <v>851.45</v>
      </c>
      <c r="G61">
        <v>109.54597962447799</v>
      </c>
      <c r="H61">
        <f>(Table2[[#This Row],[1Y Return vs Nifty]]-AVERAGE(Table2[1Y Return vs Nifty]))/_xlfn.STDEV.P(Table2[1Y Return vs Nifty])</f>
        <v>1.1352968725559649</v>
      </c>
      <c r="I61">
        <v>-15.010257181044199</v>
      </c>
      <c r="J61">
        <f>(Table2[[#This Row],[1M Return vs Nifty]]-AVERAGE(Table2[1M Return vs Nifty]))/_xlfn.STDEV.P(Table2[1M Return vs Nifty])</f>
        <v>-1.1872735366356542</v>
      </c>
      <c r="K61">
        <v>16.459838883622002</v>
      </c>
      <c r="L61">
        <f>(Table2[[#This Row],[6M Return vs Nifty]]-AVERAGE(Table2[6M Return vs Nifty]))/_xlfn.STDEV.P(Table2[6M Return vs Nifty])</f>
        <v>0.42202883845707601</v>
      </c>
      <c r="M61">
        <v>-8.03970612955594</v>
      </c>
      <c r="N61">
        <f>(Table2[[#This Row],[1W Return vs Nifty]]-AVERAGE(Table2[1W Return vs Nifty]))/_xlfn.STDEV.P(Table2[1W Return vs Nifty])</f>
        <v>-0.94798252313770892</v>
      </c>
      <c r="O61">
        <v>886.33</v>
      </c>
      <c r="P61">
        <v>872.46793418490597</v>
      </c>
      <c r="Q61">
        <v>700.88063703992202</v>
      </c>
      <c r="R61">
        <v>38.296146557413799</v>
      </c>
      <c r="S61" s="1">
        <f>(Table2[[#This Row],[Close Price]]-Table2[[#This Row],[20D EMA]])/Table2[[#This Row],[20D EMA]]</f>
        <v>-3.9353288278632104E-2</v>
      </c>
      <c r="T61" s="1">
        <f>(Table2[[#This Row],[Close Price]]-Table2[[#This Row],[50D EMA]])/Table2[[#This Row],[50D EMA]]</f>
        <v>-2.4090208202942966E-2</v>
      </c>
      <c r="U61" s="1">
        <f>(Table2[[#This Row],[Close Price]]-Table2[[#This Row],[200D EMA]])/Table2[[#This Row],[200D EMA]]</f>
        <v>0.21482882391499369</v>
      </c>
      <c r="V61">
        <v>0.48191932729410503</v>
      </c>
      <c r="W61">
        <v>851</v>
      </c>
      <c r="X61">
        <v>858.3</v>
      </c>
      <c r="Y61">
        <v>810</v>
      </c>
      <c r="Z61">
        <v>856.75</v>
      </c>
      <c r="AA61">
        <v>810</v>
      </c>
      <c r="AB61">
        <v>901.25</v>
      </c>
      <c r="AC61" s="1">
        <f>(Table2[[#This Row],[Close Price]]/Table2[[#This Row],[Day Low]])-1</f>
        <v>5.287896592245378E-4</v>
      </c>
      <c r="AD61" s="1">
        <f>(Table2[[#This Row],[Day High]]/Table2[[#This Row],[Close Price]])-1</f>
        <v>8.0450995360854538E-3</v>
      </c>
      <c r="AE61" s="1">
        <f>(Table2[[#This Row],[Close Price]]/Table2[[#This Row],[Current Week Low]])-1</f>
        <v>5.1172839506172796E-2</v>
      </c>
      <c r="AF61" s="1">
        <f>(Table2[[#This Row],[Current Week High]]/Table2[[#This Row],[Close Price]])-1</f>
        <v>6.2246755534676179E-3</v>
      </c>
      <c r="AG61" s="1">
        <f>(Table2[[#This Row],[Close Price]]/Table2[[#This Row],[Current Month Low]])-1</f>
        <v>5.1172839506172796E-2</v>
      </c>
      <c r="AH61" s="1">
        <f>(Table2[[#This Row],[Current Month High]]/Table2[[#This Row],[Close Price]])-1</f>
        <v>5.8488460860884217E-2</v>
      </c>
      <c r="AI61">
        <v>24.3760643607962</v>
      </c>
      <c r="AJ61">
        <v>149.290001463914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</v>
      </c>
      <c r="AM61">
        <v>0</v>
      </c>
      <c r="AN61">
        <v>-6.22</v>
      </c>
      <c r="AO61" t="s">
        <v>3110</v>
      </c>
      <c r="AP61">
        <v>0.16648624067200499</v>
      </c>
      <c r="AQ61">
        <f>(Table2[[#This Row],[Sharpe Ratio]]-AVERAGE(Table2[Sharpe Ratio]))/_xlfn.STDEV.P(Table2[Sharpe Ratio])</f>
        <v>1.2193845993336812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0.64145425057335881</v>
      </c>
      <c r="AS61">
        <f>_xlfn.RANK.AVG(Table2[[#This Row],[1Y Return vs Nifty Z-Score]],Table2[1Y Return vs Nifty Z-Score])</f>
        <v>89</v>
      </c>
      <c r="AT61">
        <f>_xlfn.RANK.AVG(Table2[[#This Row],[6M Return vs Nifty Z-Score]],Table2[6M Return vs Nifty Z-Score])</f>
        <v>197</v>
      </c>
      <c r="AU61">
        <f>_xlfn.RANK.AVG(Table2[[#This Row],[Sharpe Ratio Z-Score]],Table2[Sharpe Ratio Z-Score])</f>
        <v>82</v>
      </c>
      <c r="AV61">
        <f>(Table2[[#This Row],[Rank 1Y]]+Table2[[#This Row],[Rank 6M]]+Table2[[#This Row],[Rank Sharpe]])/3</f>
        <v>122.66666666666667</v>
      </c>
    </row>
    <row r="62" spans="1:48" x14ac:dyDescent="0.3">
      <c r="A62" t="s">
        <v>119</v>
      </c>
      <c r="B62" t="s">
        <v>120</v>
      </c>
      <c r="C62" t="s">
        <v>3077</v>
      </c>
      <c r="D62" t="s">
        <v>121</v>
      </c>
      <c r="E62">
        <v>243078.78305662499</v>
      </c>
      <c r="F62">
        <v>6825.75</v>
      </c>
      <c r="G62">
        <v>54.043521838947903</v>
      </c>
      <c r="H62">
        <f>(Table2[[#This Row],[1Y Return vs Nifty]]-AVERAGE(Table2[1Y Return vs Nifty]))/_xlfn.STDEV.P(Table2[1Y Return vs Nifty])</f>
        <v>0.29721855477302866</v>
      </c>
      <c r="I62">
        <v>-16.793160653229801</v>
      </c>
      <c r="J62">
        <f>(Table2[[#This Row],[1M Return vs Nifty]]-AVERAGE(Table2[1M Return vs Nifty]))/_xlfn.STDEV.P(Table2[1M Return vs Nifty])</f>
        <v>-1.3701135781363225</v>
      </c>
      <c r="K62">
        <v>49.842932170363497</v>
      </c>
      <c r="L62">
        <f>(Table2[[#This Row],[6M Return vs Nifty]]-AVERAGE(Table2[6M Return vs Nifty]))/_xlfn.STDEV.P(Table2[6M Return vs Nifty])</f>
        <v>1.5970968606844713</v>
      </c>
      <c r="M62">
        <v>-3.5467413331200701</v>
      </c>
      <c r="N62">
        <f>(Table2[[#This Row],[1W Return vs Nifty]]-AVERAGE(Table2[1W Return vs Nifty]))/_xlfn.STDEV.P(Table2[1W Return vs Nifty])</f>
        <v>-7.5074433965242784E-2</v>
      </c>
      <c r="O62">
        <v>7042.51</v>
      </c>
      <c r="P62">
        <v>7039.1750126028601</v>
      </c>
      <c r="Q62">
        <v>5698.4747351997703</v>
      </c>
      <c r="R62">
        <v>42.811581051904703</v>
      </c>
      <c r="S62" s="1">
        <f>(Table2[[#This Row],[Close Price]]-Table2[[#This Row],[20D EMA]])/Table2[[#This Row],[20D EMA]]</f>
        <v>-3.0778799036139132E-2</v>
      </c>
      <c r="T62" s="1">
        <f>(Table2[[#This Row],[Close Price]]-Table2[[#This Row],[50D EMA]])/Table2[[#This Row],[50D EMA]]</f>
        <v>-3.0319605951087496E-2</v>
      </c>
      <c r="U62" s="1">
        <f>(Table2[[#This Row],[Close Price]]-Table2[[#This Row],[200D EMA]])/Table2[[#This Row],[200D EMA]]</f>
        <v>0.19782052517263832</v>
      </c>
      <c r="V62">
        <v>0.78332655060891998</v>
      </c>
      <c r="W62">
        <v>6697.15</v>
      </c>
      <c r="X62">
        <v>6788.35</v>
      </c>
      <c r="Y62">
        <v>6565.7</v>
      </c>
      <c r="Z62">
        <v>6870</v>
      </c>
      <c r="AA62">
        <v>6565.7</v>
      </c>
      <c r="AB62">
        <v>7163.9</v>
      </c>
      <c r="AC62" s="1">
        <f>(Table2[[#This Row],[Close Price]]/Table2[[#This Row],[Day Low]])-1</f>
        <v>1.9202197949874211E-2</v>
      </c>
      <c r="AD62" s="1">
        <f>(Table2[[#This Row],[Day High]]/Table2[[#This Row],[Close Price]])-1</f>
        <v>-5.4792513643189267E-3</v>
      </c>
      <c r="AE62" s="1">
        <f>(Table2[[#This Row],[Close Price]]/Table2[[#This Row],[Current Week Low]])-1</f>
        <v>3.9607353366739373E-2</v>
      </c>
      <c r="AF62" s="1">
        <f>(Table2[[#This Row],[Current Week High]]/Table2[[#This Row],[Close Price]])-1</f>
        <v>6.4828040874629345E-3</v>
      </c>
      <c r="AG62" s="1">
        <f>(Table2[[#This Row],[Close Price]]/Table2[[#This Row],[Current Month Low]])-1</f>
        <v>3.9607353366739373E-2</v>
      </c>
      <c r="AH62" s="1">
        <f>(Table2[[#This Row],[Current Month High]]/Table2[[#This Row],[Close Price]])-1</f>
        <v>4.9540343551990551E-2</v>
      </c>
      <c r="AI62">
        <v>16.744680071786899</v>
      </c>
      <c r="AJ62">
        <v>110.281885397412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-0.11</v>
      </c>
      <c r="AM62" t="s">
        <v>3110</v>
      </c>
      <c r="AN62">
        <v>-2.81</v>
      </c>
      <c r="AO62" t="s">
        <v>3110</v>
      </c>
      <c r="AP62">
        <v>0.153009914332496</v>
      </c>
      <c r="AQ62">
        <f>(Table2[[#This Row],[Sharpe Ratio]]-AVERAGE(Table2[Sharpe Ratio]))/_xlfn.STDEV.P(Table2[Sharpe Ratio])</f>
        <v>1.0616529552025378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1.5107803585584725</v>
      </c>
      <c r="AS62">
        <f>_xlfn.RANK.AVG(Table2[[#This Row],[1Y Return vs Nifty Z-Score]],Table2[1Y Return vs Nifty Z-Score])</f>
        <v>212</v>
      </c>
      <c r="AT62">
        <f>_xlfn.RANK.AVG(Table2[[#This Row],[6M Return vs Nifty Z-Score]],Table2[6M Return vs Nifty Z-Score])</f>
        <v>51</v>
      </c>
      <c r="AU62">
        <f>_xlfn.RANK.AVG(Table2[[#This Row],[Sharpe Ratio Z-Score]],Table2[Sharpe Ratio Z-Score])</f>
        <v>108</v>
      </c>
      <c r="AV62">
        <f>(Table2[[#This Row],[Rank 1Y]]+Table2[[#This Row],[Rank 6M]]+Table2[[#This Row],[Rank Sharpe]])/3</f>
        <v>123.66666666666667</v>
      </c>
    </row>
    <row r="63" spans="1:48" x14ac:dyDescent="0.3">
      <c r="A63" t="s">
        <v>987</v>
      </c>
      <c r="B63" t="s">
        <v>988</v>
      </c>
      <c r="C63" t="s">
        <v>3070</v>
      </c>
      <c r="D63" t="s">
        <v>51</v>
      </c>
      <c r="E63">
        <v>13654.98431804</v>
      </c>
      <c r="F63">
        <v>890.15</v>
      </c>
      <c r="G63">
        <v>218.90899602085801</v>
      </c>
      <c r="H63">
        <f>(Table2[[#This Row],[1Y Return vs Nifty]]-AVERAGE(Table2[1Y Return vs Nifty]))/_xlfn.STDEV.P(Table2[1Y Return vs Nifty])</f>
        <v>2.7866610907553429</v>
      </c>
      <c r="I63">
        <v>-7.4116979368134501</v>
      </c>
      <c r="J63">
        <f>(Table2[[#This Row],[1M Return vs Nifty]]-AVERAGE(Table2[1M Return vs Nifty]))/_xlfn.STDEV.P(Table2[1M Return vs Nifty])</f>
        <v>-0.40802726265913025</v>
      </c>
      <c r="K63">
        <v>84.522226582672999</v>
      </c>
      <c r="L63">
        <f>(Table2[[#This Row],[6M Return vs Nifty]]-AVERAGE(Table2[6M Return vs Nifty]))/_xlfn.STDEV.P(Table2[6M Return vs Nifty])</f>
        <v>2.8177905078336605</v>
      </c>
      <c r="M63">
        <v>-1.0393719783001401</v>
      </c>
      <c r="N63">
        <f>(Table2[[#This Row],[1W Return vs Nifty]]-AVERAGE(Table2[1W Return vs Nifty]))/_xlfn.STDEV.P(Table2[1W Return vs Nifty])</f>
        <v>0.41206559306138674</v>
      </c>
      <c r="O63">
        <v>849.75</v>
      </c>
      <c r="P63">
        <v>764.24979406716</v>
      </c>
      <c r="Q63">
        <v>557.70421322283198</v>
      </c>
      <c r="R63">
        <v>57.360762596592203</v>
      </c>
      <c r="S63" s="1">
        <f>(Table2[[#This Row],[Close Price]]-Table2[[#This Row],[20D EMA]])/Table2[[#This Row],[20D EMA]]</f>
        <v>4.7543395116210627E-2</v>
      </c>
      <c r="T63" s="1">
        <f>(Table2[[#This Row],[Close Price]]-Table2[[#This Row],[50D EMA]])/Table2[[#This Row],[50D EMA]]</f>
        <v>0.16473698378488047</v>
      </c>
      <c r="U63" s="1">
        <f>(Table2[[#This Row],[Close Price]]-Table2[[#This Row],[200D EMA]])/Table2[[#This Row],[200D EMA]]</f>
        <v>0.59609696124769729</v>
      </c>
      <c r="V63">
        <v>0.40482476065749601</v>
      </c>
      <c r="W63">
        <v>888</v>
      </c>
      <c r="X63">
        <v>898.25</v>
      </c>
      <c r="Y63">
        <v>840</v>
      </c>
      <c r="Z63">
        <v>894</v>
      </c>
      <c r="AA63">
        <v>840</v>
      </c>
      <c r="AB63">
        <v>943.9</v>
      </c>
      <c r="AC63" s="1">
        <f>(Table2[[#This Row],[Close Price]]/Table2[[#This Row],[Day Low]])-1</f>
        <v>2.4211711711712436E-3</v>
      </c>
      <c r="AD63" s="1">
        <f>(Table2[[#This Row],[Day High]]/Table2[[#This Row],[Close Price]])-1</f>
        <v>9.0995899567489769E-3</v>
      </c>
      <c r="AE63" s="1">
        <f>(Table2[[#This Row],[Close Price]]/Table2[[#This Row],[Current Week Low]])-1</f>
        <v>5.9702380952380896E-2</v>
      </c>
      <c r="AF63" s="1">
        <f>(Table2[[#This Row],[Current Week High]]/Table2[[#This Row],[Close Price]])-1</f>
        <v>4.3251137448745425E-3</v>
      </c>
      <c r="AG63" s="1">
        <f>(Table2[[#This Row],[Close Price]]/Table2[[#This Row],[Current Month Low]])-1</f>
        <v>5.9702380952380896E-2</v>
      </c>
      <c r="AH63" s="1">
        <f>(Table2[[#This Row],[Current Month High]]/Table2[[#This Row],[Close Price]])-1</f>
        <v>6.0383081503117442E-2</v>
      </c>
      <c r="AI63">
        <v>11.778913666236001</v>
      </c>
      <c r="AJ63">
        <v>317.42086752637698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0.42</v>
      </c>
      <c r="AM63" t="s">
        <v>3111</v>
      </c>
      <c r="AN63">
        <v>9.16</v>
      </c>
      <c r="AO63" t="s">
        <v>3111</v>
      </c>
      <c r="AP63">
        <v>6.0321661657554003E-2</v>
      </c>
      <c r="AQ63">
        <f>(Table2[[#This Row],[Sharpe Ratio]]-AVERAGE(Table2[Sharpe Ratio]))/_xlfn.STDEV.P(Table2[Sharpe Ratio])</f>
        <v>-2.3202822087441875E-2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5.5852871069038184</v>
      </c>
      <c r="AS63">
        <f>_xlfn.RANK.AVG(Table2[[#This Row],[1Y Return vs Nifty Z-Score]],Table2[1Y Return vs Nifty Z-Score])</f>
        <v>12</v>
      </c>
      <c r="AT63">
        <f>_xlfn.RANK.AVG(Table2[[#This Row],[6M Return vs Nifty Z-Score]],Table2[6M Return vs Nifty Z-Score])</f>
        <v>10</v>
      </c>
      <c r="AU63">
        <f>_xlfn.RANK.AVG(Table2[[#This Row],[Sharpe Ratio Z-Score]],Table2[Sharpe Ratio Z-Score])</f>
        <v>349</v>
      </c>
      <c r="AV63">
        <f>(Table2[[#This Row],[Rank 1Y]]+Table2[[#This Row],[Rank 6M]]+Table2[[#This Row],[Rank Sharpe]])/3</f>
        <v>123.66666666666667</v>
      </c>
    </row>
    <row r="64" spans="1:48" x14ac:dyDescent="0.3">
      <c r="A64" t="s">
        <v>634</v>
      </c>
      <c r="B64" t="s">
        <v>635</v>
      </c>
      <c r="C64" t="s">
        <v>3072</v>
      </c>
      <c r="D64" t="s">
        <v>491</v>
      </c>
      <c r="E64">
        <v>28182.245548719999</v>
      </c>
      <c r="F64">
        <v>1539.8</v>
      </c>
      <c r="G64">
        <v>121.71578067292199</v>
      </c>
      <c r="H64">
        <f>(Table2[[#This Row],[1Y Return vs Nifty]]-AVERAGE(Table2[1Y Return vs Nifty]))/_xlfn.STDEV.P(Table2[1Y Return vs Nifty])</f>
        <v>1.3190589399916883</v>
      </c>
      <c r="I64">
        <v>-14.211143015302399</v>
      </c>
      <c r="J64">
        <f>(Table2[[#This Row],[1M Return vs Nifty]]-AVERAGE(Table2[1M Return vs Nifty]))/_xlfn.STDEV.P(Table2[1M Return vs Nifty])</f>
        <v>-1.105322904137928</v>
      </c>
      <c r="K64">
        <v>63.107089125642702</v>
      </c>
      <c r="L64">
        <f>(Table2[[#This Row],[6M Return vs Nifty]]-AVERAGE(Table2[6M Return vs Nifty]))/_xlfn.STDEV.P(Table2[6M Return vs Nifty])</f>
        <v>2.0639884859175344</v>
      </c>
      <c r="M64">
        <v>-8.7703532768287893</v>
      </c>
      <c r="N64">
        <f>(Table2[[#This Row],[1W Return vs Nifty]]-AVERAGE(Table2[1W Return vs Nifty]))/_xlfn.STDEV.P(Table2[1W Return vs Nifty])</f>
        <v>-1.0899350720851642</v>
      </c>
      <c r="O64">
        <v>1573.42</v>
      </c>
      <c r="P64">
        <v>1482.0694196883401</v>
      </c>
      <c r="Q64">
        <v>1102.18972077591</v>
      </c>
      <c r="R64">
        <v>43.9687389252286</v>
      </c>
      <c r="S64" s="1">
        <f>(Table2[[#This Row],[Close Price]]-Table2[[#This Row],[20D EMA]])/Table2[[#This Row],[20D EMA]]</f>
        <v>-2.1367467046306845E-2</v>
      </c>
      <c r="T64" s="1">
        <f>(Table2[[#This Row],[Close Price]]-Table2[[#This Row],[50D EMA]])/Table2[[#This Row],[50D EMA]]</f>
        <v>3.8952683015212521E-2</v>
      </c>
      <c r="U64" s="1">
        <f>(Table2[[#This Row],[Close Price]]-Table2[[#This Row],[200D EMA]])/Table2[[#This Row],[200D EMA]]</f>
        <v>0.39703716245513959</v>
      </c>
      <c r="V64">
        <v>0.42012350714226698</v>
      </c>
      <c r="W64">
        <v>1531.65</v>
      </c>
      <c r="X64">
        <v>1552.65</v>
      </c>
      <c r="Y64">
        <v>1458.55</v>
      </c>
      <c r="Z64">
        <v>1604.95</v>
      </c>
      <c r="AA64">
        <v>1458.55</v>
      </c>
      <c r="AB64">
        <v>1666</v>
      </c>
      <c r="AC64" s="1">
        <f>(Table2[[#This Row],[Close Price]]/Table2[[#This Row],[Day Low]])-1</f>
        <v>5.3210589886723003E-3</v>
      </c>
      <c r="AD64" s="1">
        <f>(Table2[[#This Row],[Day High]]/Table2[[#This Row],[Close Price]])-1</f>
        <v>8.3452396415120145E-3</v>
      </c>
      <c r="AE64" s="1">
        <f>(Table2[[#This Row],[Close Price]]/Table2[[#This Row],[Current Week Low]])-1</f>
        <v>5.5706009392890277E-2</v>
      </c>
      <c r="AF64" s="1">
        <f>(Table2[[#This Row],[Current Week High]]/Table2[[#This Row],[Close Price]])-1</f>
        <v>4.231068969996099E-2</v>
      </c>
      <c r="AG64" s="1">
        <f>(Table2[[#This Row],[Close Price]]/Table2[[#This Row],[Current Month Low]])-1</f>
        <v>5.5706009392890277E-2</v>
      </c>
      <c r="AH64" s="1">
        <f>(Table2[[#This Row],[Current Month High]]/Table2[[#This Row],[Close Price]])-1</f>
        <v>8.1958695934537085E-2</v>
      </c>
      <c r="AI64">
        <v>15.3364073256267</v>
      </c>
      <c r="AJ64">
        <v>157.061769616026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0.24</v>
      </c>
      <c r="AM64" t="s">
        <v>3111</v>
      </c>
      <c r="AN64">
        <v>0.57999999999999996</v>
      </c>
      <c r="AO64" t="s">
        <v>3111</v>
      </c>
      <c r="AP64">
        <v>8.3892916186071004E-2</v>
      </c>
      <c r="AQ64">
        <f>(Table2[[#This Row],[Sharpe Ratio]]-AVERAGE(Table2[Sharpe Ratio]))/_xlfn.STDEV.P(Table2[Sharpe Ratio])</f>
        <v>0.25268339774360071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1.4404728474297315</v>
      </c>
      <c r="AS64">
        <f>_xlfn.RANK.AVG(Table2[[#This Row],[1Y Return vs Nifty Z-Score]],Table2[1Y Return vs Nifty Z-Score])</f>
        <v>73</v>
      </c>
      <c r="AT64">
        <f>_xlfn.RANK.AVG(Table2[[#This Row],[6M Return vs Nifty Z-Score]],Table2[6M Return vs Nifty Z-Score])</f>
        <v>32</v>
      </c>
      <c r="AU64">
        <f>_xlfn.RANK.AVG(Table2[[#This Row],[Sharpe Ratio Z-Score]],Table2[Sharpe Ratio Z-Score])</f>
        <v>269</v>
      </c>
      <c r="AV64">
        <f>(Table2[[#This Row],[Rank 1Y]]+Table2[[#This Row],[Rank 6M]]+Table2[[#This Row],[Rank Sharpe]])/3</f>
        <v>124.66666666666667</v>
      </c>
    </row>
    <row r="65" spans="1:48" x14ac:dyDescent="0.3">
      <c r="A65" t="s">
        <v>169</v>
      </c>
      <c r="B65" t="s">
        <v>170</v>
      </c>
      <c r="C65" t="s">
        <v>3066</v>
      </c>
      <c r="D65" t="s">
        <v>124</v>
      </c>
      <c r="E65">
        <v>155478.71108000001</v>
      </c>
      <c r="F65">
        <v>590.45000000000005</v>
      </c>
      <c r="G65">
        <v>154.46456298056501</v>
      </c>
      <c r="H65">
        <f>(Table2[[#This Row],[1Y Return vs Nifty]]-AVERAGE(Table2[1Y Return vs Nifty]))/_xlfn.STDEV.P(Table2[1Y Return vs Nifty])</f>
        <v>1.8135603635481861</v>
      </c>
      <c r="I65">
        <v>-3.4358949025769201</v>
      </c>
      <c r="J65">
        <f>(Table2[[#This Row],[1M Return vs Nifty]]-AVERAGE(Table2[1M Return vs Nifty]))/_xlfn.STDEV.P(Table2[1M Return vs Nifty])</f>
        <v>-3.0132397599790894E-4</v>
      </c>
      <c r="K65">
        <v>5.2087770667193896</v>
      </c>
      <c r="L65">
        <f>(Table2[[#This Row],[6M Return vs Nifty]]-AVERAGE(Table2[6M Return vs Nifty]))/_xlfn.STDEV.P(Table2[6M Return vs Nifty])</f>
        <v>2.5997145300686985E-2</v>
      </c>
      <c r="M65">
        <v>-9.2902358908325198</v>
      </c>
      <c r="N65">
        <f>(Table2[[#This Row],[1W Return vs Nifty]]-AVERAGE(Table2[1W Return vs Nifty]))/_xlfn.STDEV.P(Table2[1W Return vs Nifty])</f>
        <v>-1.1909395890900552</v>
      </c>
      <c r="O65">
        <v>602</v>
      </c>
      <c r="P65">
        <v>574.73794272142902</v>
      </c>
      <c r="Q65">
        <v>464.71267728963602</v>
      </c>
      <c r="R65">
        <v>43.271342073120302</v>
      </c>
      <c r="S65" s="1">
        <f>(Table2[[#This Row],[Close Price]]-Table2[[#This Row],[20D EMA]])/Table2[[#This Row],[20D EMA]]</f>
        <v>-1.9186046511627832E-2</v>
      </c>
      <c r="T65" s="1">
        <f>(Table2[[#This Row],[Close Price]]-Table2[[#This Row],[50D EMA]])/Table2[[#This Row],[50D EMA]]</f>
        <v>2.7337776246637219E-2</v>
      </c>
      <c r="U65" s="1">
        <f>(Table2[[#This Row],[Close Price]]-Table2[[#This Row],[200D EMA]])/Table2[[#This Row],[200D EMA]]</f>
        <v>0.27057002930005541</v>
      </c>
      <c r="V65">
        <v>0.66178438891975999</v>
      </c>
      <c r="W65">
        <v>583.5</v>
      </c>
      <c r="X65">
        <v>587.95000000000005</v>
      </c>
      <c r="Y65">
        <v>563.54999999999995</v>
      </c>
      <c r="Z65">
        <v>609.45000000000005</v>
      </c>
      <c r="AA65">
        <v>563.54999999999995</v>
      </c>
      <c r="AB65">
        <v>646.95000000000005</v>
      </c>
      <c r="AC65" s="1">
        <f>(Table2[[#This Row],[Close Price]]/Table2[[#This Row],[Day Low]])-1</f>
        <v>1.1910882604970086E-2</v>
      </c>
      <c r="AD65" s="1">
        <f>(Table2[[#This Row],[Day High]]/Table2[[#This Row],[Close Price]])-1</f>
        <v>-4.2340587687357267E-3</v>
      </c>
      <c r="AE65" s="1">
        <f>(Table2[[#This Row],[Close Price]]/Table2[[#This Row],[Current Week Low]])-1</f>
        <v>4.7733120397480455E-2</v>
      </c>
      <c r="AF65" s="1">
        <f>(Table2[[#This Row],[Current Week High]]/Table2[[#This Row],[Close Price]])-1</f>
        <v>3.2178846642391346E-2</v>
      </c>
      <c r="AG65" s="1">
        <f>(Table2[[#This Row],[Close Price]]/Table2[[#This Row],[Current Month Low]])-1</f>
        <v>4.7733120397480455E-2</v>
      </c>
      <c r="AH65" s="1">
        <f>(Table2[[#This Row],[Current Month High]]/Table2[[#This Row],[Close Price]])-1</f>
        <v>9.5689728173427024E-2</v>
      </c>
      <c r="AI65">
        <v>10.7629773901261</v>
      </c>
      <c r="AJ65">
        <v>197.68086715402001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0.02</v>
      </c>
      <c r="AM65" t="s">
        <v>3111</v>
      </c>
      <c r="AN65">
        <v>-4.58</v>
      </c>
      <c r="AO65" t="s">
        <v>3110</v>
      </c>
      <c r="AP65">
        <v>0.20272616716691999</v>
      </c>
      <c r="AQ65">
        <f>(Table2[[#This Row],[Sharpe Ratio]]-AVERAGE(Table2[Sharpe Ratio]))/_xlfn.STDEV.P(Table2[Sharpe Ratio])</f>
        <v>1.6435493935978573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2.2918659893806774</v>
      </c>
      <c r="AS65">
        <f>_xlfn.RANK.AVG(Table2[[#This Row],[1Y Return vs Nifty Z-Score]],Table2[1Y Return vs Nifty Z-Score])</f>
        <v>33</v>
      </c>
      <c r="AT65">
        <f>_xlfn.RANK.AVG(Table2[[#This Row],[6M Return vs Nifty Z-Score]],Table2[6M Return vs Nifty Z-Score])</f>
        <v>307</v>
      </c>
      <c r="AU65">
        <f>_xlfn.RANK.AVG(Table2[[#This Row],[Sharpe Ratio Z-Score]],Table2[Sharpe Ratio Z-Score])</f>
        <v>36</v>
      </c>
      <c r="AV65">
        <f>(Table2[[#This Row],[Rank 1Y]]+Table2[[#This Row],[Rank 6M]]+Table2[[#This Row],[Rank Sharpe]])/3</f>
        <v>125.33333333333333</v>
      </c>
    </row>
    <row r="66" spans="1:48" x14ac:dyDescent="0.3">
      <c r="A66" t="s">
        <v>664</v>
      </c>
      <c r="B66" t="s">
        <v>665</v>
      </c>
      <c r="C66" t="s">
        <v>3069</v>
      </c>
      <c r="D66" t="s">
        <v>46</v>
      </c>
      <c r="E66">
        <v>25812.4544843</v>
      </c>
      <c r="F66">
        <v>274.45</v>
      </c>
      <c r="G66">
        <v>145.61333335712601</v>
      </c>
      <c r="H66">
        <f>(Table2[[#This Row],[1Y Return vs Nifty]]-AVERAGE(Table2[1Y Return vs Nifty]))/_xlfn.STDEV.P(Table2[1Y Return vs Nifty])</f>
        <v>1.6799081987776345</v>
      </c>
      <c r="I66">
        <v>-17.829641491911001</v>
      </c>
      <c r="J66">
        <f>(Table2[[#This Row],[1M Return vs Nifty]]-AVERAGE(Table2[1M Return vs Nifty]))/_xlfn.STDEV.P(Table2[1M Return vs Nifty])</f>
        <v>-1.4764066010147872</v>
      </c>
      <c r="K66">
        <v>8.5069645710160895</v>
      </c>
      <c r="L66">
        <f>(Table2[[#This Row],[6M Return vs Nifty]]-AVERAGE(Table2[6M Return vs Nifty]))/_xlfn.STDEV.P(Table2[6M Return vs Nifty])</f>
        <v>0.14209167957047175</v>
      </c>
      <c r="M66">
        <v>-9.0384874989892499</v>
      </c>
      <c r="N66">
        <f>(Table2[[#This Row],[1W Return vs Nifty]]-AVERAGE(Table2[1W Return vs Nifty]))/_xlfn.STDEV.P(Table2[1W Return vs Nifty])</f>
        <v>-1.1420290772938191</v>
      </c>
      <c r="O66">
        <v>287.87</v>
      </c>
      <c r="P66">
        <v>281.91100862519397</v>
      </c>
      <c r="Q66">
        <v>227.53079212037801</v>
      </c>
      <c r="R66">
        <v>40.889654219815299</v>
      </c>
      <c r="S66" s="1">
        <f>(Table2[[#This Row],[Close Price]]-Table2[[#This Row],[20D EMA]])/Table2[[#This Row],[20D EMA]]</f>
        <v>-4.6618265189147932E-2</v>
      </c>
      <c r="T66" s="1">
        <f>(Table2[[#This Row],[Close Price]]-Table2[[#This Row],[50D EMA]])/Table2[[#This Row],[50D EMA]]</f>
        <v>-2.6465829275626251E-2</v>
      </c>
      <c r="U66" s="1">
        <f>(Table2[[#This Row],[Close Price]]-Table2[[#This Row],[200D EMA]])/Table2[[#This Row],[200D EMA]]</f>
        <v>0.20621036582511779</v>
      </c>
      <c r="V66">
        <v>0.66310905189396496</v>
      </c>
      <c r="W66">
        <v>272.8</v>
      </c>
      <c r="X66">
        <v>276.10000000000002</v>
      </c>
      <c r="Y66">
        <v>259.45</v>
      </c>
      <c r="Z66">
        <v>278.85000000000002</v>
      </c>
      <c r="AA66">
        <v>259.45</v>
      </c>
      <c r="AB66">
        <v>291</v>
      </c>
      <c r="AC66" s="1">
        <f>(Table2[[#This Row],[Close Price]]/Table2[[#This Row],[Day Low]])-1</f>
        <v>6.0483870967740216E-3</v>
      </c>
      <c r="AD66" s="1">
        <f>(Table2[[#This Row],[Day High]]/Table2[[#This Row],[Close Price]])-1</f>
        <v>6.0120240480963094E-3</v>
      </c>
      <c r="AE66" s="1">
        <f>(Table2[[#This Row],[Close Price]]/Table2[[#This Row],[Current Week Low]])-1</f>
        <v>5.7814607824243636E-2</v>
      </c>
      <c r="AF66" s="1">
        <f>(Table2[[#This Row],[Current Week High]]/Table2[[#This Row],[Close Price]])-1</f>
        <v>1.6032064128256529E-2</v>
      </c>
      <c r="AG66" s="1">
        <f>(Table2[[#This Row],[Close Price]]/Table2[[#This Row],[Current Month Low]])-1</f>
        <v>5.7814607824243636E-2</v>
      </c>
      <c r="AH66" s="1">
        <f>(Table2[[#This Row],[Current Month High]]/Table2[[#This Row],[Close Price]])-1</f>
        <v>6.0302423027873919E-2</v>
      </c>
      <c r="AI66">
        <v>28.110766988522499</v>
      </c>
      <c r="AJ66">
        <v>185.73659552316499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-0.06</v>
      </c>
      <c r="AM66" t="s">
        <v>3110</v>
      </c>
      <c r="AN66">
        <v>-13.95</v>
      </c>
      <c r="AO66" t="s">
        <v>3110</v>
      </c>
      <c r="AP66">
        <v>0.178633099613349</v>
      </c>
      <c r="AQ66">
        <f>(Table2[[#This Row],[Sharpe Ratio]]-AVERAGE(Table2[Sharpe Ratio]))/_xlfn.STDEV.P(Table2[Sharpe Ratio])</f>
        <v>1.3615556913344913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0.56511989137399099</v>
      </c>
      <c r="AS66">
        <f>_xlfn.RANK.AVG(Table2[[#This Row],[1Y Return vs Nifty Z-Score]],Table2[1Y Return vs Nifty Z-Score])</f>
        <v>39</v>
      </c>
      <c r="AT66">
        <f>_xlfn.RANK.AVG(Table2[[#This Row],[6M Return vs Nifty Z-Score]],Table2[6M Return vs Nifty Z-Score])</f>
        <v>275</v>
      </c>
      <c r="AU66">
        <f>_xlfn.RANK.AVG(Table2[[#This Row],[Sharpe Ratio Z-Score]],Table2[Sharpe Ratio Z-Score])</f>
        <v>67</v>
      </c>
      <c r="AV66">
        <f>(Table2[[#This Row],[Rank 1Y]]+Table2[[#This Row],[Rank 6M]]+Table2[[#This Row],[Rank Sharpe]])/3</f>
        <v>127</v>
      </c>
    </row>
    <row r="67" spans="1:48" x14ac:dyDescent="0.3">
      <c r="A67" t="s">
        <v>125</v>
      </c>
      <c r="B67" t="s">
        <v>126</v>
      </c>
      <c r="C67" t="s">
        <v>3076</v>
      </c>
      <c r="D67" t="s">
        <v>127</v>
      </c>
      <c r="E67">
        <v>231195.30710508101</v>
      </c>
      <c r="F67">
        <v>265.67</v>
      </c>
      <c r="G67">
        <v>148.21895270074401</v>
      </c>
      <c r="H67">
        <f>(Table2[[#This Row],[1Y Return vs Nifty]]-AVERAGE(Table2[1Y Return vs Nifty]))/_xlfn.STDEV.P(Table2[1Y Return vs Nifty])</f>
        <v>1.7192526379864395</v>
      </c>
      <c r="I67">
        <v>19.2676026246154</v>
      </c>
      <c r="J67">
        <f>(Table2[[#This Row],[1M Return vs Nifty]]-AVERAGE(Table2[1M Return vs Nifty]))/_xlfn.STDEV.P(Table2[1M Return vs Nifty])</f>
        <v>2.3279842477568682</v>
      </c>
      <c r="K67">
        <v>78.430459153823804</v>
      </c>
      <c r="L67">
        <f>(Table2[[#This Row],[6M Return vs Nifty]]-AVERAGE(Table2[6M Return vs Nifty]))/_xlfn.STDEV.P(Table2[6M Return vs Nifty])</f>
        <v>2.6033633712288551</v>
      </c>
      <c r="M67">
        <v>12.033292398833799</v>
      </c>
      <c r="N67">
        <f>(Table2[[#This Row],[1W Return vs Nifty]]-AVERAGE(Table2[1W Return vs Nifty]))/_xlfn.STDEV.P(Table2[1W Return vs Nifty])</f>
        <v>2.9518661476727059</v>
      </c>
      <c r="O67">
        <v>232.43</v>
      </c>
      <c r="P67">
        <v>214.37755879429901</v>
      </c>
      <c r="Q67">
        <v>169.13455800900201</v>
      </c>
      <c r="R67">
        <v>75.834786092576394</v>
      </c>
      <c r="S67" s="1">
        <f>(Table2[[#This Row],[Close Price]]-Table2[[#This Row],[20D EMA]])/Table2[[#This Row],[20D EMA]]</f>
        <v>0.14301079895022162</v>
      </c>
      <c r="T67" s="1">
        <f>(Table2[[#This Row],[Close Price]]-Table2[[#This Row],[50D EMA]])/Table2[[#This Row],[50D EMA]]</f>
        <v>0.23926217601403643</v>
      </c>
      <c r="U67" s="1">
        <f>(Table2[[#This Row],[Close Price]]-Table2[[#This Row],[200D EMA]])/Table2[[#This Row],[200D EMA]]</f>
        <v>0.57076119231564737</v>
      </c>
      <c r="V67">
        <v>1.78247894333206</v>
      </c>
      <c r="W67">
        <v>261.37</v>
      </c>
      <c r="X67">
        <v>265.2</v>
      </c>
      <c r="Y67">
        <v>247.2</v>
      </c>
      <c r="Z67">
        <v>275</v>
      </c>
      <c r="AA67">
        <v>228</v>
      </c>
      <c r="AB67">
        <v>278.7</v>
      </c>
      <c r="AC67" s="1">
        <f>(Table2[[#This Row],[Close Price]]/Table2[[#This Row],[Day Low]])-1</f>
        <v>1.6451773348127308E-2</v>
      </c>
      <c r="AD67" s="1">
        <f>(Table2[[#This Row],[Day High]]/Table2[[#This Row],[Close Price]])-1</f>
        <v>-1.7691120563105844E-3</v>
      </c>
      <c r="AE67" s="1">
        <f>(Table2[[#This Row],[Close Price]]/Table2[[#This Row],[Current Week Low]])-1</f>
        <v>7.4716828478964548E-2</v>
      </c>
      <c r="AF67" s="1">
        <f>(Table2[[#This Row],[Current Week High]]/Table2[[#This Row],[Close Price]])-1</f>
        <v>3.5118756351865121E-2</v>
      </c>
      <c r="AG67" s="1">
        <f>(Table2[[#This Row],[Close Price]]/Table2[[#This Row],[Current Month Low]])-1</f>
        <v>0.16521929824561421</v>
      </c>
      <c r="AH67" s="1">
        <f>(Table2[[#This Row],[Current Month High]]/Table2[[#This Row],[Close Price]])-1</f>
        <v>4.9045808710053818E-2</v>
      </c>
      <c r="AI67">
        <v>4.90458087100538</v>
      </c>
      <c r="AJ67">
        <v>200.87202718006699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0.17</v>
      </c>
      <c r="AM67" t="s">
        <v>3111</v>
      </c>
      <c r="AN67">
        <v>19.850000000000001</v>
      </c>
      <c r="AO67" t="s">
        <v>3111</v>
      </c>
      <c r="AP67">
        <v>6.5303273615124002E-2</v>
      </c>
      <c r="AQ67">
        <f>(Table2[[#This Row],[Sharpe Ratio]]-AVERAGE(Table2[Sharpe Ratio]))/_xlfn.STDEV.P(Table2[Sharpe Ratio])</f>
        <v>3.5103709284334698E-2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9.637570113929204</v>
      </c>
      <c r="AS67">
        <f>_xlfn.RANK.AVG(Table2[[#This Row],[1Y Return vs Nifty Z-Score]],Table2[1Y Return vs Nifty Z-Score])</f>
        <v>37</v>
      </c>
      <c r="AT67">
        <f>_xlfn.RANK.AVG(Table2[[#This Row],[6M Return vs Nifty Z-Score]],Table2[6M Return vs Nifty Z-Score])</f>
        <v>16</v>
      </c>
      <c r="AU67">
        <f>_xlfn.RANK.AVG(Table2[[#This Row],[Sharpe Ratio Z-Score]],Table2[Sharpe Ratio Z-Score])</f>
        <v>330</v>
      </c>
      <c r="AV67">
        <f>(Table2[[#This Row],[Rank 1Y]]+Table2[[#This Row],[Rank 6M]]+Table2[[#This Row],[Rank Sharpe]])/3</f>
        <v>127.66666666666667</v>
      </c>
    </row>
    <row r="68" spans="1:48" x14ac:dyDescent="0.3">
      <c r="A68" t="s">
        <v>540</v>
      </c>
      <c r="B68" t="s">
        <v>541</v>
      </c>
      <c r="C68" t="s">
        <v>3066</v>
      </c>
      <c r="D68" t="s">
        <v>542</v>
      </c>
      <c r="E68">
        <v>36396.04380508</v>
      </c>
      <c r="F68">
        <v>1001.2</v>
      </c>
      <c r="G68">
        <v>75.121184773014207</v>
      </c>
      <c r="H68">
        <f>(Table2[[#This Row],[1Y Return vs Nifty]]-AVERAGE(Table2[1Y Return vs Nifty]))/_xlfn.STDEV.P(Table2[1Y Return vs Nifty])</f>
        <v>0.61548792516446682</v>
      </c>
      <c r="I68">
        <v>-1.4998098802536199</v>
      </c>
      <c r="J68">
        <f>(Table2[[#This Row],[1M Return vs Nifty]]-AVERAGE(Table2[1M Return vs Nifty]))/_xlfn.STDEV.P(Table2[1M Return vs Nifty])</f>
        <v>0.19824776819468781</v>
      </c>
      <c r="K68">
        <v>44.890220920303101</v>
      </c>
      <c r="L68">
        <f>(Table2[[#This Row],[6M Return vs Nifty]]-AVERAGE(Table2[6M Return vs Nifty]))/_xlfn.STDEV.P(Table2[6M Return vs Nifty])</f>
        <v>1.4227639262471694</v>
      </c>
      <c r="M68">
        <v>-7.4074303904761898</v>
      </c>
      <c r="N68">
        <f>(Table2[[#This Row],[1W Return vs Nifty]]-AVERAGE(Table2[1W Return vs Nifty]))/_xlfn.STDEV.P(Table2[1W Return vs Nifty])</f>
        <v>-0.82514189735136101</v>
      </c>
      <c r="O68">
        <v>1011.26</v>
      </c>
      <c r="P68">
        <v>939.60068047075595</v>
      </c>
      <c r="Q68">
        <v>760.03364317173202</v>
      </c>
      <c r="R68">
        <v>43.238196326150401</v>
      </c>
      <c r="S68" s="1">
        <f>(Table2[[#This Row],[Close Price]]-Table2[[#This Row],[20D EMA]])/Table2[[#This Row],[20D EMA]]</f>
        <v>-9.9479856812293033E-3</v>
      </c>
      <c r="T68" s="1">
        <f>(Table2[[#This Row],[Close Price]]-Table2[[#This Row],[50D EMA]])/Table2[[#This Row],[50D EMA]]</f>
        <v>6.555904099428897E-2</v>
      </c>
      <c r="U68" s="1">
        <f>(Table2[[#This Row],[Close Price]]-Table2[[#This Row],[200D EMA]])/Table2[[#This Row],[200D EMA]]</f>
        <v>0.3173101072497862</v>
      </c>
      <c r="V68">
        <v>1.2701756378834299</v>
      </c>
      <c r="W68">
        <v>1003.1</v>
      </c>
      <c r="X68">
        <v>1018</v>
      </c>
      <c r="Y68">
        <v>982.4</v>
      </c>
      <c r="Z68">
        <v>1042.95</v>
      </c>
      <c r="AA68">
        <v>982.4</v>
      </c>
      <c r="AB68">
        <v>1215</v>
      </c>
      <c r="AC68" s="1">
        <f>(Table2[[#This Row],[Close Price]]/Table2[[#This Row],[Day Low]])-1</f>
        <v>-1.8941282025719541E-3</v>
      </c>
      <c r="AD68" s="1">
        <f>(Table2[[#This Row],[Day High]]/Table2[[#This Row],[Close Price]])-1</f>
        <v>1.6779864163004365E-2</v>
      </c>
      <c r="AE68" s="1">
        <f>(Table2[[#This Row],[Close Price]]/Table2[[#This Row],[Current Week Low]])-1</f>
        <v>1.9136807817589752E-2</v>
      </c>
      <c r="AF68" s="1">
        <f>(Table2[[#This Row],[Current Week High]]/Table2[[#This Row],[Close Price]])-1</f>
        <v>4.1699960047942408E-2</v>
      </c>
      <c r="AG68" s="1">
        <f>(Table2[[#This Row],[Close Price]]/Table2[[#This Row],[Current Month Low]])-1</f>
        <v>1.9136807817589752E-2</v>
      </c>
      <c r="AH68" s="1">
        <f>(Table2[[#This Row],[Current Month High]]/Table2[[#This Row],[Close Price]])-1</f>
        <v>0.21354374750299643</v>
      </c>
      <c r="AI68">
        <v>21.354374750299598</v>
      </c>
      <c r="AJ68">
        <v>110.778947368421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</v>
      </c>
      <c r="AM68" t="s">
        <v>3111</v>
      </c>
      <c r="AN68">
        <v>1.48</v>
      </c>
      <c r="AO68" t="s">
        <v>3111</v>
      </c>
      <c r="AP68">
        <v>0.122505954536528</v>
      </c>
      <c r="AQ68">
        <f>(Table2[[#This Row],[Sharpe Ratio]]-AVERAGE(Table2[Sharpe Ratio]))/_xlfn.STDEV.P(Table2[Sharpe Ratio])</f>
        <v>0.70462392444788235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2.1159816467028452</v>
      </c>
      <c r="AS68">
        <f>_xlfn.RANK.AVG(Table2[[#This Row],[1Y Return vs Nifty Z-Score]],Table2[1Y Return vs Nifty Z-Score])</f>
        <v>141</v>
      </c>
      <c r="AT68">
        <f>_xlfn.RANK.AVG(Table2[[#This Row],[6M Return vs Nifty Z-Score]],Table2[6M Return vs Nifty Z-Score])</f>
        <v>65</v>
      </c>
      <c r="AU68">
        <f>_xlfn.RANK.AVG(Table2[[#This Row],[Sharpe Ratio Z-Score]],Table2[Sharpe Ratio Z-Score])</f>
        <v>179</v>
      </c>
      <c r="AV68">
        <f>(Table2[[#This Row],[Rank 1Y]]+Table2[[#This Row],[Rank 6M]]+Table2[[#This Row],[Rank Sharpe]])/3</f>
        <v>128.33333333333334</v>
      </c>
    </row>
    <row r="69" spans="1:48" x14ac:dyDescent="0.3">
      <c r="A69" t="s">
        <v>702</v>
      </c>
      <c r="B69" t="s">
        <v>703</v>
      </c>
      <c r="C69" t="s">
        <v>3083</v>
      </c>
      <c r="D69" t="s">
        <v>704</v>
      </c>
      <c r="E69">
        <v>23872.849896</v>
      </c>
      <c r="F69">
        <v>2161.5500000000002</v>
      </c>
      <c r="G69">
        <v>87.891206373280298</v>
      </c>
      <c r="H69">
        <f>(Table2[[#This Row],[1Y Return vs Nifty]]-AVERAGE(Table2[1Y Return vs Nifty]))/_xlfn.STDEV.P(Table2[1Y Return vs Nifty])</f>
        <v>0.80831322782327863</v>
      </c>
      <c r="I69">
        <v>-5.83658979467815</v>
      </c>
      <c r="J69">
        <f>(Table2[[#This Row],[1M Return vs Nifty]]-AVERAGE(Table2[1M Return vs Nifty]))/_xlfn.STDEV.P(Table2[1M Return vs Nifty])</f>
        <v>-0.24649701575068816</v>
      </c>
      <c r="K69">
        <v>38.222702954460999</v>
      </c>
      <c r="L69">
        <f>(Table2[[#This Row],[6M Return vs Nifty]]-AVERAGE(Table2[6M Return vs Nifty]))/_xlfn.STDEV.P(Table2[6M Return vs Nifty])</f>
        <v>1.1880706615460404</v>
      </c>
      <c r="M69">
        <v>-6.9614993433208996</v>
      </c>
      <c r="N69">
        <f>(Table2[[#This Row],[1W Return vs Nifty]]-AVERAGE(Table2[1W Return vs Nifty]))/_xlfn.STDEV.P(Table2[1W Return vs Nifty])</f>
        <v>-0.73850493581011178</v>
      </c>
      <c r="O69">
        <v>2238.06</v>
      </c>
      <c r="P69">
        <v>2183.9887099606299</v>
      </c>
      <c r="Q69">
        <v>1750.63366614856</v>
      </c>
      <c r="R69">
        <v>35.063771347451997</v>
      </c>
      <c r="S69" s="1">
        <f>(Table2[[#This Row],[Close Price]]-Table2[[#This Row],[20D EMA]])/Table2[[#This Row],[20D EMA]]</f>
        <v>-3.4185857394350358E-2</v>
      </c>
      <c r="T69" s="1">
        <f>(Table2[[#This Row],[Close Price]]-Table2[[#This Row],[50D EMA]])/Table2[[#This Row],[50D EMA]]</f>
        <v>-1.0274187709072081E-2</v>
      </c>
      <c r="U69" s="1">
        <f>(Table2[[#This Row],[Close Price]]-Table2[[#This Row],[200D EMA]])/Table2[[#This Row],[200D EMA]]</f>
        <v>0.23472434113269791</v>
      </c>
      <c r="V69">
        <v>0.52695148916930601</v>
      </c>
      <c r="W69">
        <v>2158.1999999999998</v>
      </c>
      <c r="X69">
        <v>2183.1999999999998</v>
      </c>
      <c r="Y69">
        <v>2115</v>
      </c>
      <c r="Z69">
        <v>2265.85</v>
      </c>
      <c r="AA69">
        <v>2115</v>
      </c>
      <c r="AB69">
        <v>2373.8000000000002</v>
      </c>
      <c r="AC69" s="1">
        <f>(Table2[[#This Row],[Close Price]]/Table2[[#This Row],[Day Low]])-1</f>
        <v>1.5522194421278002E-3</v>
      </c>
      <c r="AD69" s="1">
        <f>(Table2[[#This Row],[Day High]]/Table2[[#This Row],[Close Price]])-1</f>
        <v>1.0015960768892551E-2</v>
      </c>
      <c r="AE69" s="1">
        <f>(Table2[[#This Row],[Close Price]]/Table2[[#This Row],[Current Week Low]])-1</f>
        <v>2.2009456264775462E-2</v>
      </c>
      <c r="AF69" s="1">
        <f>(Table2[[#This Row],[Current Week High]]/Table2[[#This Row],[Close Price]])-1</f>
        <v>4.8252411463995504E-2</v>
      </c>
      <c r="AG69" s="1">
        <f>(Table2[[#This Row],[Close Price]]/Table2[[#This Row],[Current Month Low]])-1</f>
        <v>2.2009456264775462E-2</v>
      </c>
      <c r="AH69" s="1">
        <f>(Table2[[#This Row],[Current Month High]]/Table2[[#This Row],[Close Price]])-1</f>
        <v>9.8193426013740037E-2</v>
      </c>
      <c r="AI69">
        <v>11.9566977400476</v>
      </c>
      <c r="AJ69">
        <v>124.37847096071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-0.09</v>
      </c>
      <c r="AM69" t="s">
        <v>3110</v>
      </c>
      <c r="AN69">
        <v>-1.4</v>
      </c>
      <c r="AO69" t="s">
        <v>3110</v>
      </c>
      <c r="AP69">
        <v>0.11733211741467001</v>
      </c>
      <c r="AQ69">
        <f>(Table2[[#This Row],[Sharpe Ratio]]-AVERAGE(Table2[Sharpe Ratio]))/_xlfn.STDEV.P(Table2[Sharpe Ratio])</f>
        <v>0.64406752241828158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1.6554494602268006</v>
      </c>
      <c r="AS69">
        <f>_xlfn.RANK.AVG(Table2[[#This Row],[1Y Return vs Nifty Z-Score]],Table2[1Y Return vs Nifty Z-Score])</f>
        <v>115</v>
      </c>
      <c r="AT69">
        <f>_xlfn.RANK.AVG(Table2[[#This Row],[6M Return vs Nifty Z-Score]],Table2[6M Return vs Nifty Z-Score])</f>
        <v>86</v>
      </c>
      <c r="AU69">
        <f>_xlfn.RANK.AVG(Table2[[#This Row],[Sharpe Ratio Z-Score]],Table2[Sharpe Ratio Z-Score])</f>
        <v>185</v>
      </c>
      <c r="AV69">
        <f>(Table2[[#This Row],[Rank 1Y]]+Table2[[#This Row],[Rank 6M]]+Table2[[#This Row],[Rank Sharpe]])/3</f>
        <v>128.66666666666666</v>
      </c>
    </row>
    <row r="70" spans="1:48" x14ac:dyDescent="0.3">
      <c r="A70" t="s">
        <v>1337</v>
      </c>
      <c r="B70" t="s">
        <v>1338</v>
      </c>
      <c r="C70" t="s">
        <v>3077</v>
      </c>
      <c r="D70" t="s">
        <v>701</v>
      </c>
      <c r="E70">
        <v>8115.9494024249998</v>
      </c>
      <c r="F70">
        <v>252.15</v>
      </c>
      <c r="G70">
        <v>97.769330601531905</v>
      </c>
      <c r="H70">
        <f>(Table2[[#This Row],[1Y Return vs Nifty]]-AVERAGE(Table2[1Y Return vs Nifty]))/_xlfn.STDEV.P(Table2[1Y Return vs Nifty])</f>
        <v>0.95747133840738829</v>
      </c>
      <c r="I70">
        <v>-15.2714030327024</v>
      </c>
      <c r="J70">
        <f>(Table2[[#This Row],[1M Return vs Nifty]]-AVERAGE(Table2[1M Return vs Nifty]))/_xlfn.STDEV.P(Table2[1M Return vs Nifty])</f>
        <v>-1.2140545256795425</v>
      </c>
      <c r="K70">
        <v>12.900704998241901</v>
      </c>
      <c r="L70">
        <f>(Table2[[#This Row],[6M Return vs Nifty]]-AVERAGE(Table2[6M Return vs Nifty]))/_xlfn.STDEV.P(Table2[6M Return vs Nifty])</f>
        <v>0.29674912337455783</v>
      </c>
      <c r="M70">
        <v>-10.519338516249601</v>
      </c>
      <c r="N70">
        <f>(Table2[[#This Row],[1W Return vs Nifty]]-AVERAGE(Table2[1W Return vs Nifty]))/_xlfn.STDEV.P(Table2[1W Return vs Nifty])</f>
        <v>-1.4297337200836431</v>
      </c>
      <c r="O70">
        <v>260.20999999999998</v>
      </c>
      <c r="P70">
        <v>243.14614024690499</v>
      </c>
      <c r="Q70">
        <v>190.350720060008</v>
      </c>
      <c r="R70">
        <v>41.871603467202597</v>
      </c>
      <c r="S70" s="1">
        <f>(Table2[[#This Row],[Close Price]]-Table2[[#This Row],[20D EMA]])/Table2[[#This Row],[20D EMA]]</f>
        <v>-3.0974981745513143E-2</v>
      </c>
      <c r="T70" s="1">
        <f>(Table2[[#This Row],[Close Price]]-Table2[[#This Row],[50D EMA]])/Table2[[#This Row],[50D EMA]]</f>
        <v>3.7030650554238542E-2</v>
      </c>
      <c r="U70" s="1">
        <f>(Table2[[#This Row],[Close Price]]-Table2[[#This Row],[200D EMA]])/Table2[[#This Row],[200D EMA]]</f>
        <v>0.32466007967035693</v>
      </c>
      <c r="V70">
        <v>0.68526620317298703</v>
      </c>
      <c r="W70">
        <v>250.1</v>
      </c>
      <c r="X70">
        <v>253.15</v>
      </c>
      <c r="Y70">
        <v>237</v>
      </c>
      <c r="Z70">
        <v>256.75</v>
      </c>
      <c r="AA70">
        <v>237</v>
      </c>
      <c r="AB70">
        <v>272.45</v>
      </c>
      <c r="AC70" s="1">
        <f>(Table2[[#This Row],[Close Price]]/Table2[[#This Row],[Day Low]])-1</f>
        <v>8.19672131147553E-3</v>
      </c>
      <c r="AD70" s="1">
        <f>(Table2[[#This Row],[Day High]]/Table2[[#This Row],[Close Price]])-1</f>
        <v>3.9658933174697708E-3</v>
      </c>
      <c r="AE70" s="1">
        <f>(Table2[[#This Row],[Close Price]]/Table2[[#This Row],[Current Week Low]])-1</f>
        <v>6.3924050632911511E-2</v>
      </c>
      <c r="AF70" s="1">
        <f>(Table2[[#This Row],[Current Week High]]/Table2[[#This Row],[Close Price]])-1</f>
        <v>1.8243109260360768E-2</v>
      </c>
      <c r="AG70" s="1">
        <f>(Table2[[#This Row],[Close Price]]/Table2[[#This Row],[Current Month Low]])-1</f>
        <v>6.3924050632911511E-2</v>
      </c>
      <c r="AH70" s="1">
        <f>(Table2[[#This Row],[Current Month High]]/Table2[[#This Row],[Close Price]])-1</f>
        <v>8.0507634344636037E-2</v>
      </c>
      <c r="AI70">
        <v>17.584770969660902</v>
      </c>
      <c r="AJ70">
        <v>147.691552062868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0.21</v>
      </c>
      <c r="AM70" t="s">
        <v>3111</v>
      </c>
      <c r="AN70">
        <v>-8.9600000000000009</v>
      </c>
      <c r="AO70" t="s">
        <v>3110</v>
      </c>
      <c r="AP70">
        <v>0.181798405083162</v>
      </c>
      <c r="AQ70">
        <f>(Table2[[#This Row],[Sharpe Ratio]]-AVERAGE(Table2[Sharpe Ratio]))/_xlfn.STDEV.P(Table2[Sharpe Ratio])</f>
        <v>1.3986035353353583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9.0357513541188261E-3</v>
      </c>
      <c r="AS70">
        <f>_xlfn.RANK.AVG(Table2[[#This Row],[1Y Return vs Nifty Z-Score]],Table2[1Y Return vs Nifty Z-Score])</f>
        <v>104</v>
      </c>
      <c r="AT70">
        <f>_xlfn.RANK.AVG(Table2[[#This Row],[6M Return vs Nifty Z-Score]],Table2[6M Return vs Nifty Z-Score])</f>
        <v>228</v>
      </c>
      <c r="AU70">
        <f>_xlfn.RANK.AVG(Table2[[#This Row],[Sharpe Ratio Z-Score]],Table2[Sharpe Ratio Z-Score])</f>
        <v>63</v>
      </c>
      <c r="AV70">
        <f>(Table2[[#This Row],[Rank 1Y]]+Table2[[#This Row],[Rank 6M]]+Table2[[#This Row],[Rank Sharpe]])/3</f>
        <v>131.66666666666666</v>
      </c>
    </row>
    <row r="71" spans="1:48" x14ac:dyDescent="0.3">
      <c r="A71" t="s">
        <v>792</v>
      </c>
      <c r="B71" t="s">
        <v>793</v>
      </c>
      <c r="C71" t="s">
        <v>3069</v>
      </c>
      <c r="D71" t="s">
        <v>193</v>
      </c>
      <c r="E71">
        <v>20041.794002999999</v>
      </c>
      <c r="F71">
        <v>1233.75</v>
      </c>
      <c r="G71">
        <v>70.890511268913798</v>
      </c>
      <c r="H71">
        <f>(Table2[[#This Row],[1Y Return vs Nifty]]-AVERAGE(Table2[1Y Return vs Nifty]))/_xlfn.STDEV.P(Table2[1Y Return vs Nifty])</f>
        <v>0.55160542563433457</v>
      </c>
      <c r="I71">
        <v>-2.7674958693592902</v>
      </c>
      <c r="J71">
        <f>(Table2[[#This Row],[1M Return vs Nifty]]-AVERAGE(Table2[1M Return vs Nifty]))/_xlfn.STDEV.P(Table2[1M Return vs Nifty])</f>
        <v>6.824423044075624E-2</v>
      </c>
      <c r="K71">
        <v>34.524833631590496</v>
      </c>
      <c r="L71">
        <f>(Table2[[#This Row],[6M Return vs Nifty]]-AVERAGE(Table2[6M Return vs Nifty]))/_xlfn.STDEV.P(Table2[6M Return vs Nifty])</f>
        <v>1.0579075291377393</v>
      </c>
      <c r="M71">
        <v>-6.7873570552226798</v>
      </c>
      <c r="N71">
        <f>(Table2[[#This Row],[1W Return vs Nifty]]-AVERAGE(Table2[1W Return vs Nifty]))/_xlfn.STDEV.P(Table2[1W Return vs Nifty])</f>
        <v>-0.70467199501597899</v>
      </c>
      <c r="O71">
        <v>1296.33</v>
      </c>
      <c r="P71">
        <v>1259.27277789304</v>
      </c>
      <c r="Q71">
        <v>1033.0048802840399</v>
      </c>
      <c r="R71">
        <v>35.786949191974202</v>
      </c>
      <c r="S71" s="1">
        <f>(Table2[[#This Row],[Close Price]]-Table2[[#This Row],[20D EMA]])/Table2[[#This Row],[20D EMA]]</f>
        <v>-4.8274744856633675E-2</v>
      </c>
      <c r="T71" s="1">
        <f>(Table2[[#This Row],[Close Price]]-Table2[[#This Row],[50D EMA]])/Table2[[#This Row],[50D EMA]]</f>
        <v>-2.0267870743417182E-2</v>
      </c>
      <c r="U71" s="1">
        <f>(Table2[[#This Row],[Close Price]]-Table2[[#This Row],[200D EMA]])/Table2[[#This Row],[200D EMA]]</f>
        <v>0.19433124039139316</v>
      </c>
      <c r="V71">
        <v>0.55020003825099295</v>
      </c>
      <c r="W71">
        <v>1222.95</v>
      </c>
      <c r="X71">
        <v>1242.9000000000001</v>
      </c>
      <c r="Y71">
        <v>1189</v>
      </c>
      <c r="Z71">
        <v>1345</v>
      </c>
      <c r="AA71">
        <v>1189</v>
      </c>
      <c r="AB71">
        <v>1374.3</v>
      </c>
      <c r="AC71" s="1">
        <f>(Table2[[#This Row],[Close Price]]/Table2[[#This Row],[Day Low]])-1</f>
        <v>8.8311051146816588E-3</v>
      </c>
      <c r="AD71" s="1">
        <f>(Table2[[#This Row],[Day High]]/Table2[[#This Row],[Close Price]])-1</f>
        <v>7.4164133738603422E-3</v>
      </c>
      <c r="AE71" s="1">
        <f>(Table2[[#This Row],[Close Price]]/Table2[[#This Row],[Current Week Low]])-1</f>
        <v>3.7636669470142881E-2</v>
      </c>
      <c r="AF71" s="1">
        <f>(Table2[[#This Row],[Current Week High]]/Table2[[#This Row],[Close Price]])-1</f>
        <v>9.0172239108409213E-2</v>
      </c>
      <c r="AG71" s="1">
        <f>(Table2[[#This Row],[Close Price]]/Table2[[#This Row],[Current Month Low]])-1</f>
        <v>3.7636669470142881E-2</v>
      </c>
      <c r="AH71" s="1">
        <f>(Table2[[#This Row],[Current Month High]]/Table2[[#This Row],[Close Price]])-1</f>
        <v>0.11392097264437684</v>
      </c>
      <c r="AI71">
        <v>15.7325227963525</v>
      </c>
      <c r="AJ71">
        <v>105.865176038711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-0.03</v>
      </c>
      <c r="AM71" t="s">
        <v>3110</v>
      </c>
      <c r="AN71">
        <v>-6.25</v>
      </c>
      <c r="AO71" t="s">
        <v>3110</v>
      </c>
      <c r="AP71">
        <v>0.13440257092397701</v>
      </c>
      <c r="AQ71">
        <f>(Table2[[#This Row],[Sharpe Ratio]]-AVERAGE(Table2[Sharpe Ratio]))/_xlfn.STDEV.P(Table2[Sharpe Ratio])</f>
        <v>0.8438660899398619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1.8169512801367127</v>
      </c>
      <c r="AS71">
        <f>_xlfn.RANK.AVG(Table2[[#This Row],[1Y Return vs Nifty Z-Score]],Table2[1Y Return vs Nifty Z-Score])</f>
        <v>155</v>
      </c>
      <c r="AT71">
        <f>_xlfn.RANK.AVG(Table2[[#This Row],[6M Return vs Nifty Z-Score]],Table2[6M Return vs Nifty Z-Score])</f>
        <v>96</v>
      </c>
      <c r="AU71">
        <f>_xlfn.RANK.AVG(Table2[[#This Row],[Sharpe Ratio Z-Score]],Table2[Sharpe Ratio Z-Score])</f>
        <v>145</v>
      </c>
      <c r="AV71">
        <f>(Table2[[#This Row],[Rank 1Y]]+Table2[[#This Row],[Rank 6M]]+Table2[[#This Row],[Rank Sharpe]])/3</f>
        <v>132</v>
      </c>
    </row>
    <row r="72" spans="1:48" x14ac:dyDescent="0.3">
      <c r="A72" t="s">
        <v>614</v>
      </c>
      <c r="B72" t="s">
        <v>615</v>
      </c>
      <c r="C72" t="s">
        <v>3080</v>
      </c>
      <c r="D72" t="s">
        <v>166</v>
      </c>
      <c r="E72">
        <v>30010.5834966</v>
      </c>
      <c r="F72">
        <v>6933.15</v>
      </c>
      <c r="G72">
        <v>141.552276877775</v>
      </c>
      <c r="H72">
        <f>(Table2[[#This Row],[1Y Return vs Nifty]]-AVERAGE(Table2[1Y Return vs Nifty]))/_xlfn.STDEV.P(Table2[1Y Return vs Nifty])</f>
        <v>1.6185868894441351</v>
      </c>
      <c r="I72">
        <v>5.7034779819486596</v>
      </c>
      <c r="J72">
        <f>(Table2[[#This Row],[1M Return vs Nifty]]-AVERAGE(Table2[1M Return vs Nifty]))/_xlfn.STDEV.P(Table2[1M Return vs Nifty])</f>
        <v>0.93695823245319232</v>
      </c>
      <c r="K72">
        <v>107.625336490978</v>
      </c>
      <c r="L72">
        <f>(Table2[[#This Row],[6M Return vs Nifty]]-AVERAGE(Table2[6M Return vs Nifty]))/_xlfn.STDEV.P(Table2[6M Return vs Nifty])</f>
        <v>3.6310083074566859</v>
      </c>
      <c r="M72">
        <v>-2.6647072987174298</v>
      </c>
      <c r="N72">
        <f>(Table2[[#This Row],[1W Return vs Nifty]]-AVERAGE(Table2[1W Return vs Nifty]))/_xlfn.STDEV.P(Table2[1W Return vs Nifty])</f>
        <v>9.6290061070697722E-2</v>
      </c>
      <c r="O72">
        <v>5873.57</v>
      </c>
      <c r="P72">
        <v>5355.4952780160002</v>
      </c>
      <c r="Q72">
        <v>4086.20647037142</v>
      </c>
      <c r="R72">
        <v>75.559391228359402</v>
      </c>
      <c r="S72" s="1">
        <f>(Table2[[#This Row],[Close Price]]-Table2[[#This Row],[20D EMA]])/Table2[[#This Row],[20D EMA]]</f>
        <v>0.18039795218240354</v>
      </c>
      <c r="T72" s="1">
        <f>(Table2[[#This Row],[Close Price]]-Table2[[#This Row],[50D EMA]])/Table2[[#This Row],[50D EMA]]</f>
        <v>0.29458614751471845</v>
      </c>
      <c r="U72" s="1">
        <f>(Table2[[#This Row],[Close Price]]-Table2[[#This Row],[200D EMA]])/Table2[[#This Row],[200D EMA]]</f>
        <v>0.69672043012789897</v>
      </c>
      <c r="V72">
        <v>1.50565231700636</v>
      </c>
      <c r="W72">
        <v>7047.05</v>
      </c>
      <c r="X72">
        <v>7284</v>
      </c>
      <c r="Y72">
        <v>5670</v>
      </c>
      <c r="Z72">
        <v>6933.15</v>
      </c>
      <c r="AA72">
        <v>5670</v>
      </c>
      <c r="AB72">
        <v>6933.15</v>
      </c>
      <c r="AC72" s="1">
        <f>(Table2[[#This Row],[Close Price]]/Table2[[#This Row],[Day Low]])-1</f>
        <v>-1.6162791522693953E-2</v>
      </c>
      <c r="AD72" s="1">
        <f>(Table2[[#This Row],[Day High]]/Table2[[#This Row],[Close Price]])-1</f>
        <v>5.0604703489755876E-2</v>
      </c>
      <c r="AE72" s="1">
        <f>(Table2[[#This Row],[Close Price]]/Table2[[#This Row],[Current Week Low]])-1</f>
        <v>0.22277777777777774</v>
      </c>
      <c r="AF72" s="1">
        <f>(Table2[[#This Row],[Current Week High]]/Table2[[#This Row],[Close Price]])-1</f>
        <v>0</v>
      </c>
      <c r="AG72" s="1">
        <f>(Table2[[#This Row],[Close Price]]/Table2[[#This Row],[Current Month Low]])-1</f>
        <v>0.22277777777777774</v>
      </c>
      <c r="AH72" s="1">
        <f>(Table2[[#This Row],[Current Month High]]/Table2[[#This Row],[Close Price]])-1</f>
        <v>0</v>
      </c>
      <c r="AI72">
        <v>0</v>
      </c>
      <c r="AJ72">
        <v>185.31481481481401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0.42</v>
      </c>
      <c r="AM72" t="s">
        <v>3111</v>
      </c>
      <c r="AN72">
        <v>22.5</v>
      </c>
      <c r="AO72" t="s">
        <v>3111</v>
      </c>
      <c r="AP72">
        <v>6.0666617747923E-2</v>
      </c>
      <c r="AQ72">
        <f>(Table2[[#This Row],[Sharpe Ratio]]-AVERAGE(Table2[Sharpe Ratio]))/_xlfn.STDEV.P(Table2[Sharpe Ratio])</f>
        <v>-1.9165335170296196E-2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6.2636781552544152</v>
      </c>
      <c r="AS72">
        <f>_xlfn.RANK.AVG(Table2[[#This Row],[1Y Return vs Nifty Z-Score]],Table2[1Y Return vs Nifty Z-Score])</f>
        <v>46</v>
      </c>
      <c r="AT72">
        <f>_xlfn.RANK.AVG(Table2[[#This Row],[6M Return vs Nifty Z-Score]],Table2[6M Return vs Nifty Z-Score])</f>
        <v>4</v>
      </c>
      <c r="AU72">
        <f>_xlfn.RANK.AVG(Table2[[#This Row],[Sharpe Ratio Z-Score]],Table2[Sharpe Ratio Z-Score])</f>
        <v>348</v>
      </c>
      <c r="AV72">
        <f>(Table2[[#This Row],[Rank 1Y]]+Table2[[#This Row],[Rank 6M]]+Table2[[#This Row],[Rank Sharpe]])/3</f>
        <v>132.66666666666666</v>
      </c>
    </row>
    <row r="73" spans="1:48" x14ac:dyDescent="0.3">
      <c r="A73" t="s">
        <v>1233</v>
      </c>
      <c r="B73" t="s">
        <v>1234</v>
      </c>
      <c r="C73" t="s">
        <v>3077</v>
      </c>
      <c r="D73" t="s">
        <v>260</v>
      </c>
      <c r="E73">
        <v>9052.5002775119992</v>
      </c>
      <c r="F73">
        <v>79.11</v>
      </c>
      <c r="G73">
        <v>38.872556608963301</v>
      </c>
      <c r="H73">
        <f>(Table2[[#This Row],[1Y Return vs Nifty]]-AVERAGE(Table2[1Y Return vs Nifty]))/_xlfn.STDEV.P(Table2[1Y Return vs Nifty])</f>
        <v>6.813938375290006E-2</v>
      </c>
      <c r="I73">
        <v>1.4695098144568</v>
      </c>
      <c r="J73">
        <f>(Table2[[#This Row],[1M Return vs Nifty]]-AVERAGE(Table2[1M Return vs Nifty]))/_xlfn.STDEV.P(Table2[1M Return vs Nifty])</f>
        <v>0.50275698289943527</v>
      </c>
      <c r="K73">
        <v>32.392332792168098</v>
      </c>
      <c r="L73">
        <f>(Table2[[#This Row],[6M Return vs Nifty]]-AVERAGE(Table2[6M Return vs Nifty]))/_xlfn.STDEV.P(Table2[6M Return vs Nifty])</f>
        <v>0.98284457669487635</v>
      </c>
      <c r="M73">
        <v>-13.6951018984828</v>
      </c>
      <c r="N73">
        <f>(Table2[[#This Row],[1W Return vs Nifty]]-AVERAGE(Table2[1W Return vs Nifty]))/_xlfn.STDEV.P(Table2[1W Return vs Nifty])</f>
        <v>-2.0467315536407034</v>
      </c>
      <c r="O73">
        <v>82.11</v>
      </c>
      <c r="P73">
        <v>76.375321402889995</v>
      </c>
      <c r="Q73">
        <v>59.171816823052303</v>
      </c>
      <c r="R73">
        <v>38.184362470083101</v>
      </c>
      <c r="S73" s="1">
        <f>(Table2[[#This Row],[Close Price]]-Table2[[#This Row],[20D EMA]])/Table2[[#This Row],[20D EMA]]</f>
        <v>-3.6536353671903547E-2</v>
      </c>
      <c r="T73" s="1">
        <f>(Table2[[#This Row],[Close Price]]-Table2[[#This Row],[50D EMA]])/Table2[[#This Row],[50D EMA]]</f>
        <v>3.5805788399687524E-2</v>
      </c>
      <c r="U73" s="1">
        <f>(Table2[[#This Row],[Close Price]]-Table2[[#This Row],[200D EMA]])/Table2[[#This Row],[200D EMA]]</f>
        <v>0.33695404750830854</v>
      </c>
      <c r="V73">
        <v>1.0470825954129099</v>
      </c>
      <c r="W73">
        <v>78.58</v>
      </c>
      <c r="X73">
        <v>79.599999999999994</v>
      </c>
      <c r="Y73">
        <v>76.099999999999994</v>
      </c>
      <c r="Z73">
        <v>83.75</v>
      </c>
      <c r="AA73">
        <v>76.099999999999994</v>
      </c>
      <c r="AB73">
        <v>87.75</v>
      </c>
      <c r="AC73" s="1">
        <f>(Table2[[#This Row],[Close Price]]/Table2[[#This Row],[Day Low]])-1</f>
        <v>6.7447187579536827E-3</v>
      </c>
      <c r="AD73" s="1">
        <f>(Table2[[#This Row],[Day High]]/Table2[[#This Row],[Close Price]])-1</f>
        <v>6.1939072177978893E-3</v>
      </c>
      <c r="AE73" s="1">
        <f>(Table2[[#This Row],[Close Price]]/Table2[[#This Row],[Current Week Low]])-1</f>
        <v>3.9553219448094756E-2</v>
      </c>
      <c r="AF73" s="1">
        <f>(Table2[[#This Row],[Current Week High]]/Table2[[#This Row],[Close Price]])-1</f>
        <v>5.8652509164454525E-2</v>
      </c>
      <c r="AG73" s="1">
        <f>(Table2[[#This Row],[Close Price]]/Table2[[#This Row],[Current Month Low]])-1</f>
        <v>3.9553219448094756E-2</v>
      </c>
      <c r="AH73" s="1">
        <f>(Table2[[#This Row],[Current Month High]]/Table2[[#This Row],[Close Price]])-1</f>
        <v>0.10921501706484649</v>
      </c>
      <c r="AI73">
        <v>18.063455947415001</v>
      </c>
      <c r="AJ73">
        <v>112.51296833111699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0.18</v>
      </c>
      <c r="AM73" t="s">
        <v>3111</v>
      </c>
      <c r="AN73">
        <v>-1.04</v>
      </c>
      <c r="AO73" t="s">
        <v>3110</v>
      </c>
      <c r="AP73">
        <v>0.22850803222327301</v>
      </c>
      <c r="AQ73">
        <f>(Table2[[#This Row],[Sharpe Ratio]]-AVERAGE(Table2[Sharpe Ratio]))/_xlfn.STDEV.P(Table2[Sharpe Ratio])</f>
        <v>1.9453093734065687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1.4523187631130772</v>
      </c>
      <c r="AS73">
        <f>_xlfn.RANK.AVG(Table2[[#This Row],[1Y Return vs Nifty Z-Score]],Table2[1Y Return vs Nifty Z-Score])</f>
        <v>280</v>
      </c>
      <c r="AT73">
        <f>_xlfn.RANK.AVG(Table2[[#This Row],[6M Return vs Nifty Z-Score]],Table2[6M Return vs Nifty Z-Score])</f>
        <v>104</v>
      </c>
      <c r="AU73">
        <f>_xlfn.RANK.AVG(Table2[[#This Row],[Sharpe Ratio Z-Score]],Table2[Sharpe Ratio Z-Score])</f>
        <v>19</v>
      </c>
      <c r="AV73">
        <f>(Table2[[#This Row],[Rank 1Y]]+Table2[[#This Row],[Rank 6M]]+Table2[[#This Row],[Rank Sharpe]])/3</f>
        <v>134.33333333333334</v>
      </c>
    </row>
    <row r="74" spans="1:48" x14ac:dyDescent="0.3">
      <c r="A74" t="s">
        <v>489</v>
      </c>
      <c r="B74" t="s">
        <v>490</v>
      </c>
      <c r="C74" t="s">
        <v>3072</v>
      </c>
      <c r="D74" t="s">
        <v>491</v>
      </c>
      <c r="E74">
        <v>42181.25</v>
      </c>
      <c r="F74">
        <v>496.25</v>
      </c>
      <c r="G74">
        <v>64.704296776041801</v>
      </c>
      <c r="H74">
        <f>(Table2[[#This Row],[1Y Return vs Nifty]]-AVERAGE(Table2[1Y Return vs Nifty]))/_xlfn.STDEV.P(Table2[1Y Return vs Nifty])</f>
        <v>0.45819456704381228</v>
      </c>
      <c r="I74">
        <v>-15.5170863509402</v>
      </c>
      <c r="J74">
        <f>(Table2[[#This Row],[1M Return vs Nifty]]-AVERAGE(Table2[1M Return vs Nifty]))/_xlfn.STDEV.P(Table2[1M Return vs Nifty])</f>
        <v>-1.2392498033843722</v>
      </c>
      <c r="K74">
        <v>32.280187087810098</v>
      </c>
      <c r="L74">
        <f>(Table2[[#This Row],[6M Return vs Nifty]]-AVERAGE(Table2[6M Return vs Nifty]))/_xlfn.STDEV.P(Table2[6M Return vs Nifty])</f>
        <v>0.97889710454514622</v>
      </c>
      <c r="M74">
        <v>-5.9074864628090697</v>
      </c>
      <c r="N74">
        <f>(Table2[[#This Row],[1W Return vs Nifty]]-AVERAGE(Table2[1W Return vs Nifty]))/_xlfn.STDEV.P(Table2[1W Return vs Nifty])</f>
        <v>-0.53372782065875324</v>
      </c>
      <c r="O74">
        <v>527.29</v>
      </c>
      <c r="P74">
        <v>522.61603491636902</v>
      </c>
      <c r="Q74">
        <v>414.11581825493602</v>
      </c>
      <c r="R74">
        <v>30.831498804568302</v>
      </c>
      <c r="S74" s="1">
        <f>(Table2[[#This Row],[Close Price]]-Table2[[#This Row],[20D EMA]])/Table2[[#This Row],[20D EMA]]</f>
        <v>-5.8867037114301364E-2</v>
      </c>
      <c r="T74" s="1">
        <f>(Table2[[#This Row],[Close Price]]-Table2[[#This Row],[50D EMA]])/Table2[[#This Row],[50D EMA]]</f>
        <v>-5.045010706682241E-2</v>
      </c>
      <c r="U74" s="1">
        <f>(Table2[[#This Row],[Close Price]]-Table2[[#This Row],[200D EMA]])/Table2[[#This Row],[200D EMA]]</f>
        <v>0.19833625793666479</v>
      </c>
      <c r="V74">
        <v>0.74419166053025598</v>
      </c>
      <c r="W74">
        <v>493.55</v>
      </c>
      <c r="X74">
        <v>498.7</v>
      </c>
      <c r="Y74">
        <v>479.8</v>
      </c>
      <c r="Z74">
        <v>502.6</v>
      </c>
      <c r="AA74">
        <v>479.8</v>
      </c>
      <c r="AB74">
        <v>528.35</v>
      </c>
      <c r="AC74" s="1">
        <f>(Table2[[#This Row],[Close Price]]/Table2[[#This Row],[Day Low]])-1</f>
        <v>5.4705703576132247E-3</v>
      </c>
      <c r="AD74" s="1">
        <f>(Table2[[#This Row],[Day High]]/Table2[[#This Row],[Close Price]])-1</f>
        <v>4.9370277078084612E-3</v>
      </c>
      <c r="AE74" s="1">
        <f>(Table2[[#This Row],[Close Price]]/Table2[[#This Row],[Current Week Low]])-1</f>
        <v>3.4285118799499692E-2</v>
      </c>
      <c r="AF74" s="1">
        <f>(Table2[[#This Row],[Current Week High]]/Table2[[#This Row],[Close Price]])-1</f>
        <v>1.2795969773299776E-2</v>
      </c>
      <c r="AG74" s="1">
        <f>(Table2[[#This Row],[Close Price]]/Table2[[#This Row],[Current Month Low]])-1</f>
        <v>3.4285118799499692E-2</v>
      </c>
      <c r="AH74" s="1">
        <f>(Table2[[#This Row],[Current Month High]]/Table2[[#This Row],[Close Price]])-1</f>
        <v>6.4685138539042786E-2</v>
      </c>
      <c r="AI74">
        <v>25.007556675062901</v>
      </c>
      <c r="AJ74">
        <v>105.316508067852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-0.02</v>
      </c>
      <c r="AM74" t="s">
        <v>3110</v>
      </c>
      <c r="AN74">
        <v>-9.26</v>
      </c>
      <c r="AO74" t="s">
        <v>3110</v>
      </c>
      <c r="AP74">
        <v>0.14438288731459301</v>
      </c>
      <c r="AQ74">
        <f>(Table2[[#This Row],[Sharpe Ratio]]-AVERAGE(Table2[Sharpe Ratio]))/_xlfn.STDEV.P(Table2[Sharpe Ratio])</f>
        <v>0.96067920900374892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0.62479325654958195</v>
      </c>
      <c r="AS74">
        <f>_xlfn.RANK.AVG(Table2[[#This Row],[1Y Return vs Nifty Z-Score]],Table2[1Y Return vs Nifty Z-Score])</f>
        <v>176</v>
      </c>
      <c r="AT74">
        <f>_xlfn.RANK.AVG(Table2[[#This Row],[6M Return vs Nifty Z-Score]],Table2[6M Return vs Nifty Z-Score])</f>
        <v>105</v>
      </c>
      <c r="AU74">
        <f>_xlfn.RANK.AVG(Table2[[#This Row],[Sharpe Ratio Z-Score]],Table2[Sharpe Ratio Z-Score])</f>
        <v>124</v>
      </c>
      <c r="AV74">
        <f>(Table2[[#This Row],[Rank 1Y]]+Table2[[#This Row],[Rank 6M]]+Table2[[#This Row],[Rank Sharpe]])/3</f>
        <v>135</v>
      </c>
    </row>
    <row r="75" spans="1:48" x14ac:dyDescent="0.3">
      <c r="A75" t="s">
        <v>668</v>
      </c>
      <c r="B75" t="s">
        <v>669</v>
      </c>
      <c r="C75" t="s">
        <v>3064</v>
      </c>
      <c r="D75" t="s">
        <v>428</v>
      </c>
      <c r="E75">
        <v>25742.34</v>
      </c>
      <c r="F75">
        <v>733.4</v>
      </c>
      <c r="G75">
        <v>70.9137718631669</v>
      </c>
      <c r="H75">
        <f>(Table2[[#This Row],[1Y Return vs Nifty]]-AVERAGE(Table2[1Y Return vs Nifty]))/_xlfn.STDEV.P(Table2[1Y Return vs Nifty])</f>
        <v>0.55195665692174167</v>
      </c>
      <c r="I75">
        <v>-21.3574305664708</v>
      </c>
      <c r="J75">
        <f>(Table2[[#This Row],[1M Return vs Nifty]]-AVERAGE(Table2[1M Return vs Nifty]))/_xlfn.STDEV.P(Table2[1M Return vs Nifty])</f>
        <v>-1.8381878813032866</v>
      </c>
      <c r="K75">
        <v>84.208141863838307</v>
      </c>
      <c r="L75">
        <f>(Table2[[#This Row],[6M Return vs Nifty]]-AVERAGE(Table2[6M Return vs Nifty]))/_xlfn.STDEV.P(Table2[6M Return vs Nifty])</f>
        <v>2.8067348843717235</v>
      </c>
      <c r="M75">
        <v>-12.2858540039792</v>
      </c>
      <c r="N75">
        <f>(Table2[[#This Row],[1W Return vs Nifty]]-AVERAGE(Table2[1W Return vs Nifty]))/_xlfn.STDEV.P(Table2[1W Return vs Nifty])</f>
        <v>-1.7729382028142526</v>
      </c>
      <c r="O75">
        <v>815.44</v>
      </c>
      <c r="P75">
        <v>791.306478252131</v>
      </c>
      <c r="Q75">
        <v>586.86087411406902</v>
      </c>
      <c r="R75">
        <v>21.038720071900102</v>
      </c>
      <c r="S75" s="1">
        <f>(Table2[[#This Row],[Close Price]]-Table2[[#This Row],[20D EMA]])/Table2[[#This Row],[20D EMA]]</f>
        <v>-0.10060826057098017</v>
      </c>
      <c r="T75" s="1">
        <f>(Table2[[#This Row],[Close Price]]-Table2[[#This Row],[50D EMA]])/Table2[[#This Row],[50D EMA]]</f>
        <v>-7.3178319454729024E-2</v>
      </c>
      <c r="U75" s="1">
        <f>(Table2[[#This Row],[Close Price]]-Table2[[#This Row],[200D EMA]])/Table2[[#This Row],[200D EMA]]</f>
        <v>0.24969994141652035</v>
      </c>
      <c r="V75">
        <v>0.42271346586739</v>
      </c>
      <c r="W75">
        <v>727</v>
      </c>
      <c r="X75">
        <v>739.05</v>
      </c>
      <c r="Y75">
        <v>712</v>
      </c>
      <c r="Z75">
        <v>768</v>
      </c>
      <c r="AA75">
        <v>712</v>
      </c>
      <c r="AB75">
        <v>840.25</v>
      </c>
      <c r="AC75" s="1">
        <f>(Table2[[#This Row],[Close Price]]/Table2[[#This Row],[Day Low]])-1</f>
        <v>8.803301237964245E-3</v>
      </c>
      <c r="AD75" s="1">
        <f>(Table2[[#This Row],[Day High]]/Table2[[#This Row],[Close Price]])-1</f>
        <v>7.7038451049904477E-3</v>
      </c>
      <c r="AE75" s="1">
        <f>(Table2[[#This Row],[Close Price]]/Table2[[#This Row],[Current Week Low]])-1</f>
        <v>3.0056179775280967E-2</v>
      </c>
      <c r="AF75" s="1">
        <f>(Table2[[#This Row],[Current Week High]]/Table2[[#This Row],[Close Price]])-1</f>
        <v>4.7177529315516775E-2</v>
      </c>
      <c r="AG75" s="1">
        <f>(Table2[[#This Row],[Close Price]]/Table2[[#This Row],[Current Month Low]])-1</f>
        <v>3.0056179775280967E-2</v>
      </c>
      <c r="AH75" s="1">
        <f>(Table2[[#This Row],[Current Month High]]/Table2[[#This Row],[Close Price]])-1</f>
        <v>0.14569130079083714</v>
      </c>
      <c r="AI75">
        <v>32.260703572402498</v>
      </c>
      <c r="AJ75">
        <v>161.92857142857099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0.09</v>
      </c>
      <c r="AM75" t="s">
        <v>3111</v>
      </c>
      <c r="AN75">
        <v>-13.33</v>
      </c>
      <c r="AO75" t="s">
        <v>3110</v>
      </c>
      <c r="AP75">
        <v>9.2702742421567993E-2</v>
      </c>
      <c r="AQ75">
        <f>(Table2[[#This Row],[Sharpe Ratio]]-AVERAGE(Table2[Sharpe Ratio]))/_xlfn.STDEV.P(Table2[Sharpe Ratio])</f>
        <v>0.35579669001827052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0.10336214719419634</v>
      </c>
      <c r="AS75">
        <f>_xlfn.RANK.AVG(Table2[[#This Row],[1Y Return vs Nifty Z-Score]],Table2[1Y Return vs Nifty Z-Score])</f>
        <v>154</v>
      </c>
      <c r="AT75">
        <f>_xlfn.RANK.AVG(Table2[[#This Row],[6M Return vs Nifty Z-Score]],Table2[6M Return vs Nifty Z-Score])</f>
        <v>11</v>
      </c>
      <c r="AU75">
        <f>_xlfn.RANK.AVG(Table2[[#This Row],[Sharpe Ratio Z-Score]],Table2[Sharpe Ratio Z-Score])</f>
        <v>247</v>
      </c>
      <c r="AV75">
        <f>(Table2[[#This Row],[Rank 1Y]]+Table2[[#This Row],[Rank 6M]]+Table2[[#This Row],[Rank Sharpe]])/3</f>
        <v>137.33333333333334</v>
      </c>
    </row>
    <row r="76" spans="1:48" x14ac:dyDescent="0.3">
      <c r="A76" t="s">
        <v>935</v>
      </c>
      <c r="B76" t="s">
        <v>936</v>
      </c>
      <c r="C76" t="s">
        <v>3077</v>
      </c>
      <c r="D76" t="s">
        <v>130</v>
      </c>
      <c r="E76">
        <v>15322.20202576</v>
      </c>
      <c r="F76">
        <v>1145.2</v>
      </c>
      <c r="G76">
        <v>79.8245907000382</v>
      </c>
      <c r="H76">
        <f>(Table2[[#This Row],[1Y Return vs Nifty]]-AVERAGE(Table2[1Y Return vs Nifty]))/_xlfn.STDEV.P(Table2[1Y Return vs Nifty])</f>
        <v>0.68650860937276548</v>
      </c>
      <c r="I76">
        <v>0.28531214579166297</v>
      </c>
      <c r="J76">
        <f>(Table2[[#This Row],[1M Return vs Nifty]]-AVERAGE(Table2[1M Return vs Nifty]))/_xlfn.STDEV.P(Table2[1M Return vs Nifty])</f>
        <v>0.38131532648810679</v>
      </c>
      <c r="K76">
        <v>30.572075977887302</v>
      </c>
      <c r="L76">
        <f>(Table2[[#This Row],[6M Return vs Nifty]]-AVERAGE(Table2[6M Return vs Nifty]))/_xlfn.STDEV.P(Table2[6M Return vs Nifty])</f>
        <v>0.91877245622566939</v>
      </c>
      <c r="M76">
        <v>2.61971893079077</v>
      </c>
      <c r="N76">
        <f>(Table2[[#This Row],[1W Return vs Nifty]]-AVERAGE(Table2[1W Return vs Nifty]))/_xlfn.STDEV.P(Table2[1W Return vs Nifty])</f>
        <v>1.1229659001585244</v>
      </c>
      <c r="O76">
        <v>1101.7</v>
      </c>
      <c r="P76">
        <v>1058.8340956018101</v>
      </c>
      <c r="Q76">
        <v>857.37958169673698</v>
      </c>
      <c r="R76">
        <v>63.624275936722</v>
      </c>
      <c r="S76" s="1">
        <f>(Table2[[#This Row],[Close Price]]-Table2[[#This Row],[20D EMA]])/Table2[[#This Row],[20D EMA]]</f>
        <v>3.9484433148770079E-2</v>
      </c>
      <c r="T76" s="1">
        <f>(Table2[[#This Row],[Close Price]]-Table2[[#This Row],[50D EMA]])/Table2[[#This Row],[50D EMA]]</f>
        <v>8.1566984626710692E-2</v>
      </c>
      <c r="U76" s="1">
        <f>(Table2[[#This Row],[Close Price]]-Table2[[#This Row],[200D EMA]])/Table2[[#This Row],[200D EMA]]</f>
        <v>0.33569777546331608</v>
      </c>
      <c r="V76">
        <v>1.0007542424637399</v>
      </c>
      <c r="W76">
        <v>1155</v>
      </c>
      <c r="X76">
        <v>1166.95</v>
      </c>
      <c r="Y76">
        <v>1042.0999999999999</v>
      </c>
      <c r="Z76">
        <v>1155</v>
      </c>
      <c r="AA76">
        <v>1042.0999999999999</v>
      </c>
      <c r="AB76">
        <v>1155</v>
      </c>
      <c r="AC76" s="1">
        <f>(Table2[[#This Row],[Close Price]]/Table2[[#This Row],[Day Low]])-1</f>
        <v>-8.4848484848484285E-3</v>
      </c>
      <c r="AD76" s="1">
        <f>(Table2[[#This Row],[Day High]]/Table2[[#This Row],[Close Price]])-1</f>
        <v>1.899231575270699E-2</v>
      </c>
      <c r="AE76" s="1">
        <f>(Table2[[#This Row],[Close Price]]/Table2[[#This Row],[Current Week Low]])-1</f>
        <v>9.8934843105268344E-2</v>
      </c>
      <c r="AF76" s="1">
        <f>(Table2[[#This Row],[Current Week High]]/Table2[[#This Row],[Close Price]])-1</f>
        <v>8.5574572127138371E-3</v>
      </c>
      <c r="AG76" s="1">
        <f>(Table2[[#This Row],[Close Price]]/Table2[[#This Row],[Current Month Low]])-1</f>
        <v>9.8934843105268344E-2</v>
      </c>
      <c r="AH76" s="1">
        <f>(Table2[[#This Row],[Current Month High]]/Table2[[#This Row],[Close Price]])-1</f>
        <v>8.5574572127138371E-3</v>
      </c>
      <c r="AI76">
        <v>6.8765281173594097</v>
      </c>
      <c r="AJ76">
        <v>106.845479996387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0.31</v>
      </c>
      <c r="AM76" t="s">
        <v>3111</v>
      </c>
      <c r="AN76">
        <v>6.53</v>
      </c>
      <c r="AO76" t="s">
        <v>3111</v>
      </c>
      <c r="AP76">
        <v>0.12419213408671199</v>
      </c>
      <c r="AQ76">
        <f>(Table2[[#This Row],[Sharpe Ratio]]-AVERAGE(Table2[Sharpe Ratio]))/_xlfn.STDEV.P(Table2[Sharpe Ratio])</f>
        <v>0.72435956055897133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3.8339218528040373</v>
      </c>
      <c r="AS76">
        <f>_xlfn.RANK.AVG(Table2[[#This Row],[1Y Return vs Nifty Z-Score]],Table2[1Y Return vs Nifty Z-Score])</f>
        <v>128</v>
      </c>
      <c r="AT76">
        <f>_xlfn.RANK.AVG(Table2[[#This Row],[6M Return vs Nifty Z-Score]],Table2[6M Return vs Nifty Z-Score])</f>
        <v>111</v>
      </c>
      <c r="AU76">
        <f>_xlfn.RANK.AVG(Table2[[#This Row],[Sharpe Ratio Z-Score]],Table2[Sharpe Ratio Z-Score])</f>
        <v>174</v>
      </c>
      <c r="AV76">
        <f>(Table2[[#This Row],[Rank 1Y]]+Table2[[#This Row],[Rank 6M]]+Table2[[#This Row],[Rank Sharpe]])/3</f>
        <v>137.66666666666666</v>
      </c>
    </row>
    <row r="77" spans="1:48" x14ac:dyDescent="0.3">
      <c r="A77" t="s">
        <v>1325</v>
      </c>
      <c r="B77" t="s">
        <v>1326</v>
      </c>
      <c r="C77" t="s">
        <v>3080</v>
      </c>
      <c r="D77" t="s">
        <v>380</v>
      </c>
      <c r="E77">
        <v>8262.6664663399897</v>
      </c>
      <c r="F77">
        <v>1812.85</v>
      </c>
      <c r="G77">
        <v>113.89169072402299</v>
      </c>
      <c r="H77">
        <f>(Table2[[#This Row],[1Y Return vs Nifty]]-AVERAGE(Table2[1Y Return vs Nifty]))/_xlfn.STDEV.P(Table2[1Y Return vs Nifty])</f>
        <v>1.2009164215487453</v>
      </c>
      <c r="I77">
        <v>-2.49876071473776</v>
      </c>
      <c r="J77">
        <f>(Table2[[#This Row],[1M Return vs Nifty]]-AVERAGE(Table2[1M Return vs Nifty]))/_xlfn.STDEV.P(Table2[1M Return vs Nifty])</f>
        <v>9.5803516509931644E-2</v>
      </c>
      <c r="K77">
        <v>64.981282784567</v>
      </c>
      <c r="L77">
        <f>(Table2[[#This Row],[6M Return vs Nifty]]-AVERAGE(Table2[6M Return vs Nifty]))/_xlfn.STDEV.P(Table2[6M Return vs Nifty])</f>
        <v>2.1299591560752327</v>
      </c>
      <c r="M77">
        <v>2.2797189307907599</v>
      </c>
      <c r="N77">
        <f>(Table2[[#This Row],[1W Return vs Nifty]]-AVERAGE(Table2[1W Return vs Nifty]))/_xlfn.STDEV.P(Table2[1W Return vs Nifty])</f>
        <v>1.0569095734866394</v>
      </c>
      <c r="O77">
        <v>1721.88</v>
      </c>
      <c r="P77">
        <v>1619.1650461512399</v>
      </c>
      <c r="Q77">
        <v>1280.7919649275</v>
      </c>
      <c r="R77">
        <v>65.467629178930395</v>
      </c>
      <c r="S77" s="1">
        <f>(Table2[[#This Row],[Close Price]]-Table2[[#This Row],[20D EMA]])/Table2[[#This Row],[20D EMA]]</f>
        <v>5.2831788510232881E-2</v>
      </c>
      <c r="T77" s="1">
        <f>(Table2[[#This Row],[Close Price]]-Table2[[#This Row],[50D EMA]])/Table2[[#This Row],[50D EMA]]</f>
        <v>0.11962026620396091</v>
      </c>
      <c r="U77" s="1">
        <f>(Table2[[#This Row],[Close Price]]-Table2[[#This Row],[200D EMA]])/Table2[[#This Row],[200D EMA]]</f>
        <v>0.41541331429465783</v>
      </c>
      <c r="V77">
        <v>1.6974668354671101</v>
      </c>
      <c r="W77">
        <v>1813</v>
      </c>
      <c r="X77">
        <v>1835</v>
      </c>
      <c r="Y77">
        <v>1725.65</v>
      </c>
      <c r="Z77">
        <v>1925.8</v>
      </c>
      <c r="AA77">
        <v>1711.15</v>
      </c>
      <c r="AB77">
        <v>1925.8</v>
      </c>
      <c r="AC77" s="1">
        <f>(Table2[[#This Row],[Close Price]]/Table2[[#This Row],[Day Low]])-1</f>
        <v>-8.2735797021560309E-5</v>
      </c>
      <c r="AD77" s="1">
        <f>(Table2[[#This Row],[Day High]]/Table2[[#This Row],[Close Price]])-1</f>
        <v>1.2218330253468412E-2</v>
      </c>
      <c r="AE77" s="1">
        <f>(Table2[[#This Row],[Close Price]]/Table2[[#This Row],[Current Week Low]])-1</f>
        <v>5.0531683713383346E-2</v>
      </c>
      <c r="AF77" s="1">
        <f>(Table2[[#This Row],[Current Week High]]/Table2[[#This Row],[Close Price]])-1</f>
        <v>6.2305210028408275E-2</v>
      </c>
      <c r="AG77" s="1">
        <f>(Table2[[#This Row],[Close Price]]/Table2[[#This Row],[Current Month Low]])-1</f>
        <v>5.9433714168833696E-2</v>
      </c>
      <c r="AH77" s="1">
        <f>(Table2[[#This Row],[Current Month High]]/Table2[[#This Row],[Close Price]])-1</f>
        <v>6.2305210028408275E-2</v>
      </c>
      <c r="AI77">
        <v>6.2305210028408204</v>
      </c>
      <c r="AJ77">
        <v>141.713333333333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0.31</v>
      </c>
      <c r="AM77" t="s">
        <v>3111</v>
      </c>
      <c r="AN77">
        <v>8.99</v>
      </c>
      <c r="AO77" t="s">
        <v>3111</v>
      </c>
      <c r="AP77">
        <v>7.1834597860220006E-2</v>
      </c>
      <c r="AQ77">
        <f>(Table2[[#This Row],[Sharpe Ratio]]-AVERAGE(Table2[Sharpe Ratio]))/_xlfn.STDEV.P(Table2[Sharpe Ratio])</f>
        <v>0.111548616121618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4.5951372837421669</v>
      </c>
      <c r="AS77">
        <f>_xlfn.RANK.AVG(Table2[[#This Row],[1Y Return vs Nifty Z-Score]],Table2[1Y Return vs Nifty Z-Score])</f>
        <v>84</v>
      </c>
      <c r="AT77">
        <f>_xlfn.RANK.AVG(Table2[[#This Row],[6M Return vs Nifty Z-Score]],Table2[6M Return vs Nifty Z-Score])</f>
        <v>28</v>
      </c>
      <c r="AU77">
        <f>_xlfn.RANK.AVG(Table2[[#This Row],[Sharpe Ratio Z-Score]],Table2[Sharpe Ratio Z-Score])</f>
        <v>305</v>
      </c>
      <c r="AV77">
        <f>(Table2[[#This Row],[Rank 1Y]]+Table2[[#This Row],[Rank 6M]]+Table2[[#This Row],[Rank Sharpe]])/3</f>
        <v>139</v>
      </c>
    </row>
    <row r="78" spans="1:48" x14ac:dyDescent="0.3">
      <c r="A78" t="s">
        <v>58</v>
      </c>
      <c r="B78" t="s">
        <v>59</v>
      </c>
      <c r="C78" t="s">
        <v>3071</v>
      </c>
      <c r="D78" t="s">
        <v>60</v>
      </c>
      <c r="E78">
        <v>403672.21115842002</v>
      </c>
      <c r="F78">
        <v>416.3</v>
      </c>
      <c r="G78">
        <v>67.023195571157402</v>
      </c>
      <c r="H78">
        <f>(Table2[[#This Row],[1Y Return vs Nifty]]-AVERAGE(Table2[1Y Return vs Nifty]))/_xlfn.STDEV.P(Table2[1Y Return vs Nifty])</f>
        <v>0.49320957140324129</v>
      </c>
      <c r="I78">
        <v>9.0745673478086495</v>
      </c>
      <c r="J78">
        <f>(Table2[[#This Row],[1M Return vs Nifty]]-AVERAGE(Table2[1M Return vs Nifty]))/_xlfn.STDEV.P(Table2[1M Return vs Nifty])</f>
        <v>1.2826696684182113</v>
      </c>
      <c r="K78">
        <v>15.0912998810389</v>
      </c>
      <c r="L78">
        <f>(Table2[[#This Row],[6M Return vs Nifty]]-AVERAGE(Table2[6M Return vs Nifty]))/_xlfn.STDEV.P(Table2[6M Return vs Nifty])</f>
        <v>0.37385695680148762</v>
      </c>
      <c r="M78">
        <v>3.9380783057907598</v>
      </c>
      <c r="N78">
        <f>(Table2[[#This Row],[1W Return vs Nifty]]-AVERAGE(Table2[1W Return vs Nifty]))/_xlfn.STDEV.P(Table2[1W Return vs Nifty])</f>
        <v>1.3791011282348153</v>
      </c>
      <c r="O78">
        <v>398.55</v>
      </c>
      <c r="P78">
        <v>382.38099905145901</v>
      </c>
      <c r="Q78">
        <v>331.33072940968401</v>
      </c>
      <c r="R78">
        <v>68.199242752017</v>
      </c>
      <c r="S78" s="1">
        <f>(Table2[[#This Row],[Close Price]]-Table2[[#This Row],[20D EMA]])/Table2[[#This Row],[20D EMA]]</f>
        <v>4.4536444611717477E-2</v>
      </c>
      <c r="T78" s="1">
        <f>(Table2[[#This Row],[Close Price]]-Table2[[#This Row],[50D EMA]])/Table2[[#This Row],[50D EMA]]</f>
        <v>8.8704723908042141E-2</v>
      </c>
      <c r="U78" s="1">
        <f>(Table2[[#This Row],[Close Price]]-Table2[[#This Row],[200D EMA]])/Table2[[#This Row],[200D EMA]]</f>
        <v>0.25644850612468589</v>
      </c>
      <c r="V78">
        <v>1.3987007793608599</v>
      </c>
      <c r="W78">
        <v>414.15</v>
      </c>
      <c r="X78">
        <v>417</v>
      </c>
      <c r="Y78">
        <v>404.65</v>
      </c>
      <c r="Z78">
        <v>424.95</v>
      </c>
      <c r="AA78">
        <v>404.65</v>
      </c>
      <c r="AB78">
        <v>426.3</v>
      </c>
      <c r="AC78" s="1">
        <f>(Table2[[#This Row],[Close Price]]/Table2[[#This Row],[Day Low]])-1</f>
        <v>5.1913557889653461E-3</v>
      </c>
      <c r="AD78" s="1">
        <f>(Table2[[#This Row],[Day High]]/Table2[[#This Row],[Close Price]])-1</f>
        <v>1.6814797021378336E-3</v>
      </c>
      <c r="AE78" s="1">
        <f>(Table2[[#This Row],[Close Price]]/Table2[[#This Row],[Current Week Low]])-1</f>
        <v>2.8790312615840863E-2</v>
      </c>
      <c r="AF78" s="1">
        <f>(Table2[[#This Row],[Current Week High]]/Table2[[#This Row],[Close Price]])-1</f>
        <v>2.0778284890703658E-2</v>
      </c>
      <c r="AG78" s="1">
        <f>(Table2[[#This Row],[Close Price]]/Table2[[#This Row],[Current Month Low]])-1</f>
        <v>2.8790312615840863E-2</v>
      </c>
      <c r="AH78" s="1">
        <f>(Table2[[#This Row],[Current Month High]]/Table2[[#This Row],[Close Price]])-1</f>
        <v>2.4021138601969749E-2</v>
      </c>
      <c r="AI78">
        <v>2.40211386019697</v>
      </c>
      <c r="AJ78">
        <v>96.553352219074597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0.06</v>
      </c>
      <c r="AM78" t="s">
        <v>3111</v>
      </c>
      <c r="AN78">
        <v>11.46</v>
      </c>
      <c r="AO78" t="s">
        <v>3111</v>
      </c>
      <c r="AP78">
        <v>0.19505285781163501</v>
      </c>
      <c r="AQ78">
        <f>(Table2[[#This Row],[Sharpe Ratio]]-AVERAGE(Table2[Sharpe Ratio]))/_xlfn.STDEV.P(Table2[Sharpe Ratio])</f>
        <v>1.553738293002316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5.0825756178600718</v>
      </c>
      <c r="AS78">
        <f>_xlfn.RANK.AVG(Table2[[#This Row],[1Y Return vs Nifty Z-Score]],Table2[1Y Return vs Nifty Z-Score])</f>
        <v>163</v>
      </c>
      <c r="AT78">
        <f>_xlfn.RANK.AVG(Table2[[#This Row],[6M Return vs Nifty Z-Score]],Table2[6M Return vs Nifty Z-Score])</f>
        <v>212</v>
      </c>
      <c r="AU78">
        <f>_xlfn.RANK.AVG(Table2[[#This Row],[Sharpe Ratio Z-Score]],Table2[Sharpe Ratio Z-Score])</f>
        <v>43</v>
      </c>
      <c r="AV78">
        <f>(Table2[[#This Row],[Rank 1Y]]+Table2[[#This Row],[Rank 6M]]+Table2[[#This Row],[Rank Sharpe]])/3</f>
        <v>139.33333333333334</v>
      </c>
    </row>
    <row r="79" spans="1:48" x14ac:dyDescent="0.3">
      <c r="A79" t="s">
        <v>231</v>
      </c>
      <c r="B79" t="s">
        <v>232</v>
      </c>
      <c r="C79" t="s">
        <v>3067</v>
      </c>
      <c r="D79" t="s">
        <v>233</v>
      </c>
      <c r="E79">
        <v>113498.47181100999</v>
      </c>
      <c r="F79">
        <v>421.3</v>
      </c>
      <c r="G79">
        <v>118.560701004301</v>
      </c>
      <c r="H79">
        <f>(Table2[[#This Row],[1Y Return vs Nifty]]-AVERAGE(Table2[1Y Return vs Nifty]))/_xlfn.STDEV.P(Table2[1Y Return vs Nifty])</f>
        <v>1.2714177369414263</v>
      </c>
      <c r="I79">
        <v>4.5129713238912199</v>
      </c>
      <c r="J79">
        <f>(Table2[[#This Row],[1M Return vs Nifty]]-AVERAGE(Table2[1M Return vs Nifty]))/_xlfn.STDEV.P(Table2[1M Return vs Nifty])</f>
        <v>0.81486957753616129</v>
      </c>
      <c r="K79">
        <v>75.911886660179306</v>
      </c>
      <c r="L79">
        <f>(Table2[[#This Row],[6M Return vs Nifty]]-AVERAGE(Table2[6M Return vs Nifty]))/_xlfn.STDEV.P(Table2[6M Return vs Nifty])</f>
        <v>2.5147108915582979</v>
      </c>
      <c r="M79">
        <v>-3.1857798194932498</v>
      </c>
      <c r="N79">
        <f>(Table2[[#This Row],[1W Return vs Nifty]]-AVERAGE(Table2[1W Return vs Nifty]))/_xlfn.STDEV.P(Table2[1W Return vs Nifty])</f>
        <v>-4.9456349649174419E-3</v>
      </c>
      <c r="O79">
        <v>415.75</v>
      </c>
      <c r="P79">
        <v>388.41559580588302</v>
      </c>
      <c r="Q79">
        <v>301.84246796649398</v>
      </c>
      <c r="R79">
        <v>50.495748509778402</v>
      </c>
      <c r="S79" s="1">
        <f>(Table2[[#This Row],[Close Price]]-Table2[[#This Row],[20D EMA]])/Table2[[#This Row],[20D EMA]]</f>
        <v>1.3349368610944105E-2</v>
      </c>
      <c r="T79" s="1">
        <f>(Table2[[#This Row],[Close Price]]-Table2[[#This Row],[50D EMA]])/Table2[[#This Row],[50D EMA]]</f>
        <v>8.4662934622613636E-2</v>
      </c>
      <c r="U79" s="1">
        <f>(Table2[[#This Row],[Close Price]]-Table2[[#This Row],[200D EMA]])/Table2[[#This Row],[200D EMA]]</f>
        <v>0.39576118244158542</v>
      </c>
      <c r="V79">
        <v>0.59311033753020304</v>
      </c>
      <c r="W79">
        <v>420.35</v>
      </c>
      <c r="X79">
        <v>424</v>
      </c>
      <c r="Y79">
        <v>407</v>
      </c>
      <c r="Z79">
        <v>427.3</v>
      </c>
      <c r="AA79">
        <v>407</v>
      </c>
      <c r="AB79">
        <v>436.6</v>
      </c>
      <c r="AC79" s="1">
        <f>(Table2[[#This Row],[Close Price]]/Table2[[#This Row],[Day Low]])-1</f>
        <v>2.2600214107291183E-3</v>
      </c>
      <c r="AD79" s="1">
        <f>(Table2[[#This Row],[Day High]]/Table2[[#This Row],[Close Price]])-1</f>
        <v>6.4087348682648759E-3</v>
      </c>
      <c r="AE79" s="1">
        <f>(Table2[[#This Row],[Close Price]]/Table2[[#This Row],[Current Week Low]])-1</f>
        <v>3.513513513513522E-2</v>
      </c>
      <c r="AF79" s="1">
        <f>(Table2[[#This Row],[Current Week High]]/Table2[[#This Row],[Close Price]])-1</f>
        <v>1.4241633040588564E-2</v>
      </c>
      <c r="AG79" s="1">
        <f>(Table2[[#This Row],[Close Price]]/Table2[[#This Row],[Current Month Low]])-1</f>
        <v>3.513513513513522E-2</v>
      </c>
      <c r="AH79" s="1">
        <f>(Table2[[#This Row],[Current Month High]]/Table2[[#This Row],[Close Price]])-1</f>
        <v>3.6316164253501038E-2</v>
      </c>
      <c r="AI79">
        <v>7.5955376216472796</v>
      </c>
      <c r="AJ79">
        <v>167.74706069272301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0.12</v>
      </c>
      <c r="AM79" t="s">
        <v>3111</v>
      </c>
      <c r="AN79">
        <v>-0.11</v>
      </c>
      <c r="AO79" t="s">
        <v>3110</v>
      </c>
      <c r="AP79">
        <v>6.8073399810382004E-2</v>
      </c>
      <c r="AQ79">
        <f>(Table2[[#This Row],[Sharpe Ratio]]-AVERAGE(Table2[Sharpe Ratio]))/_xlfn.STDEV.P(Table2[Sharpe Ratio])</f>
        <v>6.7526236627547823E-2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4.6635788076985154</v>
      </c>
      <c r="AS79">
        <f>_xlfn.RANK.AVG(Table2[[#This Row],[1Y Return vs Nifty Z-Score]],Table2[1Y Return vs Nifty Z-Score])</f>
        <v>80</v>
      </c>
      <c r="AT79">
        <f>_xlfn.RANK.AVG(Table2[[#This Row],[6M Return vs Nifty Z-Score]],Table2[6M Return vs Nifty Z-Score])</f>
        <v>20</v>
      </c>
      <c r="AU79">
        <f>_xlfn.RANK.AVG(Table2[[#This Row],[Sharpe Ratio Z-Score]],Table2[Sharpe Ratio Z-Score])</f>
        <v>320</v>
      </c>
      <c r="AV79">
        <f>(Table2[[#This Row],[Rank 1Y]]+Table2[[#This Row],[Rank 6M]]+Table2[[#This Row],[Rank Sharpe]])/3</f>
        <v>140</v>
      </c>
    </row>
    <row r="80" spans="1:48" x14ac:dyDescent="0.3">
      <c r="A80" t="s">
        <v>215</v>
      </c>
      <c r="B80" t="s">
        <v>216</v>
      </c>
      <c r="C80" t="s">
        <v>3071</v>
      </c>
      <c r="D80" t="s">
        <v>60</v>
      </c>
      <c r="E80">
        <v>120365.703672</v>
      </c>
      <c r="F80">
        <v>690</v>
      </c>
      <c r="G80">
        <v>112.43890379003599</v>
      </c>
      <c r="H80">
        <f>(Table2[[#This Row],[1Y Return vs Nifty]]-AVERAGE(Table2[1Y Return vs Nifty]))/_xlfn.STDEV.P(Table2[1Y Return vs Nifty])</f>
        <v>1.1789795690504714</v>
      </c>
      <c r="I80">
        <v>-7.9299897785422901</v>
      </c>
      <c r="J80">
        <f>(Table2[[#This Row],[1M Return vs Nifty]]-AVERAGE(Table2[1M Return vs Nifty]))/_xlfn.STDEV.P(Table2[1M Return vs Nifty])</f>
        <v>-0.46117904755917888</v>
      </c>
      <c r="K80">
        <v>28.897064479979701</v>
      </c>
      <c r="L80">
        <f>(Table2[[#This Row],[6M Return vs Nifty]]-AVERAGE(Table2[6M Return vs Nifty]))/_xlfn.STDEV.P(Table2[6M Return vs Nifty])</f>
        <v>0.85981289753084489</v>
      </c>
      <c r="M80">
        <v>-2.8705313803695098</v>
      </c>
      <c r="N80">
        <f>(Table2[[#This Row],[1W Return vs Nifty]]-AVERAGE(Table2[1W Return vs Nifty]))/_xlfn.STDEV.P(Table2[1W Return vs Nifty])</f>
        <v>5.6301876439667907E-2</v>
      </c>
      <c r="O80">
        <v>702.81</v>
      </c>
      <c r="P80">
        <v>683.95906766110795</v>
      </c>
      <c r="Q80">
        <v>561.10872111939204</v>
      </c>
      <c r="R80">
        <v>41.875783735652199</v>
      </c>
      <c r="S80" s="1">
        <f>(Table2[[#This Row],[Close Price]]-Table2[[#This Row],[20D EMA]])/Table2[[#This Row],[20D EMA]]</f>
        <v>-1.8226832287531403E-2</v>
      </c>
      <c r="T80" s="1">
        <f>(Table2[[#This Row],[Close Price]]-Table2[[#This Row],[50D EMA]])/Table2[[#This Row],[50D EMA]]</f>
        <v>8.8323009731413413E-3</v>
      </c>
      <c r="U80" s="1">
        <f>(Table2[[#This Row],[Close Price]]-Table2[[#This Row],[200D EMA]])/Table2[[#This Row],[200D EMA]]</f>
        <v>0.22970820810532835</v>
      </c>
      <c r="V80">
        <v>0.68700130906006995</v>
      </c>
      <c r="W80">
        <v>685</v>
      </c>
      <c r="X80">
        <v>693.45</v>
      </c>
      <c r="Y80">
        <v>676</v>
      </c>
      <c r="Z80">
        <v>704.55</v>
      </c>
      <c r="AA80">
        <v>676</v>
      </c>
      <c r="AB80">
        <v>748</v>
      </c>
      <c r="AC80" s="1">
        <f>(Table2[[#This Row],[Close Price]]/Table2[[#This Row],[Day Low]])-1</f>
        <v>7.2992700729928028E-3</v>
      </c>
      <c r="AD80" s="1">
        <f>(Table2[[#This Row],[Day High]]/Table2[[#This Row],[Close Price]])-1</f>
        <v>5.0000000000001155E-3</v>
      </c>
      <c r="AE80" s="1">
        <f>(Table2[[#This Row],[Close Price]]/Table2[[#This Row],[Current Week Low]])-1</f>
        <v>2.0710059171597628E-2</v>
      </c>
      <c r="AF80" s="1">
        <f>(Table2[[#This Row],[Current Week High]]/Table2[[#This Row],[Close Price]])-1</f>
        <v>2.1086956521739086E-2</v>
      </c>
      <c r="AG80" s="1">
        <f>(Table2[[#This Row],[Close Price]]/Table2[[#This Row],[Current Month Low]])-1</f>
        <v>2.0710059171597628E-2</v>
      </c>
      <c r="AH80" s="1">
        <f>(Table2[[#This Row],[Current Month High]]/Table2[[#This Row],[Close Price]])-1</f>
        <v>8.405797101449286E-2</v>
      </c>
      <c r="AI80">
        <v>8.9855072463768106</v>
      </c>
      <c r="AJ80">
        <v>138.67173988239301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0.08</v>
      </c>
      <c r="AM80" t="s">
        <v>3111</v>
      </c>
      <c r="AN80">
        <v>-2.79</v>
      </c>
      <c r="AO80" t="s">
        <v>3110</v>
      </c>
      <c r="AP80">
        <v>0.104874904477768</v>
      </c>
      <c r="AQ80">
        <f>(Table2[[#This Row],[Sharpe Ratio]]-AVERAGE(Table2[Sharpe Ratio]))/_xlfn.STDEV.P(Table2[Sharpe Ratio])</f>
        <v>0.49826393853884166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2.1321792340006471</v>
      </c>
      <c r="AS80">
        <f>_xlfn.RANK.AVG(Table2[[#This Row],[1Y Return vs Nifty Z-Score]],Table2[1Y Return vs Nifty Z-Score])</f>
        <v>86</v>
      </c>
      <c r="AT80">
        <f>_xlfn.RANK.AVG(Table2[[#This Row],[6M Return vs Nifty Z-Score]],Table2[6M Return vs Nifty Z-Score])</f>
        <v>117</v>
      </c>
      <c r="AU80">
        <f>_xlfn.RANK.AVG(Table2[[#This Row],[Sharpe Ratio Z-Score]],Table2[Sharpe Ratio Z-Score])</f>
        <v>218</v>
      </c>
      <c r="AV80">
        <f>(Table2[[#This Row],[Rank 1Y]]+Table2[[#This Row],[Rank 6M]]+Table2[[#This Row],[Rank Sharpe]])/3</f>
        <v>140.33333333333334</v>
      </c>
    </row>
    <row r="81" spans="1:48" x14ac:dyDescent="0.3">
      <c r="A81" t="s">
        <v>211</v>
      </c>
      <c r="B81" t="s">
        <v>212</v>
      </c>
      <c r="C81" t="s">
        <v>3072</v>
      </c>
      <c r="D81" t="s">
        <v>104</v>
      </c>
      <c r="E81">
        <v>122313.55293486999</v>
      </c>
      <c r="F81">
        <v>2574.5500000000002</v>
      </c>
      <c r="G81">
        <v>60.959753176047599</v>
      </c>
      <c r="H81">
        <f>(Table2[[#This Row],[1Y Return vs Nifty]]-AVERAGE(Table2[1Y Return vs Nifty]))/_xlfn.STDEV.P(Table2[1Y Return vs Nifty])</f>
        <v>0.40165255203477318</v>
      </c>
      <c r="I81">
        <v>1.51343463927975</v>
      </c>
      <c r="J81">
        <f>(Table2[[#This Row],[1M Return vs Nifty]]-AVERAGE(Table2[1M Return vs Nifty]))/_xlfn.STDEV.P(Table2[1M Return vs Nifty])</f>
        <v>0.50726155475025603</v>
      </c>
      <c r="K81">
        <v>13.9457838199879</v>
      </c>
      <c r="L81">
        <f>(Table2[[#This Row],[6M Return vs Nifty]]-AVERAGE(Table2[6M Return vs Nifty]))/_xlfn.STDEV.P(Table2[6M Return vs Nifty])</f>
        <v>0.33353537004117628</v>
      </c>
      <c r="M81">
        <v>1.9704203335963799</v>
      </c>
      <c r="N81">
        <f>(Table2[[#This Row],[1W Return vs Nifty]]-AVERAGE(Table2[1W Return vs Nifty]))/_xlfn.STDEV.P(Table2[1W Return vs Nifty])</f>
        <v>0.99681801708832429</v>
      </c>
      <c r="O81">
        <v>2483.9899999999998</v>
      </c>
      <c r="P81">
        <v>2398.9126961757001</v>
      </c>
      <c r="Q81">
        <v>2081.0146118504799</v>
      </c>
      <c r="R81">
        <v>63.915191628835899</v>
      </c>
      <c r="S81" s="1">
        <f>(Table2[[#This Row],[Close Price]]-Table2[[#This Row],[20D EMA]])/Table2[[#This Row],[20D EMA]]</f>
        <v>3.6457473661327303E-2</v>
      </c>
      <c r="T81" s="1">
        <f>(Table2[[#This Row],[Close Price]]-Table2[[#This Row],[50D EMA]])/Table2[[#This Row],[50D EMA]]</f>
        <v>7.3215379661084629E-2</v>
      </c>
      <c r="U81" s="1">
        <f>(Table2[[#This Row],[Close Price]]-Table2[[#This Row],[200D EMA]])/Table2[[#This Row],[200D EMA]]</f>
        <v>0.2371609431952324</v>
      </c>
      <c r="V81">
        <v>1.2019484454079901</v>
      </c>
      <c r="W81">
        <v>2559.1</v>
      </c>
      <c r="X81">
        <v>2590.65</v>
      </c>
      <c r="Y81">
        <v>2427</v>
      </c>
      <c r="Z81">
        <v>2618.65</v>
      </c>
      <c r="AA81">
        <v>2427</v>
      </c>
      <c r="AB81">
        <v>2618.65</v>
      </c>
      <c r="AC81" s="1">
        <f>(Table2[[#This Row],[Close Price]]/Table2[[#This Row],[Day Low]])-1</f>
        <v>6.0372787308038411E-3</v>
      </c>
      <c r="AD81" s="1">
        <f>(Table2[[#This Row],[Day High]]/Table2[[#This Row],[Close Price]])-1</f>
        <v>6.2535200326270246E-3</v>
      </c>
      <c r="AE81" s="1">
        <f>(Table2[[#This Row],[Close Price]]/Table2[[#This Row],[Current Week Low]])-1</f>
        <v>6.0795220436753228E-2</v>
      </c>
      <c r="AF81" s="1">
        <f>(Table2[[#This Row],[Current Week High]]/Table2[[#This Row],[Close Price]])-1</f>
        <v>1.7129207045891492E-2</v>
      </c>
      <c r="AG81" s="1">
        <f>(Table2[[#This Row],[Close Price]]/Table2[[#This Row],[Current Month Low]])-1</f>
        <v>6.0795220436753228E-2</v>
      </c>
      <c r="AH81" s="1">
        <f>(Table2[[#This Row],[Current Month High]]/Table2[[#This Row],[Close Price]])-1</f>
        <v>1.7129207045891492E-2</v>
      </c>
      <c r="AI81">
        <v>1.7129207045891399</v>
      </c>
      <c r="AJ81">
        <v>95.485952923310506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</v>
      </c>
      <c r="AM81" t="s">
        <v>3111</v>
      </c>
      <c r="AN81">
        <v>6.12</v>
      </c>
      <c r="AO81" t="s">
        <v>3111</v>
      </c>
      <c r="AP81">
        <v>0.24140782168053401</v>
      </c>
      <c r="AQ81">
        <f>(Table2[[#This Row],[Sharpe Ratio]]-AVERAGE(Table2[Sharpe Ratio]))/_xlfn.STDEV.P(Table2[Sharpe Ratio])</f>
        <v>2.0962930279114436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4.3355605218259736</v>
      </c>
      <c r="AS81">
        <f>_xlfn.RANK.AVG(Table2[[#This Row],[1Y Return vs Nifty Z-Score]],Table2[1Y Return vs Nifty Z-Score])</f>
        <v>190</v>
      </c>
      <c r="AT81">
        <f>_xlfn.RANK.AVG(Table2[[#This Row],[6M Return vs Nifty Z-Score]],Table2[6M Return vs Nifty Z-Score])</f>
        <v>222</v>
      </c>
      <c r="AU81">
        <f>_xlfn.RANK.AVG(Table2[[#This Row],[Sharpe Ratio Z-Score]],Table2[Sharpe Ratio Z-Score])</f>
        <v>10</v>
      </c>
      <c r="AV81">
        <f>(Table2[[#This Row],[Rank 1Y]]+Table2[[#This Row],[Rank 6M]]+Table2[[#This Row],[Rank Sharpe]])/3</f>
        <v>140.66666666666666</v>
      </c>
    </row>
    <row r="82" spans="1:48" x14ac:dyDescent="0.3">
      <c r="A82" t="s">
        <v>1136</v>
      </c>
      <c r="B82" t="s">
        <v>1137</v>
      </c>
      <c r="C82" t="s">
        <v>3068</v>
      </c>
      <c r="D82" t="s">
        <v>375</v>
      </c>
      <c r="E82">
        <v>10543.261482685</v>
      </c>
      <c r="F82">
        <v>303.64999999999998</v>
      </c>
      <c r="G82">
        <v>42.536511597119798</v>
      </c>
      <c r="H82">
        <f>(Table2[[#This Row],[1Y Return vs Nifty]]-AVERAGE(Table2[1Y Return vs Nifty]))/_xlfn.STDEV.P(Table2[1Y Return vs Nifty])</f>
        <v>0.12346452349305669</v>
      </c>
      <c r="I82">
        <v>13.7398437076669</v>
      </c>
      <c r="J82">
        <f>(Table2[[#This Row],[1M Return vs Nifty]]-AVERAGE(Table2[1M Return vs Nifty]))/_xlfn.STDEV.P(Table2[1M Return vs Nifty])</f>
        <v>1.7611023690976857</v>
      </c>
      <c r="K82">
        <v>44.209364752790698</v>
      </c>
      <c r="L82">
        <f>(Table2[[#This Row],[6M Return vs Nifty]]-AVERAGE(Table2[6M Return vs Nifty]))/_xlfn.STDEV.P(Table2[6M Return vs Nifty])</f>
        <v>1.3987981330443606</v>
      </c>
      <c r="M82">
        <v>3.6557243655733802</v>
      </c>
      <c r="N82">
        <f>(Table2[[#This Row],[1W Return vs Nifty]]-AVERAGE(Table2[1W Return vs Nifty]))/_xlfn.STDEV.P(Table2[1W Return vs Nifty])</f>
        <v>1.324244469081602</v>
      </c>
      <c r="O82">
        <v>289.64999999999998</v>
      </c>
      <c r="P82">
        <v>268.46159088370399</v>
      </c>
      <c r="Q82">
        <v>218.498209889089</v>
      </c>
      <c r="R82">
        <v>64.232325781762597</v>
      </c>
      <c r="S82" s="1">
        <f>(Table2[[#This Row],[Close Price]]-Table2[[#This Row],[20D EMA]])/Table2[[#This Row],[20D EMA]]</f>
        <v>4.8334196443984123E-2</v>
      </c>
      <c r="T82" s="1">
        <f>(Table2[[#This Row],[Close Price]]-Table2[[#This Row],[50D EMA]])/Table2[[#This Row],[50D EMA]]</f>
        <v>0.13107427770380531</v>
      </c>
      <c r="U82" s="1">
        <f>(Table2[[#This Row],[Close Price]]-Table2[[#This Row],[200D EMA]])/Table2[[#This Row],[200D EMA]]</f>
        <v>0.38971390270947548</v>
      </c>
      <c r="V82">
        <v>0.88422686715017695</v>
      </c>
      <c r="W82">
        <v>303.75</v>
      </c>
      <c r="X82">
        <v>305.89999999999998</v>
      </c>
      <c r="Y82">
        <v>290.35000000000002</v>
      </c>
      <c r="Z82">
        <v>311.8</v>
      </c>
      <c r="AA82">
        <v>289</v>
      </c>
      <c r="AB82">
        <v>315.60000000000002</v>
      </c>
      <c r="AC82" s="1">
        <f>(Table2[[#This Row],[Close Price]]/Table2[[#This Row],[Day Low]])-1</f>
        <v>-3.2921810699593212E-4</v>
      </c>
      <c r="AD82" s="1">
        <f>(Table2[[#This Row],[Day High]]/Table2[[#This Row],[Close Price]])-1</f>
        <v>7.4098468631649261E-3</v>
      </c>
      <c r="AE82" s="1">
        <f>(Table2[[#This Row],[Close Price]]/Table2[[#This Row],[Current Week Low]])-1</f>
        <v>4.580678491475787E-2</v>
      </c>
      <c r="AF82" s="1">
        <f>(Table2[[#This Row],[Current Week High]]/Table2[[#This Row],[Close Price]])-1</f>
        <v>2.684011197101932E-2</v>
      </c>
      <c r="AG82" s="1">
        <f>(Table2[[#This Row],[Close Price]]/Table2[[#This Row],[Current Month Low]])-1</f>
        <v>5.0692041522491182E-2</v>
      </c>
      <c r="AH82" s="1">
        <f>(Table2[[#This Row],[Current Month High]]/Table2[[#This Row],[Close Price]])-1</f>
        <v>3.9354520006586791E-2</v>
      </c>
      <c r="AI82">
        <v>3.9354520006586702</v>
      </c>
      <c r="AJ82">
        <v>107.12824010913999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</v>
      </c>
      <c r="AM82" t="s">
        <v>3111</v>
      </c>
      <c r="AN82">
        <v>6.45</v>
      </c>
      <c r="AO82" t="s">
        <v>3111</v>
      </c>
      <c r="AP82">
        <v>0.16259577283370999</v>
      </c>
      <c r="AQ82">
        <f>(Table2[[#This Row],[Sharpe Ratio]]-AVERAGE(Table2[Sharpe Ratio]))/_xlfn.STDEV.P(Table2[Sharpe Ratio])</f>
        <v>1.173849200953297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5.7814586956700023</v>
      </c>
      <c r="AS82">
        <f>_xlfn.RANK.AVG(Table2[[#This Row],[1Y Return vs Nifty Z-Score]],Table2[1Y Return vs Nifty Z-Score])</f>
        <v>271</v>
      </c>
      <c r="AT82">
        <f>_xlfn.RANK.AVG(Table2[[#This Row],[6M Return vs Nifty Z-Score]],Table2[6M Return vs Nifty Z-Score])</f>
        <v>66</v>
      </c>
      <c r="AU82">
        <f>_xlfn.RANK.AVG(Table2[[#This Row],[Sharpe Ratio Z-Score]],Table2[Sharpe Ratio Z-Score])</f>
        <v>86</v>
      </c>
      <c r="AV82">
        <f>(Table2[[#This Row],[Rank 1Y]]+Table2[[#This Row],[Rank 6M]]+Table2[[#This Row],[Rank Sharpe]])/3</f>
        <v>141</v>
      </c>
    </row>
    <row r="83" spans="1:48" x14ac:dyDescent="0.3">
      <c r="A83" t="s">
        <v>1072</v>
      </c>
      <c r="B83" t="s">
        <v>1073</v>
      </c>
      <c r="C83" t="s">
        <v>3077</v>
      </c>
      <c r="D83" t="s">
        <v>260</v>
      </c>
      <c r="E83">
        <v>11903.1995188</v>
      </c>
      <c r="F83">
        <v>1789</v>
      </c>
      <c r="G83">
        <v>51.545911163826801</v>
      </c>
      <c r="H83">
        <f>(Table2[[#This Row],[1Y Return vs Nifty]]-AVERAGE(Table2[1Y Return vs Nifty]))/_xlfn.STDEV.P(Table2[1Y Return vs Nifty])</f>
        <v>0.25950502934374742</v>
      </c>
      <c r="I83">
        <v>1.5166939653537801</v>
      </c>
      <c r="J83">
        <f>(Table2[[#This Row],[1M Return vs Nifty]]-AVERAGE(Table2[1M Return vs Nifty]))/_xlfn.STDEV.P(Table2[1M Return vs Nifty])</f>
        <v>0.5075958046543797</v>
      </c>
      <c r="K83">
        <v>42.165088763966402</v>
      </c>
      <c r="L83">
        <f>(Table2[[#This Row],[6M Return vs Nifty]]-AVERAGE(Table2[6M Return vs Nifty]))/_xlfn.STDEV.P(Table2[6M Return vs Nifty])</f>
        <v>1.3268406507810628</v>
      </c>
      <c r="M83">
        <v>-3.6512836358220899</v>
      </c>
      <c r="N83">
        <f>(Table2[[#This Row],[1W Return vs Nifty]]-AVERAGE(Table2[1W Return vs Nifty]))/_xlfn.STDEV.P(Table2[1W Return vs Nifty])</f>
        <v>-9.5385258960288391E-2</v>
      </c>
      <c r="O83">
        <v>1789.11</v>
      </c>
      <c r="P83">
        <v>1700.5027736882</v>
      </c>
      <c r="Q83">
        <v>1381.68491384904</v>
      </c>
      <c r="R83">
        <v>47.066466632186803</v>
      </c>
      <c r="S83" s="1">
        <f>(Table2[[#This Row],[Close Price]]-Table2[[#This Row],[20D EMA]])/Table2[[#This Row],[20D EMA]]</f>
        <v>-6.1483083767851034E-5</v>
      </c>
      <c r="T83" s="1">
        <f>(Table2[[#This Row],[Close Price]]-Table2[[#This Row],[50D EMA]])/Table2[[#This Row],[50D EMA]]</f>
        <v>5.2041800625740472E-2</v>
      </c>
      <c r="U83" s="1">
        <f>(Table2[[#This Row],[Close Price]]-Table2[[#This Row],[200D EMA]])/Table2[[#This Row],[200D EMA]]</f>
        <v>0.29479592783298092</v>
      </c>
      <c r="V83">
        <v>0.62909838619228597</v>
      </c>
      <c r="W83">
        <v>1797.7</v>
      </c>
      <c r="X83">
        <v>1809.6</v>
      </c>
      <c r="Y83">
        <v>1741.2</v>
      </c>
      <c r="Z83">
        <v>1910.85</v>
      </c>
      <c r="AA83">
        <v>1741.2</v>
      </c>
      <c r="AB83">
        <v>1970.2</v>
      </c>
      <c r="AC83" s="1">
        <f>(Table2[[#This Row],[Close Price]]/Table2[[#This Row],[Day Low]])-1</f>
        <v>-4.8395171608166532E-3</v>
      </c>
      <c r="AD83" s="1">
        <f>(Table2[[#This Row],[Day High]]/Table2[[#This Row],[Close Price]])-1</f>
        <v>1.1514812744549907E-2</v>
      </c>
      <c r="AE83" s="1">
        <f>(Table2[[#This Row],[Close Price]]/Table2[[#This Row],[Current Week Low]])-1</f>
        <v>2.7452331725246859E-2</v>
      </c>
      <c r="AF83" s="1">
        <f>(Table2[[#This Row],[Current Week High]]/Table2[[#This Row],[Close Price]])-1</f>
        <v>6.8110676355505717E-2</v>
      </c>
      <c r="AG83" s="1">
        <f>(Table2[[#This Row],[Close Price]]/Table2[[#This Row],[Current Month Low]])-1</f>
        <v>2.7452331725246859E-2</v>
      </c>
      <c r="AH83" s="1">
        <f>(Table2[[#This Row],[Current Month High]]/Table2[[#This Row],[Close Price]])-1</f>
        <v>0.10128563443264404</v>
      </c>
      <c r="AI83">
        <v>10.128563443264399</v>
      </c>
      <c r="AJ83">
        <v>112.546037780681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0.08</v>
      </c>
      <c r="AM83" t="s">
        <v>3111</v>
      </c>
      <c r="AN83">
        <v>3.94</v>
      </c>
      <c r="AO83" t="s">
        <v>3111</v>
      </c>
      <c r="AP83">
        <v>0.13888908949069301</v>
      </c>
      <c r="AQ83">
        <f>(Table2[[#This Row],[Sharpe Ratio]]-AVERAGE(Table2[Sharpe Ratio]))/_xlfn.STDEV.P(Table2[Sharpe Ratio])</f>
        <v>0.89637787483767406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2.8949341006565752</v>
      </c>
      <c r="AS83">
        <f>_xlfn.RANK.AVG(Table2[[#This Row],[1Y Return vs Nifty Z-Score]],Table2[1Y Return vs Nifty Z-Score])</f>
        <v>226</v>
      </c>
      <c r="AT83">
        <f>_xlfn.RANK.AVG(Table2[[#This Row],[6M Return vs Nifty Z-Score]],Table2[6M Return vs Nifty Z-Score])</f>
        <v>70</v>
      </c>
      <c r="AU83">
        <f>_xlfn.RANK.AVG(Table2[[#This Row],[Sharpe Ratio Z-Score]],Table2[Sharpe Ratio Z-Score])</f>
        <v>129</v>
      </c>
      <c r="AV83">
        <f>(Table2[[#This Row],[Rank 1Y]]+Table2[[#This Row],[Rank 6M]]+Table2[[#This Row],[Rank Sharpe]])/3</f>
        <v>141.66666666666666</v>
      </c>
    </row>
    <row r="84" spans="1:48" x14ac:dyDescent="0.3">
      <c r="A84" t="s">
        <v>1265</v>
      </c>
      <c r="B84" t="s">
        <v>1266</v>
      </c>
      <c r="C84" t="s">
        <v>3071</v>
      </c>
      <c r="D84" t="s">
        <v>60</v>
      </c>
      <c r="E84">
        <v>8785.4931869600005</v>
      </c>
      <c r="F84">
        <v>16.36</v>
      </c>
      <c r="G84">
        <v>213.33567147715101</v>
      </c>
      <c r="H84">
        <f>(Table2[[#This Row],[1Y Return vs Nifty]]-AVERAGE(Table2[1Y Return vs Nifty]))/_xlfn.STDEV.P(Table2[1Y Return vs Nifty])</f>
        <v>2.7025047732802263</v>
      </c>
      <c r="I84">
        <v>-9.1650225069761202</v>
      </c>
      <c r="J84">
        <f>(Table2[[#This Row],[1M Return vs Nifty]]-AVERAGE(Table2[1M Return vs Nifty]))/_xlfn.STDEV.P(Table2[1M Return vs Nifty])</f>
        <v>-0.58783393316816146</v>
      </c>
      <c r="K84">
        <v>23.857018191493999</v>
      </c>
      <c r="L84">
        <f>(Table2[[#This Row],[6M Return vs Nifty]]-AVERAGE(Table2[6M Return vs Nifty]))/_xlfn.STDEV.P(Table2[6M Return vs Nifty])</f>
        <v>0.68240581385302512</v>
      </c>
      <c r="M84">
        <v>-4.9587298554732904</v>
      </c>
      <c r="N84">
        <f>(Table2[[#This Row],[1W Return vs Nifty]]-AVERAGE(Table2[1W Return vs Nifty]))/_xlfn.STDEV.P(Table2[1W Return vs Nifty])</f>
        <v>-0.34940024305204814</v>
      </c>
      <c r="O84">
        <v>16.54</v>
      </c>
      <c r="P84">
        <v>16.060112242734299</v>
      </c>
      <c r="Q84">
        <v>12.1343655447592</v>
      </c>
      <c r="R84">
        <v>48.103579444437301</v>
      </c>
      <c r="S84" s="1">
        <f>(Table2[[#This Row],[Close Price]]-Table2[[#This Row],[20D EMA]])/Table2[[#This Row],[20D EMA]]</f>
        <v>-1.0882708585247867E-2</v>
      </c>
      <c r="T84" s="1">
        <f>(Table2[[#This Row],[Close Price]]-Table2[[#This Row],[50D EMA]])/Table2[[#This Row],[50D EMA]]</f>
        <v>1.8672830720804709E-2</v>
      </c>
      <c r="U84" s="1">
        <f>(Table2[[#This Row],[Close Price]]-Table2[[#This Row],[200D EMA]])/Table2[[#This Row],[200D EMA]]</f>
        <v>0.34823695063858029</v>
      </c>
      <c r="V84">
        <v>0.58587625923115005</v>
      </c>
      <c r="W84">
        <v>16.02</v>
      </c>
      <c r="X84">
        <v>16.43</v>
      </c>
      <c r="Y84">
        <v>15.6</v>
      </c>
      <c r="Z84">
        <v>16.95</v>
      </c>
      <c r="AA84">
        <v>15.6</v>
      </c>
      <c r="AB84">
        <v>17.8</v>
      </c>
      <c r="AC84" s="1">
        <f>(Table2[[#This Row],[Close Price]]/Table2[[#This Row],[Day Low]])-1</f>
        <v>2.1223470661672961E-2</v>
      </c>
      <c r="AD84" s="1">
        <f>(Table2[[#This Row],[Day High]]/Table2[[#This Row],[Close Price]])-1</f>
        <v>4.2787286063570296E-3</v>
      </c>
      <c r="AE84" s="1">
        <f>(Table2[[#This Row],[Close Price]]/Table2[[#This Row],[Current Week Low]])-1</f>
        <v>4.8717948717948767E-2</v>
      </c>
      <c r="AF84" s="1">
        <f>(Table2[[#This Row],[Current Week High]]/Table2[[#This Row],[Close Price]])-1</f>
        <v>3.6063569682151631E-2</v>
      </c>
      <c r="AG84" s="1">
        <f>(Table2[[#This Row],[Close Price]]/Table2[[#This Row],[Current Month Low]])-1</f>
        <v>4.8717948717948767E-2</v>
      </c>
      <c r="AH84" s="1">
        <f>(Table2[[#This Row],[Current Month High]]/Table2[[#This Row],[Close Price]])-1</f>
        <v>8.8019559902200672E-2</v>
      </c>
      <c r="AI84">
        <v>28.973105134474299</v>
      </c>
      <c r="AJ84">
        <v>251.82795698924701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</v>
      </c>
      <c r="AM84" t="s">
        <v>3111</v>
      </c>
      <c r="AN84">
        <v>6.03</v>
      </c>
      <c r="AO84" t="s">
        <v>3111</v>
      </c>
      <c r="AP84">
        <v>8.3500019359284999E-2</v>
      </c>
      <c r="AQ84">
        <f>(Table2[[#This Row],[Sharpe Ratio]]-AVERAGE(Table2[Sharpe Ratio]))/_xlfn.STDEV.P(Table2[Sharpe Ratio])</f>
        <v>0.24808479565415889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2.6957612065672008</v>
      </c>
      <c r="AS84">
        <f>_xlfn.RANK.AVG(Table2[[#This Row],[1Y Return vs Nifty Z-Score]],Table2[1Y Return vs Nifty Z-Score])</f>
        <v>15</v>
      </c>
      <c r="AT84">
        <f>_xlfn.RANK.AVG(Table2[[#This Row],[6M Return vs Nifty Z-Score]],Table2[6M Return vs Nifty Z-Score])</f>
        <v>143</v>
      </c>
      <c r="AU84">
        <f>_xlfn.RANK.AVG(Table2[[#This Row],[Sharpe Ratio Z-Score]],Table2[Sharpe Ratio Z-Score])</f>
        <v>270</v>
      </c>
      <c r="AV84">
        <f>(Table2[[#This Row],[Rank 1Y]]+Table2[[#This Row],[Rank 6M]]+Table2[[#This Row],[Rank Sharpe]])/3</f>
        <v>142.66666666666666</v>
      </c>
    </row>
    <row r="85" spans="1:48" x14ac:dyDescent="0.3">
      <c r="A85" t="s">
        <v>874</v>
      </c>
      <c r="B85" t="s">
        <v>875</v>
      </c>
      <c r="C85" t="s">
        <v>3072</v>
      </c>
      <c r="D85" t="s">
        <v>491</v>
      </c>
      <c r="E85">
        <v>17003.137987639999</v>
      </c>
      <c r="F85">
        <v>613.4</v>
      </c>
      <c r="G85">
        <v>139.05210443147499</v>
      </c>
      <c r="H85">
        <f>(Table2[[#This Row],[1Y Return vs Nifty]]-AVERAGE(Table2[1Y Return vs Nifty]))/_xlfn.STDEV.P(Table2[1Y Return vs Nifty])</f>
        <v>1.580834681675984</v>
      </c>
      <c r="I85">
        <v>-2.7876155498405399</v>
      </c>
      <c r="J85">
        <f>(Table2[[#This Row],[1M Return vs Nifty]]-AVERAGE(Table2[1M Return vs Nifty]))/_xlfn.STDEV.P(Table2[1M Return vs Nifty])</f>
        <v>6.61809200756346E-2</v>
      </c>
      <c r="K85">
        <v>0.55188413103029998</v>
      </c>
      <c r="L85">
        <f>(Table2[[#This Row],[6M Return vs Nifty]]-AVERAGE(Table2[6M Return vs Nifty]))/_xlfn.STDEV.P(Table2[6M Return vs Nifty])</f>
        <v>-0.13792313388561137</v>
      </c>
      <c r="M85">
        <v>-5.9081514836923201</v>
      </c>
      <c r="N85">
        <f>(Table2[[#This Row],[1W Return vs Nifty]]-AVERAGE(Table2[1W Return vs Nifty]))/_xlfn.STDEV.P(Table2[1W Return vs Nifty])</f>
        <v>-0.53385702311965799</v>
      </c>
      <c r="O85">
        <v>595.62</v>
      </c>
      <c r="P85">
        <v>563.58104371534898</v>
      </c>
      <c r="Q85">
        <v>463.82522373756302</v>
      </c>
      <c r="R85">
        <v>54.907257069353598</v>
      </c>
      <c r="S85" s="1">
        <f>(Table2[[#This Row],[Close Price]]-Table2[[#This Row],[20D EMA]])/Table2[[#This Row],[20D EMA]]</f>
        <v>2.9851247439642681E-2</v>
      </c>
      <c r="T85" s="1">
        <f>(Table2[[#This Row],[Close Price]]-Table2[[#This Row],[50D EMA]])/Table2[[#This Row],[50D EMA]]</f>
        <v>8.8397146852606578E-2</v>
      </c>
      <c r="U85" s="1">
        <f>(Table2[[#This Row],[Close Price]]-Table2[[#This Row],[200D EMA]])/Table2[[#This Row],[200D EMA]]</f>
        <v>0.32248090144202218</v>
      </c>
      <c r="V85">
        <v>0.97016613686430597</v>
      </c>
      <c r="W85">
        <v>616.1</v>
      </c>
      <c r="X85">
        <v>622.6</v>
      </c>
      <c r="Y85">
        <v>561.45000000000005</v>
      </c>
      <c r="Z85">
        <v>617.5</v>
      </c>
      <c r="AA85">
        <v>561.45000000000005</v>
      </c>
      <c r="AB85">
        <v>627.15</v>
      </c>
      <c r="AC85" s="1">
        <f>(Table2[[#This Row],[Close Price]]/Table2[[#This Row],[Day Low]])-1</f>
        <v>-4.3824054536601986E-3</v>
      </c>
      <c r="AD85" s="1">
        <f>(Table2[[#This Row],[Day High]]/Table2[[#This Row],[Close Price]])-1</f>
        <v>1.4998369742419415E-2</v>
      </c>
      <c r="AE85" s="1">
        <f>(Table2[[#This Row],[Close Price]]/Table2[[#This Row],[Current Week Low]])-1</f>
        <v>9.2528275002226268E-2</v>
      </c>
      <c r="AF85" s="1">
        <f>(Table2[[#This Row],[Current Week High]]/Table2[[#This Row],[Close Price]])-1</f>
        <v>6.6840560808607563E-3</v>
      </c>
      <c r="AG85" s="1">
        <f>(Table2[[#This Row],[Close Price]]/Table2[[#This Row],[Current Month Low]])-1</f>
        <v>9.2528275002226268E-2</v>
      </c>
      <c r="AH85" s="1">
        <f>(Table2[[#This Row],[Current Month High]]/Table2[[#This Row],[Close Price]])-1</f>
        <v>2.2416041734593994E-2</v>
      </c>
      <c r="AI85">
        <v>11.6155852624714</v>
      </c>
      <c r="AJ85">
        <v>191.539923954372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7.0000000000000007E-2</v>
      </c>
      <c r="AM85" t="s">
        <v>3111</v>
      </c>
      <c r="AN85">
        <v>-1.23</v>
      </c>
      <c r="AO85" t="s">
        <v>3110</v>
      </c>
      <c r="AP85">
        <v>0.23343887358280099</v>
      </c>
      <c r="AQ85">
        <f>(Table2[[#This Row],[Sharpe Ratio]]-AVERAGE(Table2[Sharpe Ratio]))/_xlfn.STDEV.P(Table2[Sharpe Ratio])</f>
        <v>2.0030216679143114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2.9782571126606605</v>
      </c>
      <c r="AS85">
        <f>_xlfn.RANK.AVG(Table2[[#This Row],[1Y Return vs Nifty Z-Score]],Table2[1Y Return vs Nifty Z-Score])</f>
        <v>52</v>
      </c>
      <c r="AT85">
        <f>_xlfn.RANK.AVG(Table2[[#This Row],[6M Return vs Nifty Z-Score]],Table2[6M Return vs Nifty Z-Score])</f>
        <v>364</v>
      </c>
      <c r="AU85">
        <f>_xlfn.RANK.AVG(Table2[[#This Row],[Sharpe Ratio Z-Score]],Table2[Sharpe Ratio Z-Score])</f>
        <v>15</v>
      </c>
      <c r="AV85">
        <f>(Table2[[#This Row],[Rank 1Y]]+Table2[[#This Row],[Rank 6M]]+Table2[[#This Row],[Rank Sharpe]])/3</f>
        <v>143.66666666666666</v>
      </c>
    </row>
    <row r="86" spans="1:48" x14ac:dyDescent="0.3">
      <c r="A86" t="s">
        <v>1677</v>
      </c>
      <c r="B86" t="s">
        <v>1678</v>
      </c>
      <c r="C86" t="s">
        <v>3078</v>
      </c>
      <c r="D86" t="s">
        <v>918</v>
      </c>
      <c r="E86">
        <v>4689.3885860250002</v>
      </c>
      <c r="F86">
        <v>378.95</v>
      </c>
      <c r="G86">
        <v>101.648712606844</v>
      </c>
      <c r="H86">
        <f>(Table2[[#This Row],[1Y Return vs Nifty]]-AVERAGE(Table2[1Y Return vs Nifty]))/_xlfn.STDEV.P(Table2[1Y Return vs Nifty])</f>
        <v>1.016049391970576</v>
      </c>
      <c r="I86">
        <v>11.110660777929199</v>
      </c>
      <c r="J86">
        <f>(Table2[[#This Row],[1M Return vs Nifty]]-AVERAGE(Table2[1M Return vs Nifty]))/_xlfn.STDEV.P(Table2[1M Return vs Nifty])</f>
        <v>1.4914748073784907</v>
      </c>
      <c r="K86">
        <v>50.530780075983799</v>
      </c>
      <c r="L86">
        <f>(Table2[[#This Row],[6M Return vs Nifty]]-AVERAGE(Table2[6M Return vs Nifty]))/_xlfn.STDEV.P(Table2[6M Return vs Nifty])</f>
        <v>1.6213087595372215</v>
      </c>
      <c r="M86">
        <v>16.194310471483998</v>
      </c>
      <c r="N86">
        <f>(Table2[[#This Row],[1W Return vs Nifty]]-AVERAGE(Table2[1W Return vs Nifty]))/_xlfn.STDEV.P(Table2[1W Return vs Nifty])</f>
        <v>3.760282527362679</v>
      </c>
      <c r="O86">
        <v>339.91</v>
      </c>
      <c r="P86">
        <v>315.83228120665302</v>
      </c>
      <c r="Q86">
        <v>259.245991614682</v>
      </c>
      <c r="R86">
        <v>68.450031106383804</v>
      </c>
      <c r="S86" s="1">
        <f>(Table2[[#This Row],[Close Price]]-Table2[[#This Row],[20D EMA]])/Table2[[#This Row],[20D EMA]]</f>
        <v>0.11485393192315602</v>
      </c>
      <c r="T86" s="1">
        <f>(Table2[[#This Row],[Close Price]]-Table2[[#This Row],[50D EMA]])/Table2[[#This Row],[50D EMA]]</f>
        <v>0.19984568566646374</v>
      </c>
      <c r="U86" s="1">
        <f>(Table2[[#This Row],[Close Price]]-Table2[[#This Row],[200D EMA]])/Table2[[#This Row],[200D EMA]]</f>
        <v>0.46173909050533896</v>
      </c>
      <c r="V86">
        <v>2.1606230027998601</v>
      </c>
      <c r="W86">
        <v>372.25</v>
      </c>
      <c r="X86">
        <v>377</v>
      </c>
      <c r="Y86">
        <v>340.35</v>
      </c>
      <c r="Z86">
        <v>387.35</v>
      </c>
      <c r="AA86">
        <v>340.35</v>
      </c>
      <c r="AB86">
        <v>391.65</v>
      </c>
      <c r="AC86" s="1">
        <f>(Table2[[#This Row],[Close Price]]/Table2[[#This Row],[Day Low]])-1</f>
        <v>1.7998656816655467E-2</v>
      </c>
      <c r="AD86" s="1">
        <f>(Table2[[#This Row],[Day High]]/Table2[[#This Row],[Close Price]])-1</f>
        <v>-5.145797598627766E-3</v>
      </c>
      <c r="AE86" s="1">
        <f>(Table2[[#This Row],[Close Price]]/Table2[[#This Row],[Current Week Low]])-1</f>
        <v>0.11341266343469947</v>
      </c>
      <c r="AF86" s="1">
        <f>(Table2[[#This Row],[Current Week High]]/Table2[[#This Row],[Close Price]])-1</f>
        <v>2.2166512732550547E-2</v>
      </c>
      <c r="AG86" s="1">
        <f>(Table2[[#This Row],[Close Price]]/Table2[[#This Row],[Current Month Low]])-1</f>
        <v>0.11341266343469947</v>
      </c>
      <c r="AH86" s="1">
        <f>(Table2[[#This Row],[Current Month High]]/Table2[[#This Row],[Close Price]])-1</f>
        <v>3.3513656155165661E-2</v>
      </c>
      <c r="AI86">
        <v>3.3513656155165599</v>
      </c>
      <c r="AJ86">
        <v>154.58515283842701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0.41</v>
      </c>
      <c r="AM86" t="s">
        <v>3111</v>
      </c>
      <c r="AN86">
        <v>24.49</v>
      </c>
      <c r="AO86" t="s">
        <v>3111</v>
      </c>
      <c r="AP86">
        <v>7.7419137434921001E-2</v>
      </c>
      <c r="AQ86">
        <f>(Table2[[#This Row],[Sharpe Ratio]]-AVERAGE(Table2[Sharpe Ratio]))/_xlfn.STDEV.P(Table2[Sharpe Ratio])</f>
        <v>0.1769120235252056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8.0660275097741732</v>
      </c>
      <c r="AS86">
        <f>_xlfn.RANK.AVG(Table2[[#This Row],[1Y Return vs Nifty Z-Score]],Table2[1Y Return vs Nifty Z-Score])</f>
        <v>96</v>
      </c>
      <c r="AT86">
        <f>_xlfn.RANK.AVG(Table2[[#This Row],[6M Return vs Nifty Z-Score]],Table2[6M Return vs Nifty Z-Score])</f>
        <v>47</v>
      </c>
      <c r="AU86">
        <f>_xlfn.RANK.AVG(Table2[[#This Row],[Sharpe Ratio Z-Score]],Table2[Sharpe Ratio Z-Score])</f>
        <v>288</v>
      </c>
      <c r="AV86">
        <f>(Table2[[#This Row],[Rank 1Y]]+Table2[[#This Row],[Rank 6M]]+Table2[[#This Row],[Rank Sharpe]])/3</f>
        <v>143.66666666666666</v>
      </c>
    </row>
    <row r="87" spans="1:48" x14ac:dyDescent="0.3">
      <c r="A87" t="s">
        <v>122</v>
      </c>
      <c r="B87" t="s">
        <v>123</v>
      </c>
      <c r="C87" t="s">
        <v>3066</v>
      </c>
      <c r="D87" t="s">
        <v>124</v>
      </c>
      <c r="E87">
        <v>238382.61794600001</v>
      </c>
      <c r="F87">
        <v>182.41</v>
      </c>
      <c r="G87">
        <v>242.669350179943</v>
      </c>
      <c r="H87">
        <f>(Table2[[#This Row],[1Y Return vs Nifty]]-AVERAGE(Table2[1Y Return vs Nifty]))/_xlfn.STDEV.P(Table2[1Y Return vs Nifty])</f>
        <v>3.1454386735521216</v>
      </c>
      <c r="I87">
        <v>-9.3358038445109095</v>
      </c>
      <c r="J87">
        <f>(Table2[[#This Row],[1M Return vs Nifty]]-AVERAGE(Table2[1M Return vs Nifty]))/_xlfn.STDEV.P(Table2[1M Return vs Nifty])</f>
        <v>-0.60534787451694461</v>
      </c>
      <c r="K87">
        <v>1.45912012248484</v>
      </c>
      <c r="L87">
        <f>(Table2[[#This Row],[6M Return vs Nifty]]-AVERAGE(Table2[6M Return vs Nifty]))/_xlfn.STDEV.P(Table2[6M Return vs Nifty])</f>
        <v>-0.1059888852222199</v>
      </c>
      <c r="M87">
        <v>-7.5382026178592501</v>
      </c>
      <c r="N87">
        <f>(Table2[[#This Row],[1W Return vs Nifty]]-AVERAGE(Table2[1W Return vs Nifty]))/_xlfn.STDEV.P(Table2[1W Return vs Nifty])</f>
        <v>-0.85054875903261162</v>
      </c>
      <c r="O87">
        <v>189.56</v>
      </c>
      <c r="P87">
        <v>183.90929656743401</v>
      </c>
      <c r="Q87">
        <v>143.83997905596601</v>
      </c>
      <c r="R87">
        <v>40.273229045002303</v>
      </c>
      <c r="S87" s="1">
        <f>(Table2[[#This Row],[Close Price]]-Table2[[#This Row],[20D EMA]])/Table2[[#This Row],[20D EMA]]</f>
        <v>-3.7718928043891146E-2</v>
      </c>
      <c r="T87" s="1">
        <f>(Table2[[#This Row],[Close Price]]-Table2[[#This Row],[50D EMA]])/Table2[[#This Row],[50D EMA]]</f>
        <v>-8.1523696486124533E-3</v>
      </c>
      <c r="U87" s="1">
        <f>(Table2[[#This Row],[Close Price]]-Table2[[#This Row],[200D EMA]])/Table2[[#This Row],[200D EMA]]</f>
        <v>0.26814534594048406</v>
      </c>
      <c r="V87">
        <v>0.734842750778128</v>
      </c>
      <c r="W87">
        <v>180.54</v>
      </c>
      <c r="X87">
        <v>183</v>
      </c>
      <c r="Y87">
        <v>175.13</v>
      </c>
      <c r="Z87">
        <v>187</v>
      </c>
      <c r="AA87">
        <v>175.13</v>
      </c>
      <c r="AB87">
        <v>195.65</v>
      </c>
      <c r="AC87" s="1">
        <f>(Table2[[#This Row],[Close Price]]/Table2[[#This Row],[Day Low]])-1</f>
        <v>1.0357815442561202E-2</v>
      </c>
      <c r="AD87" s="1">
        <f>(Table2[[#This Row],[Day High]]/Table2[[#This Row],[Close Price]])-1</f>
        <v>3.2344717943095791E-3</v>
      </c>
      <c r="AE87" s="1">
        <f>(Table2[[#This Row],[Close Price]]/Table2[[#This Row],[Current Week Low]])-1</f>
        <v>4.1569120082224575E-2</v>
      </c>
      <c r="AF87" s="1">
        <f>(Table2[[#This Row],[Current Week High]]/Table2[[#This Row],[Close Price]])-1</f>
        <v>2.5163094128611396E-2</v>
      </c>
      <c r="AG87" s="1">
        <f>(Table2[[#This Row],[Close Price]]/Table2[[#This Row],[Current Month Low]])-1</f>
        <v>4.1569120082224575E-2</v>
      </c>
      <c r="AH87" s="1">
        <f>(Table2[[#This Row],[Current Month High]]/Table2[[#This Row],[Close Price]])-1</f>
        <v>7.2583739926539215E-2</v>
      </c>
      <c r="AI87">
        <v>25.541362863878</v>
      </c>
      <c r="AJ87">
        <v>306.71125975473802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-0.01</v>
      </c>
      <c r="AM87" t="s">
        <v>3110</v>
      </c>
      <c r="AN87">
        <v>-10.84</v>
      </c>
      <c r="AO87" t="s">
        <v>3110</v>
      </c>
      <c r="AP87">
        <v>0.174742606989232</v>
      </c>
      <c r="AQ87">
        <f>(Table2[[#This Row],[Sharpe Ratio]]-AVERAGE(Table2[Sharpe Ratio]))/_xlfn.STDEV.P(Table2[Sharpe Ratio])</f>
        <v>1.316020002852164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2.8995731576325094</v>
      </c>
      <c r="AS87">
        <f>_xlfn.RANK.AVG(Table2[[#This Row],[1Y Return vs Nifty Z-Score]],Table2[1Y Return vs Nifty Z-Score])</f>
        <v>8</v>
      </c>
      <c r="AT87">
        <f>_xlfn.RANK.AVG(Table2[[#This Row],[6M Return vs Nifty Z-Score]],Table2[6M Return vs Nifty Z-Score])</f>
        <v>352</v>
      </c>
      <c r="AU87">
        <f>_xlfn.RANK.AVG(Table2[[#This Row],[Sharpe Ratio Z-Score]],Table2[Sharpe Ratio Z-Score])</f>
        <v>72</v>
      </c>
      <c r="AV87">
        <f>(Table2[[#This Row],[Rank 1Y]]+Table2[[#This Row],[Rank 6M]]+Table2[[#This Row],[Rank Sharpe]])/3</f>
        <v>144</v>
      </c>
    </row>
    <row r="88" spans="1:48" x14ac:dyDescent="0.3">
      <c r="A88" t="s">
        <v>497</v>
      </c>
      <c r="B88" t="s">
        <v>498</v>
      </c>
      <c r="C88" t="s">
        <v>3070</v>
      </c>
      <c r="D88" t="s">
        <v>51</v>
      </c>
      <c r="E88">
        <v>41203.703598339998</v>
      </c>
      <c r="F88">
        <v>1460.15</v>
      </c>
      <c r="G88">
        <v>54.956034828677303</v>
      </c>
      <c r="H88">
        <f>(Table2[[#This Row],[1Y Return vs Nifty]]-AVERAGE(Table2[1Y Return vs Nifty]))/_xlfn.STDEV.P(Table2[1Y Return vs Nifty])</f>
        <v>0.31099735632345066</v>
      </c>
      <c r="I88">
        <v>5.9143528491123298</v>
      </c>
      <c r="J88">
        <f>(Table2[[#This Row],[1M Return vs Nifty]]-AVERAGE(Table2[1M Return vs Nifty]))/_xlfn.STDEV.P(Table2[1M Return vs Nifty])</f>
        <v>0.95858383925981805</v>
      </c>
      <c r="K88">
        <v>55.6530934219127</v>
      </c>
      <c r="L88">
        <f>(Table2[[#This Row],[6M Return vs Nifty]]-AVERAGE(Table2[6M Return vs Nifty]))/_xlfn.STDEV.P(Table2[6M Return vs Nifty])</f>
        <v>1.8016116020847757</v>
      </c>
      <c r="M88">
        <v>1.93006375837697</v>
      </c>
      <c r="N88">
        <f>(Table2[[#This Row],[1W Return vs Nifty]]-AVERAGE(Table2[1W Return vs Nifty]))/_xlfn.STDEV.P(Table2[1W Return vs Nifty])</f>
        <v>0.98897740792346611</v>
      </c>
      <c r="O88">
        <v>1408.34</v>
      </c>
      <c r="P88">
        <v>1313.03677176631</v>
      </c>
      <c r="Q88">
        <v>1048.1661442079401</v>
      </c>
      <c r="R88">
        <v>65.898182225820904</v>
      </c>
      <c r="S88" s="1">
        <f>(Table2[[#This Row],[Close Price]]-Table2[[#This Row],[20D EMA]])/Table2[[#This Row],[20D EMA]]</f>
        <v>3.6787991536134865E-2</v>
      </c>
      <c r="T88" s="1">
        <f>(Table2[[#This Row],[Close Price]]-Table2[[#This Row],[50D EMA]])/Table2[[#This Row],[50D EMA]]</f>
        <v>0.11204044806436904</v>
      </c>
      <c r="U88" s="1">
        <f>(Table2[[#This Row],[Close Price]]-Table2[[#This Row],[200D EMA]])/Table2[[#This Row],[200D EMA]]</f>
        <v>0.39305205388348124</v>
      </c>
      <c r="V88">
        <v>0.72075958826833897</v>
      </c>
      <c r="W88">
        <v>1458.5</v>
      </c>
      <c r="X88">
        <v>1471</v>
      </c>
      <c r="Y88">
        <v>1406.4</v>
      </c>
      <c r="Z88">
        <v>1483.1</v>
      </c>
      <c r="AA88">
        <v>1406.4</v>
      </c>
      <c r="AB88">
        <v>1483.1</v>
      </c>
      <c r="AC88" s="1">
        <f>(Table2[[#This Row],[Close Price]]/Table2[[#This Row],[Day Low]])-1</f>
        <v>1.1312992800822652E-3</v>
      </c>
      <c r="AD88" s="1">
        <f>(Table2[[#This Row],[Day High]]/Table2[[#This Row],[Close Price]])-1</f>
        <v>7.4307434167721897E-3</v>
      </c>
      <c r="AE88" s="1">
        <f>(Table2[[#This Row],[Close Price]]/Table2[[#This Row],[Current Week Low]])-1</f>
        <v>3.8218145620022792E-2</v>
      </c>
      <c r="AF88" s="1">
        <f>(Table2[[#This Row],[Current Week High]]/Table2[[#This Row],[Close Price]])-1</f>
        <v>1.5717563264048051E-2</v>
      </c>
      <c r="AG88" s="1">
        <f>(Table2[[#This Row],[Close Price]]/Table2[[#This Row],[Current Month Low]])-1</f>
        <v>3.8218145620022792E-2</v>
      </c>
      <c r="AH88" s="1">
        <f>(Table2[[#This Row],[Current Month High]]/Table2[[#This Row],[Close Price]])-1</f>
        <v>1.5717563264048051E-2</v>
      </c>
      <c r="AI88">
        <v>1.5717563264048</v>
      </c>
      <c r="AJ88">
        <v>102.208835341365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0.21</v>
      </c>
      <c r="AM88" t="s">
        <v>3111</v>
      </c>
      <c r="AN88">
        <v>2.13</v>
      </c>
      <c r="AO88" t="s">
        <v>3111</v>
      </c>
      <c r="AP88">
        <v>0.11728945027517999</v>
      </c>
      <c r="AQ88">
        <f>(Table2[[#This Row],[Sharpe Ratio]]-AVERAGE(Table2[Sharpe Ratio]))/_xlfn.STDEV.P(Table2[Sharpe Ratio])</f>
        <v>0.64356813127171941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4.7037383368632302</v>
      </c>
      <c r="AS88">
        <f>_xlfn.RANK.AVG(Table2[[#This Row],[1Y Return vs Nifty Z-Score]],Table2[1Y Return vs Nifty Z-Score])</f>
        <v>206</v>
      </c>
      <c r="AT88">
        <f>_xlfn.RANK.AVG(Table2[[#This Row],[6M Return vs Nifty Z-Score]],Table2[6M Return vs Nifty Z-Score])</f>
        <v>40</v>
      </c>
      <c r="AU88">
        <f>_xlfn.RANK.AVG(Table2[[#This Row],[Sharpe Ratio Z-Score]],Table2[Sharpe Ratio Z-Score])</f>
        <v>186</v>
      </c>
      <c r="AV88">
        <f>(Table2[[#This Row],[Rank 1Y]]+Table2[[#This Row],[Rank 6M]]+Table2[[#This Row],[Rank Sharpe]])/3</f>
        <v>144</v>
      </c>
    </row>
    <row r="89" spans="1:48" x14ac:dyDescent="0.3">
      <c r="A89" t="s">
        <v>1775</v>
      </c>
      <c r="B89" t="s">
        <v>1776</v>
      </c>
      <c r="C89" t="s">
        <v>3067</v>
      </c>
      <c r="D89" t="s">
        <v>947</v>
      </c>
      <c r="E89">
        <v>4217.7345078750004</v>
      </c>
      <c r="F89">
        <v>491.25</v>
      </c>
      <c r="G89">
        <v>70.647621090757397</v>
      </c>
      <c r="H89">
        <f>(Table2[[#This Row],[1Y Return vs Nifty]]-AVERAGE(Table2[1Y Return vs Nifty]))/_xlfn.STDEV.P(Table2[1Y Return vs Nifty])</f>
        <v>0.54793782243193401</v>
      </c>
      <c r="I89">
        <v>17.666102748455</v>
      </c>
      <c r="J89">
        <f>(Table2[[#This Row],[1M Return vs Nifty]]-AVERAGE(Table2[1M Return vs Nifty]))/_xlfn.STDEV.P(Table2[1M Return vs Nifty])</f>
        <v>2.1637474798170273</v>
      </c>
      <c r="K89">
        <v>47.139620660365203</v>
      </c>
      <c r="L89">
        <f>(Table2[[#This Row],[6M Return vs Nifty]]-AVERAGE(Table2[6M Return vs Nifty]))/_xlfn.STDEV.P(Table2[6M Return vs Nifty])</f>
        <v>1.5019416609480867</v>
      </c>
      <c r="M89">
        <v>-4.9546159674877899</v>
      </c>
      <c r="N89">
        <f>(Table2[[#This Row],[1W Return vs Nifty]]-AVERAGE(Table2[1W Return vs Nifty]))/_xlfn.STDEV.P(Table2[1W Return vs Nifty])</f>
        <v>-0.3486009832618665</v>
      </c>
      <c r="O89">
        <v>429.52</v>
      </c>
      <c r="P89">
        <v>375.63853892725803</v>
      </c>
      <c r="Q89">
        <v>314.14693051075602</v>
      </c>
      <c r="R89">
        <v>70.703618175211005</v>
      </c>
      <c r="S89" s="1">
        <f>(Table2[[#This Row],[Close Price]]-Table2[[#This Row],[20D EMA]])/Table2[[#This Row],[20D EMA]]</f>
        <v>0.14371856956602724</v>
      </c>
      <c r="T89" s="1">
        <f>(Table2[[#This Row],[Close Price]]-Table2[[#This Row],[50D EMA]])/Table2[[#This Row],[50D EMA]]</f>
        <v>0.30777316247396541</v>
      </c>
      <c r="U89" s="1">
        <f>(Table2[[#This Row],[Close Price]]-Table2[[#This Row],[200D EMA]])/Table2[[#This Row],[200D EMA]]</f>
        <v>0.56375871380089826</v>
      </c>
      <c r="V89">
        <v>2.35314620776064</v>
      </c>
      <c r="W89">
        <v>485.5</v>
      </c>
      <c r="X89">
        <v>494.05</v>
      </c>
      <c r="Y89">
        <v>440.1</v>
      </c>
      <c r="Z89">
        <v>511</v>
      </c>
      <c r="AA89">
        <v>440.1</v>
      </c>
      <c r="AB89">
        <v>511</v>
      </c>
      <c r="AC89" s="1">
        <f>(Table2[[#This Row],[Close Price]]/Table2[[#This Row],[Day Low]])-1</f>
        <v>1.1843460350154489E-2</v>
      </c>
      <c r="AD89" s="1">
        <f>(Table2[[#This Row],[Day High]]/Table2[[#This Row],[Close Price]])-1</f>
        <v>5.6997455470737535E-3</v>
      </c>
      <c r="AE89" s="1">
        <f>(Table2[[#This Row],[Close Price]]/Table2[[#This Row],[Current Week Low]])-1</f>
        <v>0.11622358554873879</v>
      </c>
      <c r="AF89" s="1">
        <f>(Table2[[#This Row],[Current Week High]]/Table2[[#This Row],[Close Price]])-1</f>
        <v>4.0203562340966892E-2</v>
      </c>
      <c r="AG89" s="1">
        <f>(Table2[[#This Row],[Close Price]]/Table2[[#This Row],[Current Month Low]])-1</f>
        <v>0.11622358554873879</v>
      </c>
      <c r="AH89" s="1">
        <f>(Table2[[#This Row],[Current Month High]]/Table2[[#This Row],[Close Price]])-1</f>
        <v>4.0203562340966892E-2</v>
      </c>
      <c r="AI89">
        <v>4.0203562340966803</v>
      </c>
      <c r="AJ89">
        <v>127.641334569045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0.6</v>
      </c>
      <c r="AM89" t="s">
        <v>3111</v>
      </c>
      <c r="AN89">
        <v>26.3</v>
      </c>
      <c r="AO89" t="s">
        <v>3111</v>
      </c>
      <c r="AP89">
        <v>0.10160955598731</v>
      </c>
      <c r="AQ89">
        <f>(Table2[[#This Row],[Sharpe Ratio]]-AVERAGE(Table2[Sharpe Ratio]))/_xlfn.STDEV.P(Table2[Sharpe Ratio])</f>
        <v>0.46004515598004436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4.3250711359152252</v>
      </c>
      <c r="AS89">
        <f>_xlfn.RANK.AVG(Table2[[#This Row],[1Y Return vs Nifty Z-Score]],Table2[1Y Return vs Nifty Z-Score])</f>
        <v>156</v>
      </c>
      <c r="AT89">
        <f>_xlfn.RANK.AVG(Table2[[#This Row],[6M Return vs Nifty Z-Score]],Table2[6M Return vs Nifty Z-Score])</f>
        <v>59</v>
      </c>
      <c r="AU89">
        <f>_xlfn.RANK.AVG(Table2[[#This Row],[Sharpe Ratio Z-Score]],Table2[Sharpe Ratio Z-Score])</f>
        <v>227</v>
      </c>
      <c r="AV89">
        <f>(Table2[[#This Row],[Rank 1Y]]+Table2[[#This Row],[Rank 6M]]+Table2[[#This Row],[Rank Sharpe]])/3</f>
        <v>147.33333333333334</v>
      </c>
    </row>
    <row r="90" spans="1:48" x14ac:dyDescent="0.3">
      <c r="A90" t="s">
        <v>1640</v>
      </c>
      <c r="B90" t="s">
        <v>1641</v>
      </c>
      <c r="C90" t="s">
        <v>3068</v>
      </c>
      <c r="D90" t="s">
        <v>116</v>
      </c>
      <c r="E90">
        <v>5060.1658799999996</v>
      </c>
      <c r="F90">
        <v>545.29999999999995</v>
      </c>
      <c r="G90">
        <v>99.958588981755398</v>
      </c>
      <c r="H90">
        <f>(Table2[[#This Row],[1Y Return vs Nifty]]-AVERAGE(Table2[1Y Return vs Nifty]))/_xlfn.STDEV.P(Table2[1Y Return vs Nifty])</f>
        <v>0.99052879304443742</v>
      </c>
      <c r="I90">
        <v>-0.67404456907525601</v>
      </c>
      <c r="J90">
        <f>(Table2[[#This Row],[1M Return vs Nifty]]-AVERAGE(Table2[1M Return vs Nifty]))/_xlfn.STDEV.P(Table2[1M Return vs Nifty])</f>
        <v>0.28293152484281381</v>
      </c>
      <c r="K90">
        <v>61.388688022220002</v>
      </c>
      <c r="L90">
        <f>(Table2[[#This Row],[6M Return vs Nifty]]-AVERAGE(Table2[6M Return vs Nifty]))/_xlfn.STDEV.P(Table2[6M Return vs Nifty])</f>
        <v>2.0035016350242332</v>
      </c>
      <c r="M90">
        <v>-4.9733546622828202</v>
      </c>
      <c r="N90">
        <f>(Table2[[#This Row],[1W Return vs Nifty]]-AVERAGE(Table2[1W Return vs Nifty]))/_xlfn.STDEV.P(Table2[1W Return vs Nifty])</f>
        <v>-0.35224159898182306</v>
      </c>
      <c r="O90">
        <v>557.48</v>
      </c>
      <c r="P90">
        <v>527.52774426049905</v>
      </c>
      <c r="Q90">
        <v>394.33402346830599</v>
      </c>
      <c r="R90">
        <v>41.841429377514402</v>
      </c>
      <c r="S90" s="1">
        <f>(Table2[[#This Row],[Close Price]]-Table2[[#This Row],[20D EMA]])/Table2[[#This Row],[20D EMA]]</f>
        <v>-2.1848317428428039E-2</v>
      </c>
      <c r="T90" s="1">
        <f>(Table2[[#This Row],[Close Price]]-Table2[[#This Row],[50D EMA]])/Table2[[#This Row],[50D EMA]]</f>
        <v>3.3689708139264744E-2</v>
      </c>
      <c r="U90" s="1">
        <f>(Table2[[#This Row],[Close Price]]-Table2[[#This Row],[200D EMA]])/Table2[[#This Row],[200D EMA]]</f>
        <v>0.38283781653912408</v>
      </c>
      <c r="V90">
        <v>0.48201997396528101</v>
      </c>
      <c r="W90">
        <v>543</v>
      </c>
      <c r="X90">
        <v>548.95000000000005</v>
      </c>
      <c r="Y90">
        <v>526.4</v>
      </c>
      <c r="Z90">
        <v>560.29999999999995</v>
      </c>
      <c r="AA90">
        <v>526.4</v>
      </c>
      <c r="AB90">
        <v>584</v>
      </c>
      <c r="AC90" s="1">
        <f>(Table2[[#This Row],[Close Price]]/Table2[[#This Row],[Day Low]])-1</f>
        <v>4.2357274401472189E-3</v>
      </c>
      <c r="AD90" s="1">
        <f>(Table2[[#This Row],[Day High]]/Table2[[#This Row],[Close Price]])-1</f>
        <v>6.6935631762334857E-3</v>
      </c>
      <c r="AE90" s="1">
        <f>(Table2[[#This Row],[Close Price]]/Table2[[#This Row],[Current Week Low]])-1</f>
        <v>3.590425531914887E-2</v>
      </c>
      <c r="AF90" s="1">
        <f>(Table2[[#This Row],[Current Week High]]/Table2[[#This Row],[Close Price]])-1</f>
        <v>2.7507793874931297E-2</v>
      </c>
      <c r="AG90" s="1">
        <f>(Table2[[#This Row],[Close Price]]/Table2[[#This Row],[Current Month Low]])-1</f>
        <v>3.590425531914887E-2</v>
      </c>
      <c r="AH90" s="1">
        <f>(Table2[[#This Row],[Current Month High]]/Table2[[#This Row],[Close Price]])-1</f>
        <v>7.0970108197322634E-2</v>
      </c>
      <c r="AI90">
        <v>33.385292499541499</v>
      </c>
      <c r="AJ90">
        <v>160.535117056856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0.33</v>
      </c>
      <c r="AM90" t="s">
        <v>3111</v>
      </c>
      <c r="AN90">
        <v>-0.53</v>
      </c>
      <c r="AO90" t="s">
        <v>3110</v>
      </c>
      <c r="AP90">
        <v>7.0485281071359998E-2</v>
      </c>
      <c r="AQ90">
        <f>(Table2[[#This Row],[Sharpe Ratio]]-AVERAGE(Table2[Sharpe Ratio]))/_xlfn.STDEV.P(Table2[Sharpe Ratio])</f>
        <v>9.5755739769500928E-2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3.0204760936991621</v>
      </c>
      <c r="AS90">
        <f>_xlfn.RANK.AVG(Table2[[#This Row],[1Y Return vs Nifty Z-Score]],Table2[1Y Return vs Nifty Z-Score])</f>
        <v>99</v>
      </c>
      <c r="AT90">
        <f>_xlfn.RANK.AVG(Table2[[#This Row],[6M Return vs Nifty Z-Score]],Table2[6M Return vs Nifty Z-Score])</f>
        <v>34</v>
      </c>
      <c r="AU90">
        <f>_xlfn.RANK.AVG(Table2[[#This Row],[Sharpe Ratio Z-Score]],Table2[Sharpe Ratio Z-Score])</f>
        <v>310</v>
      </c>
      <c r="AV90">
        <f>(Table2[[#This Row],[Rank 1Y]]+Table2[[#This Row],[Rank 6M]]+Table2[[#This Row],[Rank Sharpe]])/3</f>
        <v>147.66666666666666</v>
      </c>
    </row>
    <row r="91" spans="1:48" x14ac:dyDescent="0.3">
      <c r="A91" t="s">
        <v>1404</v>
      </c>
      <c r="B91" t="s">
        <v>1405</v>
      </c>
      <c r="C91" t="s">
        <v>3079</v>
      </c>
      <c r="D91" t="s">
        <v>138</v>
      </c>
      <c r="E91">
        <v>7325.9727919500001</v>
      </c>
      <c r="F91">
        <v>878.55</v>
      </c>
      <c r="G91">
        <v>77.5414881377679</v>
      </c>
      <c r="H91">
        <f>(Table2[[#This Row],[1Y Return vs Nifty]]-AVERAGE(Table2[1Y Return vs Nifty]))/_xlfn.STDEV.P(Table2[1Y Return vs Nifty])</f>
        <v>0.65203412245712034</v>
      </c>
      <c r="I91">
        <v>-20.9161927154483</v>
      </c>
      <c r="J91">
        <f>(Table2[[#This Row],[1M Return vs Nifty]]-AVERAGE(Table2[1M Return vs Nifty]))/_xlfn.STDEV.P(Table2[1M Return vs Nifty])</f>
        <v>-1.7929381253567567</v>
      </c>
      <c r="K91">
        <v>12.1755296252222</v>
      </c>
      <c r="L91">
        <f>(Table2[[#This Row],[6M Return vs Nifty]]-AVERAGE(Table2[6M Return vs Nifty]))/_xlfn.STDEV.P(Table2[6M Return vs Nifty])</f>
        <v>0.27122331652307868</v>
      </c>
      <c r="M91">
        <v>-6.8800392767209102</v>
      </c>
      <c r="N91">
        <f>(Table2[[#This Row],[1W Return vs Nifty]]-AVERAGE(Table2[1W Return vs Nifty]))/_xlfn.STDEV.P(Table2[1W Return vs Nifty])</f>
        <v>-0.72267860413351692</v>
      </c>
      <c r="O91">
        <v>917.36</v>
      </c>
      <c r="P91">
        <v>913.24640569165399</v>
      </c>
      <c r="Q91">
        <v>739.01402107962303</v>
      </c>
      <c r="R91">
        <v>40.224805962190501</v>
      </c>
      <c r="S91" s="1">
        <f>(Table2[[#This Row],[Close Price]]-Table2[[#This Row],[20D EMA]])/Table2[[#This Row],[20D EMA]]</f>
        <v>-4.2306182959797746E-2</v>
      </c>
      <c r="T91" s="1">
        <f>(Table2[[#This Row],[Close Price]]-Table2[[#This Row],[50D EMA]])/Table2[[#This Row],[50D EMA]]</f>
        <v>-3.79923813282095E-2</v>
      </c>
      <c r="U91" s="1">
        <f>(Table2[[#This Row],[Close Price]]-Table2[[#This Row],[200D EMA]])/Table2[[#This Row],[200D EMA]]</f>
        <v>0.18881370980827844</v>
      </c>
      <c r="V91">
        <v>0.56170166742133298</v>
      </c>
      <c r="W91">
        <v>879.05</v>
      </c>
      <c r="X91">
        <v>885.85</v>
      </c>
      <c r="Y91">
        <v>836.9</v>
      </c>
      <c r="Z91">
        <v>907.95</v>
      </c>
      <c r="AA91">
        <v>836.9</v>
      </c>
      <c r="AB91">
        <v>938.2</v>
      </c>
      <c r="AC91" s="1">
        <f>(Table2[[#This Row],[Close Price]]/Table2[[#This Row],[Day Low]])-1</f>
        <v>-5.6879585916613795E-4</v>
      </c>
      <c r="AD91" s="1">
        <f>(Table2[[#This Row],[Day High]]/Table2[[#This Row],[Close Price]])-1</f>
        <v>8.3091457515225287E-3</v>
      </c>
      <c r="AE91" s="1">
        <f>(Table2[[#This Row],[Close Price]]/Table2[[#This Row],[Current Week Low]])-1</f>
        <v>4.9766997251762479E-2</v>
      </c>
      <c r="AF91" s="1">
        <f>(Table2[[#This Row],[Current Week High]]/Table2[[#This Row],[Close Price]])-1</f>
        <v>3.3464230834898467E-2</v>
      </c>
      <c r="AG91" s="1">
        <f>(Table2[[#This Row],[Close Price]]/Table2[[#This Row],[Current Month Low]])-1</f>
        <v>4.9766997251762479E-2</v>
      </c>
      <c r="AH91" s="1">
        <f>(Table2[[#This Row],[Current Month High]]/Table2[[#This Row],[Close Price]])-1</f>
        <v>6.7895964942234377E-2</v>
      </c>
      <c r="AI91">
        <v>26.344544988902101</v>
      </c>
      <c r="AJ91">
        <v>142.82752902155801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0.02</v>
      </c>
      <c r="AM91" t="s">
        <v>3111</v>
      </c>
      <c r="AN91">
        <v>-1.45</v>
      </c>
      <c r="AO91" t="s">
        <v>3110</v>
      </c>
      <c r="AP91">
        <v>0.17027275916425599</v>
      </c>
      <c r="AQ91">
        <f>(Table2[[#This Row],[Sharpe Ratio]]-AVERAGE(Table2[Sharpe Ratio]))/_xlfn.STDEV.P(Table2[Sharpe Ratio])</f>
        <v>1.2637033381553096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-0.32865595235476491</v>
      </c>
      <c r="AS91">
        <f>_xlfn.RANK.AVG(Table2[[#This Row],[1Y Return vs Nifty Z-Score]],Table2[1Y Return vs Nifty Z-Score])</f>
        <v>136</v>
      </c>
      <c r="AT91">
        <f>_xlfn.RANK.AVG(Table2[[#This Row],[6M Return vs Nifty Z-Score]],Table2[6M Return vs Nifty Z-Score])</f>
        <v>234</v>
      </c>
      <c r="AU91">
        <f>_xlfn.RANK.AVG(Table2[[#This Row],[Sharpe Ratio Z-Score]],Table2[Sharpe Ratio Z-Score])</f>
        <v>78</v>
      </c>
      <c r="AV91">
        <f>(Table2[[#This Row],[Rank 1Y]]+Table2[[#This Row],[Rank 6M]]+Table2[[#This Row],[Rank Sharpe]])/3</f>
        <v>149.33333333333334</v>
      </c>
    </row>
    <row r="92" spans="1:48" x14ac:dyDescent="0.3">
      <c r="A92" t="s">
        <v>817</v>
      </c>
      <c r="B92" t="s">
        <v>818</v>
      </c>
      <c r="C92" t="s">
        <v>3074</v>
      </c>
      <c r="D92" t="s">
        <v>428</v>
      </c>
      <c r="E92">
        <v>19136.5102604399</v>
      </c>
      <c r="F92">
        <v>1340.4</v>
      </c>
      <c r="G92">
        <v>49.373559275082897</v>
      </c>
      <c r="H92">
        <f>(Table2[[#This Row],[1Y Return vs Nifty]]-AVERAGE(Table2[1Y Return vs Nifty]))/_xlfn.STDEV.P(Table2[1Y Return vs Nifty])</f>
        <v>0.22670286004908025</v>
      </c>
      <c r="I92">
        <v>-1.2755914597012501</v>
      </c>
      <c r="J92">
        <f>(Table2[[#This Row],[1M Return vs Nifty]]-AVERAGE(Table2[1M Return vs Nifty]))/_xlfn.STDEV.P(Table2[1M Return vs Nifty])</f>
        <v>0.22124178102744871</v>
      </c>
      <c r="K92">
        <v>23.394418797180801</v>
      </c>
      <c r="L92">
        <f>(Table2[[#This Row],[6M Return vs Nifty]]-AVERAGE(Table2[6M Return vs Nifty]))/_xlfn.STDEV.P(Table2[6M Return vs Nifty])</f>
        <v>0.66612254882751898</v>
      </c>
      <c r="M92">
        <v>-3.9884174952515701</v>
      </c>
      <c r="N92">
        <f>(Table2[[#This Row],[1W Return vs Nifty]]-AVERAGE(Table2[1W Return vs Nifty]))/_xlfn.STDEV.P(Table2[1W Return vs Nifty])</f>
        <v>-0.16088474234448386</v>
      </c>
      <c r="O92">
        <v>1325.36</v>
      </c>
      <c r="P92">
        <v>1255.7680720267299</v>
      </c>
      <c r="Q92">
        <v>1049.97210723849</v>
      </c>
      <c r="R92">
        <v>51.930608649004597</v>
      </c>
      <c r="S92" s="1">
        <f>(Table2[[#This Row],[Close Price]]-Table2[[#This Row],[20D EMA]])/Table2[[#This Row],[20D EMA]]</f>
        <v>1.1347860204020184E-2</v>
      </c>
      <c r="T92" s="1">
        <f>(Table2[[#This Row],[Close Price]]-Table2[[#This Row],[50D EMA]])/Table2[[#This Row],[50D EMA]]</f>
        <v>6.7394553069564545E-2</v>
      </c>
      <c r="U92" s="1">
        <f>(Table2[[#This Row],[Close Price]]-Table2[[#This Row],[200D EMA]])/Table2[[#This Row],[200D EMA]]</f>
        <v>0.27660534099839895</v>
      </c>
      <c r="V92">
        <v>0.67509443281265302</v>
      </c>
      <c r="W92">
        <v>1330</v>
      </c>
      <c r="X92">
        <v>1347.25</v>
      </c>
      <c r="Y92">
        <v>1252.1500000000001</v>
      </c>
      <c r="Z92">
        <v>1374</v>
      </c>
      <c r="AA92">
        <v>1252.1500000000001</v>
      </c>
      <c r="AB92">
        <v>1419.05</v>
      </c>
      <c r="AC92" s="1">
        <f>(Table2[[#This Row],[Close Price]]/Table2[[#This Row],[Day Low]])-1</f>
        <v>7.819548872180615E-3</v>
      </c>
      <c r="AD92" s="1">
        <f>(Table2[[#This Row],[Day High]]/Table2[[#This Row],[Close Price]])-1</f>
        <v>5.1104148015517215E-3</v>
      </c>
      <c r="AE92" s="1">
        <f>(Table2[[#This Row],[Close Price]]/Table2[[#This Row],[Current Week Low]])-1</f>
        <v>7.0478776504412366E-2</v>
      </c>
      <c r="AF92" s="1">
        <f>(Table2[[#This Row],[Current Week High]]/Table2[[#This Row],[Close Price]])-1</f>
        <v>2.5067144136078801E-2</v>
      </c>
      <c r="AG92" s="1">
        <f>(Table2[[#This Row],[Close Price]]/Table2[[#This Row],[Current Month Low]])-1</f>
        <v>7.0478776504412366E-2</v>
      </c>
      <c r="AH92" s="1">
        <f>(Table2[[#This Row],[Current Month High]]/Table2[[#This Row],[Close Price]])-1</f>
        <v>5.8676514473291475E-2</v>
      </c>
      <c r="AI92">
        <v>15.1671142942405</v>
      </c>
      <c r="AJ92">
        <v>84.8827586206896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0.18</v>
      </c>
      <c r="AM92" t="s">
        <v>3111</v>
      </c>
      <c r="AN92">
        <v>-1.91</v>
      </c>
      <c r="AO92" t="s">
        <v>3110</v>
      </c>
      <c r="AP92">
        <v>0.178045594672848</v>
      </c>
      <c r="AQ92">
        <f>(Table2[[#This Row],[Sharpe Ratio]]-AVERAGE(Table2[Sharpe Ratio]))/_xlfn.STDEV.P(Table2[Sharpe Ratio])</f>
        <v>1.3546793277124027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2.3078617752719666</v>
      </c>
      <c r="AS92">
        <f>_xlfn.RANK.AVG(Table2[[#This Row],[1Y Return vs Nifty Z-Score]],Table2[1Y Return vs Nifty Z-Score])</f>
        <v>236</v>
      </c>
      <c r="AT92">
        <f>_xlfn.RANK.AVG(Table2[[#This Row],[6M Return vs Nifty Z-Score]],Table2[6M Return vs Nifty Z-Score])</f>
        <v>148</v>
      </c>
      <c r="AU92">
        <f>_xlfn.RANK.AVG(Table2[[#This Row],[Sharpe Ratio Z-Score]],Table2[Sharpe Ratio Z-Score])</f>
        <v>68</v>
      </c>
      <c r="AV92">
        <f>(Table2[[#This Row],[Rank 1Y]]+Table2[[#This Row],[Rank 6M]]+Table2[[#This Row],[Rank Sharpe]])/3</f>
        <v>150.66666666666666</v>
      </c>
    </row>
    <row r="93" spans="1:48" x14ac:dyDescent="0.3">
      <c r="A93" t="s">
        <v>1304</v>
      </c>
      <c r="B93" t="s">
        <v>1305</v>
      </c>
      <c r="C93" t="s">
        <v>3078</v>
      </c>
      <c r="D93" t="s">
        <v>210</v>
      </c>
      <c r="E93">
        <v>8380.0973887199998</v>
      </c>
      <c r="F93">
        <v>2068.1999999999998</v>
      </c>
      <c r="G93">
        <v>126.661421059701</v>
      </c>
      <c r="H93">
        <f>(Table2[[#This Row],[1Y Return vs Nifty]]-AVERAGE(Table2[1Y Return vs Nifty]))/_xlfn.STDEV.P(Table2[1Y Return vs Nifty])</f>
        <v>1.39373732615843</v>
      </c>
      <c r="I93">
        <v>11.9248137611525</v>
      </c>
      <c r="J93">
        <f>(Table2[[#This Row],[1M Return vs Nifty]]-AVERAGE(Table2[1M Return vs Nifty]))/_xlfn.STDEV.P(Table2[1M Return vs Nifty])</f>
        <v>1.5749676983637548</v>
      </c>
      <c r="K93">
        <v>36.914282791554001</v>
      </c>
      <c r="L93">
        <f>(Table2[[#This Row],[6M Return vs Nifty]]-AVERAGE(Table2[6M Return vs Nifty]))/_xlfn.STDEV.P(Table2[6M Return vs Nifty])</f>
        <v>1.1420149326816273</v>
      </c>
      <c r="M93">
        <v>8.4907804384552392</v>
      </c>
      <c r="N93">
        <f>(Table2[[#This Row],[1W Return vs Nifty]]-AVERAGE(Table2[1W Return vs Nifty]))/_xlfn.STDEV.P(Table2[1W Return vs Nifty])</f>
        <v>2.2636151850438262</v>
      </c>
      <c r="O93">
        <v>1793.38</v>
      </c>
      <c r="P93">
        <v>1662.7214656006199</v>
      </c>
      <c r="Q93">
        <v>1371.80561821065</v>
      </c>
      <c r="R93">
        <v>77.5279895287958</v>
      </c>
      <c r="S93" s="1">
        <f>(Table2[[#This Row],[Close Price]]-Table2[[#This Row],[20D EMA]])/Table2[[#This Row],[20D EMA]]</f>
        <v>0.153241365466326</v>
      </c>
      <c r="T93" s="1">
        <f>(Table2[[#This Row],[Close Price]]-Table2[[#This Row],[50D EMA]])/Table2[[#This Row],[50D EMA]]</f>
        <v>0.24386437703978886</v>
      </c>
      <c r="U93" s="1">
        <f>(Table2[[#This Row],[Close Price]]-Table2[[#This Row],[200D EMA]])/Table2[[#This Row],[200D EMA]]</f>
        <v>0.50764800241721553</v>
      </c>
      <c r="V93">
        <v>1.91532310087563</v>
      </c>
      <c r="W93">
        <v>2034.1</v>
      </c>
      <c r="X93">
        <v>2068.5500000000002</v>
      </c>
      <c r="Y93">
        <v>1865.35</v>
      </c>
      <c r="Z93">
        <v>2172</v>
      </c>
      <c r="AA93">
        <v>1865.35</v>
      </c>
      <c r="AB93">
        <v>2172</v>
      </c>
      <c r="AC93" s="1">
        <f>(Table2[[#This Row],[Close Price]]/Table2[[#This Row],[Day Low]])-1</f>
        <v>1.6764170886387042E-2</v>
      </c>
      <c r="AD93" s="1">
        <f>(Table2[[#This Row],[Day High]]/Table2[[#This Row],[Close Price]])-1</f>
        <v>1.6922928150098215E-4</v>
      </c>
      <c r="AE93" s="1">
        <f>(Table2[[#This Row],[Close Price]]/Table2[[#This Row],[Current Week Low]])-1</f>
        <v>0.10874634787037274</v>
      </c>
      <c r="AF93" s="1">
        <f>(Table2[[#This Row],[Current Week High]]/Table2[[#This Row],[Close Price]])-1</f>
        <v>5.0188569770815317E-2</v>
      </c>
      <c r="AG93" s="1">
        <f>(Table2[[#This Row],[Close Price]]/Table2[[#This Row],[Current Month Low]])-1</f>
        <v>0.10874634787037274</v>
      </c>
      <c r="AH93" s="1">
        <f>(Table2[[#This Row],[Current Month High]]/Table2[[#This Row],[Close Price]])-1</f>
        <v>5.0188569770815317E-2</v>
      </c>
      <c r="AI93">
        <v>5.0188569770815299</v>
      </c>
      <c r="AJ93">
        <v>152.34260614934101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0.3</v>
      </c>
      <c r="AM93" t="s">
        <v>3111</v>
      </c>
      <c r="AN93">
        <v>27.38</v>
      </c>
      <c r="AO93" t="s">
        <v>3111</v>
      </c>
      <c r="AP93">
        <v>7.5762115741889999E-2</v>
      </c>
      <c r="AQ93">
        <f>(Table2[[#This Row],[Sharpe Ratio]]-AVERAGE(Table2[Sharpe Ratio]))/_xlfn.STDEV.P(Table2[Sharpe Ratio])</f>
        <v>0.15751766118800845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6.5318528034356467</v>
      </c>
      <c r="AS93">
        <f>_xlfn.RANK.AVG(Table2[[#This Row],[1Y Return vs Nifty Z-Score]],Table2[1Y Return vs Nifty Z-Score])</f>
        <v>68</v>
      </c>
      <c r="AT93">
        <f>_xlfn.RANK.AVG(Table2[[#This Row],[6M Return vs Nifty Z-Score]],Table2[6M Return vs Nifty Z-Score])</f>
        <v>91</v>
      </c>
      <c r="AU93">
        <f>_xlfn.RANK.AVG(Table2[[#This Row],[Sharpe Ratio Z-Score]],Table2[Sharpe Ratio Z-Score])</f>
        <v>293</v>
      </c>
      <c r="AV93">
        <f>(Table2[[#This Row],[Rank 1Y]]+Table2[[#This Row],[Rank 6M]]+Table2[[#This Row],[Rank Sharpe]])/3</f>
        <v>150.66666666666666</v>
      </c>
    </row>
    <row r="94" spans="1:48" x14ac:dyDescent="0.3">
      <c r="A94" t="s">
        <v>774</v>
      </c>
      <c r="B94" t="s">
        <v>775</v>
      </c>
      <c r="C94" t="s">
        <v>3066</v>
      </c>
      <c r="D94" t="s">
        <v>124</v>
      </c>
      <c r="E94">
        <v>20255.33064525</v>
      </c>
      <c r="F94">
        <v>77.5</v>
      </c>
      <c r="G94">
        <v>412.34826377908098</v>
      </c>
      <c r="H94">
        <f>(Table2[[#This Row],[1Y Return vs Nifty]]-AVERAGE(Table2[1Y Return vs Nifty]))/_xlfn.STDEV.P(Table2[1Y Return vs Nifty])</f>
        <v>5.7075633820091856</v>
      </c>
      <c r="I94">
        <v>19.715349993977501</v>
      </c>
      <c r="J94">
        <f>(Table2[[#This Row],[1M Return vs Nifty]]-AVERAGE(Table2[1M Return vs Nifty]))/_xlfn.STDEV.P(Table2[1M Return vs Nifty])</f>
        <v>2.3739015668227315</v>
      </c>
      <c r="K94">
        <v>2.0982909443796101</v>
      </c>
      <c r="L94">
        <f>(Table2[[#This Row],[6M Return vs Nifty]]-AVERAGE(Table2[6M Return vs Nifty]))/_xlfn.STDEV.P(Table2[6M Return vs Nifty])</f>
        <v>-8.3490395130301348E-2</v>
      </c>
      <c r="M94">
        <v>-10.9755889870977</v>
      </c>
      <c r="N94">
        <f>(Table2[[#This Row],[1W Return vs Nifty]]-AVERAGE(Table2[1W Return vs Nifty]))/_xlfn.STDEV.P(Table2[1W Return vs Nifty])</f>
        <v>-1.5183755734558269</v>
      </c>
      <c r="O94">
        <v>76.05</v>
      </c>
      <c r="P94">
        <v>68.571091940400905</v>
      </c>
      <c r="Q94">
        <v>49.250055548550399</v>
      </c>
      <c r="R94">
        <v>49.292030598665299</v>
      </c>
      <c r="S94" s="1">
        <f>(Table2[[#This Row],[Close Price]]-Table2[[#This Row],[20D EMA]])/Table2[[#This Row],[20D EMA]]</f>
        <v>1.9066403681788337E-2</v>
      </c>
      <c r="T94" s="1">
        <f>(Table2[[#This Row],[Close Price]]-Table2[[#This Row],[50D EMA]])/Table2[[#This Row],[50D EMA]]</f>
        <v>0.13021388178213239</v>
      </c>
      <c r="U94" s="1">
        <f>(Table2[[#This Row],[Close Price]]-Table2[[#This Row],[200D EMA]])/Table2[[#This Row],[200D EMA]]</f>
        <v>0.57360228606444885</v>
      </c>
      <c r="V94">
        <v>1.7429586184011701</v>
      </c>
      <c r="W94">
        <v>76.66</v>
      </c>
      <c r="X94">
        <v>77.489999999999995</v>
      </c>
      <c r="Y94">
        <v>73.08</v>
      </c>
      <c r="Z94">
        <v>79.89</v>
      </c>
      <c r="AA94">
        <v>73.08</v>
      </c>
      <c r="AB94">
        <v>88.8</v>
      </c>
      <c r="AC94" s="1">
        <f>(Table2[[#This Row],[Close Price]]/Table2[[#This Row],[Day Low]])-1</f>
        <v>1.0957474563005443E-2</v>
      </c>
      <c r="AD94" s="1">
        <f>(Table2[[#This Row],[Day High]]/Table2[[#This Row],[Close Price]])-1</f>
        <v>-1.2903225806459862E-4</v>
      </c>
      <c r="AE94" s="1">
        <f>(Table2[[#This Row],[Close Price]]/Table2[[#This Row],[Current Week Low]])-1</f>
        <v>6.0481663929939922E-2</v>
      </c>
      <c r="AF94" s="1">
        <f>(Table2[[#This Row],[Current Week High]]/Table2[[#This Row],[Close Price]])-1</f>
        <v>3.0838709677419418E-2</v>
      </c>
      <c r="AG94" s="1">
        <f>(Table2[[#This Row],[Close Price]]/Table2[[#This Row],[Current Month Low]])-1</f>
        <v>6.0481663929939922E-2</v>
      </c>
      <c r="AH94" s="1">
        <f>(Table2[[#This Row],[Current Month High]]/Table2[[#This Row],[Close Price]])-1</f>
        <v>0.14580645161290318</v>
      </c>
      <c r="AI94">
        <v>17.935483870967701</v>
      </c>
      <c r="AJ94">
        <v>471.95571955719498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0.15</v>
      </c>
      <c r="AM94" t="s">
        <v>3111</v>
      </c>
      <c r="AN94">
        <v>8.18</v>
      </c>
      <c r="AO94" t="s">
        <v>3111</v>
      </c>
      <c r="AP94">
        <v>0.155148872944123</v>
      </c>
      <c r="AQ94">
        <f>(Table2[[#This Row],[Sharpe Ratio]]-AVERAGE(Table2[Sharpe Ratio]))/_xlfn.STDEV.P(Table2[Sharpe Ratio])</f>
        <v>1.0866880760537807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7.5662870562995694</v>
      </c>
      <c r="AS94">
        <f>_xlfn.RANK.AVG(Table2[[#This Row],[1Y Return vs Nifty Z-Score]],Table2[1Y Return vs Nifty Z-Score])</f>
        <v>2</v>
      </c>
      <c r="AT94">
        <f>_xlfn.RANK.AVG(Table2[[#This Row],[6M Return vs Nifty Z-Score]],Table2[6M Return vs Nifty Z-Score])</f>
        <v>344</v>
      </c>
      <c r="AU94">
        <f>_xlfn.RANK.AVG(Table2[[#This Row],[Sharpe Ratio Z-Score]],Table2[Sharpe Ratio Z-Score])</f>
        <v>107</v>
      </c>
      <c r="AV94">
        <f>(Table2[[#This Row],[Rank 1Y]]+Table2[[#This Row],[Rank 6M]]+Table2[[#This Row],[Rank Sharpe]])/3</f>
        <v>151</v>
      </c>
    </row>
    <row r="95" spans="1:48" x14ac:dyDescent="0.3">
      <c r="A95" t="s">
        <v>1534</v>
      </c>
      <c r="B95" t="s">
        <v>1535</v>
      </c>
      <c r="C95" t="s">
        <v>3077</v>
      </c>
      <c r="D95" t="s">
        <v>156</v>
      </c>
      <c r="E95">
        <v>6243.68063798</v>
      </c>
      <c r="F95">
        <v>399.8</v>
      </c>
      <c r="G95">
        <v>32.371187485359897</v>
      </c>
      <c r="H95">
        <f>(Table2[[#This Row],[1Y Return vs Nifty]]-AVERAGE(Table2[1Y Return vs Nifty]))/_xlfn.STDEV.P(Table2[1Y Return vs Nifty])</f>
        <v>-3.0030259823063701E-2</v>
      </c>
      <c r="I95">
        <v>-5.6543327929828298</v>
      </c>
      <c r="J95">
        <f>(Table2[[#This Row],[1M Return vs Nifty]]-AVERAGE(Table2[1M Return vs Nifty]))/_xlfn.STDEV.P(Table2[1M Return vs Nifty])</f>
        <v>-0.22780622386339147</v>
      </c>
      <c r="K95">
        <v>26.547932320249199</v>
      </c>
      <c r="L95">
        <f>(Table2[[#This Row],[6M Return vs Nifty]]-AVERAGE(Table2[6M Return vs Nifty]))/_xlfn.STDEV.P(Table2[6M Return vs Nifty])</f>
        <v>0.77712463203144577</v>
      </c>
      <c r="M95">
        <v>-4.1621959628262504</v>
      </c>
      <c r="N95">
        <f>(Table2[[#This Row],[1W Return vs Nifty]]-AVERAGE(Table2[1W Return vs Nifty]))/_xlfn.STDEV.P(Table2[1W Return vs Nifty])</f>
        <v>-0.19464699888169656</v>
      </c>
      <c r="O95">
        <v>394.53</v>
      </c>
      <c r="P95">
        <v>375.62850904920799</v>
      </c>
      <c r="Q95">
        <v>315.25725715243402</v>
      </c>
      <c r="R95">
        <v>51.791198183020398</v>
      </c>
      <c r="S95" s="1">
        <f>(Table2[[#This Row],[Close Price]]-Table2[[#This Row],[20D EMA]])/Table2[[#This Row],[20D EMA]]</f>
        <v>1.3357666083694621E-2</v>
      </c>
      <c r="T95" s="1">
        <f>(Table2[[#This Row],[Close Price]]-Table2[[#This Row],[50D EMA]])/Table2[[#This Row],[50D EMA]]</f>
        <v>6.4349457957743869E-2</v>
      </c>
      <c r="U95" s="1">
        <f>(Table2[[#This Row],[Close Price]]-Table2[[#This Row],[200D EMA]])/Table2[[#This Row],[200D EMA]]</f>
        <v>0.26817064771545501</v>
      </c>
      <c r="V95">
        <v>0.72549099995965005</v>
      </c>
      <c r="W95">
        <v>400.55</v>
      </c>
      <c r="X95">
        <v>403.65</v>
      </c>
      <c r="Y95">
        <v>383</v>
      </c>
      <c r="Z95">
        <v>405</v>
      </c>
      <c r="AA95">
        <v>383</v>
      </c>
      <c r="AB95">
        <v>420</v>
      </c>
      <c r="AC95" s="1">
        <f>(Table2[[#This Row],[Close Price]]/Table2[[#This Row],[Day Low]])-1</f>
        <v>-1.8724254150542796E-3</v>
      </c>
      <c r="AD95" s="1">
        <f>(Table2[[#This Row],[Day High]]/Table2[[#This Row],[Close Price]])-1</f>
        <v>9.6298149074536266E-3</v>
      </c>
      <c r="AE95" s="1">
        <f>(Table2[[#This Row],[Close Price]]/Table2[[#This Row],[Current Week Low]])-1</f>
        <v>4.3864229765013141E-2</v>
      </c>
      <c r="AF95" s="1">
        <f>(Table2[[#This Row],[Current Week High]]/Table2[[#This Row],[Close Price]])-1</f>
        <v>1.3006503251625778E-2</v>
      </c>
      <c r="AG95" s="1">
        <f>(Table2[[#This Row],[Close Price]]/Table2[[#This Row],[Current Month Low]])-1</f>
        <v>4.3864229765013141E-2</v>
      </c>
      <c r="AH95" s="1">
        <f>(Table2[[#This Row],[Current Month High]]/Table2[[#This Row],[Close Price]])-1</f>
        <v>5.0525262631315737E-2</v>
      </c>
      <c r="AI95">
        <v>5.9279639819909997</v>
      </c>
      <c r="AJ95">
        <v>76.863525768635199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0.15</v>
      </c>
      <c r="AM95" t="s">
        <v>3111</v>
      </c>
      <c r="AN95">
        <v>2.87</v>
      </c>
      <c r="AO95" t="s">
        <v>3111</v>
      </c>
      <c r="AP95">
        <v>0.213673679995076</v>
      </c>
      <c r="AQ95">
        <f>(Table2[[#This Row],[Sharpe Ratio]]-AVERAGE(Table2[Sharpe Ratio]))/_xlfn.STDEV.P(Table2[Sharpe Ratio])</f>
        <v>1.7716829185681904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2.0963240680314841</v>
      </c>
      <c r="AS95">
        <f>_xlfn.RANK.AVG(Table2[[#This Row],[1Y Return vs Nifty Z-Score]],Table2[1Y Return vs Nifty Z-Score])</f>
        <v>298</v>
      </c>
      <c r="AT95">
        <f>_xlfn.RANK.AVG(Table2[[#This Row],[6M Return vs Nifty Z-Score]],Table2[6M Return vs Nifty Z-Score])</f>
        <v>127</v>
      </c>
      <c r="AU95">
        <f>_xlfn.RANK.AVG(Table2[[#This Row],[Sharpe Ratio Z-Score]],Table2[Sharpe Ratio Z-Score])</f>
        <v>29</v>
      </c>
      <c r="AV95">
        <f>(Table2[[#This Row],[Rank 1Y]]+Table2[[#This Row],[Rank 6M]]+Table2[[#This Row],[Rank Sharpe]])/3</f>
        <v>151.33333333333334</v>
      </c>
    </row>
    <row r="96" spans="1:48" x14ac:dyDescent="0.3">
      <c r="A96" t="s">
        <v>307</v>
      </c>
      <c r="B96" t="s">
        <v>308</v>
      </c>
      <c r="C96" t="s">
        <v>3065</v>
      </c>
      <c r="D96" t="s">
        <v>309</v>
      </c>
      <c r="E96">
        <v>87048.651792959994</v>
      </c>
      <c r="F96">
        <v>10038.6</v>
      </c>
      <c r="G96">
        <v>129.99068284641299</v>
      </c>
      <c r="H96">
        <f>(Table2[[#This Row],[1Y Return vs Nifty]]-AVERAGE(Table2[1Y Return vs Nifty]))/_xlfn.STDEV.P(Table2[1Y Return vs Nifty])</f>
        <v>1.4440086515914099</v>
      </c>
      <c r="I96">
        <v>-5.5270977488449802</v>
      </c>
      <c r="J96">
        <f>(Table2[[#This Row],[1M Return vs Nifty]]-AVERAGE(Table2[1M Return vs Nifty]))/_xlfn.STDEV.P(Table2[1M Return vs Nifty])</f>
        <v>-0.21475803526909498</v>
      </c>
      <c r="K96">
        <v>32.131481764004</v>
      </c>
      <c r="L96">
        <f>(Table2[[#This Row],[6M Return vs Nifty]]-AVERAGE(Table2[6M Return vs Nifty]))/_xlfn.STDEV.P(Table2[6M Return vs Nifty])</f>
        <v>0.97366275225674059</v>
      </c>
      <c r="M96">
        <v>-9.3849326078987101</v>
      </c>
      <c r="N96">
        <f>(Table2[[#This Row],[1W Return vs Nifty]]-AVERAGE(Table2[1W Return vs Nifty]))/_xlfn.STDEV.P(Table2[1W Return vs Nifty])</f>
        <v>-1.2093375810820528</v>
      </c>
      <c r="O96">
        <v>10490.58</v>
      </c>
      <c r="P96">
        <v>9899.6422154039192</v>
      </c>
      <c r="Q96">
        <v>7649.1065521733199</v>
      </c>
      <c r="R96">
        <v>32.649603855713401</v>
      </c>
      <c r="S96" s="1">
        <f>(Table2[[#This Row],[Close Price]]-Table2[[#This Row],[20D EMA]])/Table2[[#This Row],[20D EMA]]</f>
        <v>-4.3084367117928617E-2</v>
      </c>
      <c r="T96" s="1">
        <f>(Table2[[#This Row],[Close Price]]-Table2[[#This Row],[50D EMA]])/Table2[[#This Row],[50D EMA]]</f>
        <v>1.4036647140627143E-2</v>
      </c>
      <c r="U96" s="1">
        <f>(Table2[[#This Row],[Close Price]]-Table2[[#This Row],[200D EMA]])/Table2[[#This Row],[200D EMA]]</f>
        <v>0.31238856872084758</v>
      </c>
      <c r="V96">
        <v>1.0543123383983199</v>
      </c>
      <c r="W96">
        <v>9980.0499999999993</v>
      </c>
      <c r="X96">
        <v>10119</v>
      </c>
      <c r="Y96">
        <v>9605.0499999999993</v>
      </c>
      <c r="Z96">
        <v>10276.75</v>
      </c>
      <c r="AA96">
        <v>9605.0499999999993</v>
      </c>
      <c r="AB96">
        <v>11222.95</v>
      </c>
      <c r="AC96" s="1">
        <f>(Table2[[#This Row],[Close Price]]/Table2[[#This Row],[Day Low]])-1</f>
        <v>5.86670407462897E-3</v>
      </c>
      <c r="AD96" s="1">
        <f>(Table2[[#This Row],[Day High]]/Table2[[#This Row],[Close Price]])-1</f>
        <v>8.0090849321619029E-3</v>
      </c>
      <c r="AE96" s="1">
        <f>(Table2[[#This Row],[Close Price]]/Table2[[#This Row],[Current Week Low]])-1</f>
        <v>4.5137714015023533E-2</v>
      </c>
      <c r="AF96" s="1">
        <f>(Table2[[#This Row],[Current Week High]]/Table2[[#This Row],[Close Price]])-1</f>
        <v>2.3723427569581457E-2</v>
      </c>
      <c r="AG96" s="1">
        <f>(Table2[[#This Row],[Close Price]]/Table2[[#This Row],[Current Month Low]])-1</f>
        <v>4.5137714015023533E-2</v>
      </c>
      <c r="AH96" s="1">
        <f>(Table2[[#This Row],[Current Month High]]/Table2[[#This Row],[Close Price]])-1</f>
        <v>0.11797959874882946</v>
      </c>
      <c r="AI96">
        <v>13.995975534436999</v>
      </c>
      <c r="AJ96">
        <v>160.06062019118599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</v>
      </c>
      <c r="AM96" t="s">
        <v>3111</v>
      </c>
      <c r="AN96">
        <v>-7.08</v>
      </c>
      <c r="AO96" t="s">
        <v>3110</v>
      </c>
      <c r="AP96">
        <v>7.7262301000665001E-2</v>
      </c>
      <c r="AQ96">
        <f>(Table2[[#This Row],[Sharpe Ratio]]-AVERAGE(Table2[Sharpe Ratio]))/_xlfn.STDEV.P(Table2[Sharpe Ratio])</f>
        <v>0.17507635496007598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1.1686521424570788</v>
      </c>
      <c r="AS96">
        <f>_xlfn.RANK.AVG(Table2[[#This Row],[1Y Return vs Nifty Z-Score]],Table2[1Y Return vs Nifty Z-Score])</f>
        <v>61</v>
      </c>
      <c r="AT96">
        <f>_xlfn.RANK.AVG(Table2[[#This Row],[6M Return vs Nifty Z-Score]],Table2[6M Return vs Nifty Z-Score])</f>
        <v>106</v>
      </c>
      <c r="AU96">
        <f>_xlfn.RANK.AVG(Table2[[#This Row],[Sharpe Ratio Z-Score]],Table2[Sharpe Ratio Z-Score])</f>
        <v>290</v>
      </c>
      <c r="AV96">
        <f>(Table2[[#This Row],[Rank 1Y]]+Table2[[#This Row],[Rank 6M]]+Table2[[#This Row],[Rank Sharpe]])/3</f>
        <v>152.33333333333334</v>
      </c>
    </row>
    <row r="97" spans="1:48" x14ac:dyDescent="0.3">
      <c r="A97" t="s">
        <v>197</v>
      </c>
      <c r="B97" t="s">
        <v>198</v>
      </c>
      <c r="C97" t="s">
        <v>3070</v>
      </c>
      <c r="D97" t="s">
        <v>51</v>
      </c>
      <c r="E97">
        <v>128078.49341715001</v>
      </c>
      <c r="F97">
        <v>1272.8499999999999</v>
      </c>
      <c r="G97">
        <v>63.393983726185098</v>
      </c>
      <c r="H97">
        <f>(Table2[[#This Row],[1Y Return vs Nifty]]-AVERAGE(Table2[1Y Return vs Nifty]))/_xlfn.STDEV.P(Table2[1Y Return vs Nifty])</f>
        <v>0.43840904761985572</v>
      </c>
      <c r="I97">
        <v>5.4747080302424704</v>
      </c>
      <c r="J97">
        <f>(Table2[[#This Row],[1M Return vs Nifty]]-AVERAGE(Table2[1M Return vs Nifty]))/_xlfn.STDEV.P(Table2[1M Return vs Nifty])</f>
        <v>0.91349745170055319</v>
      </c>
      <c r="K97">
        <v>50.001405659080604</v>
      </c>
      <c r="L97">
        <f>(Table2[[#This Row],[6M Return vs Nifty]]-AVERAGE(Table2[6M Return vs Nifty]))/_xlfn.STDEV.P(Table2[6M Return vs Nifty])</f>
        <v>1.6026750474439424</v>
      </c>
      <c r="M97">
        <v>2.4327270608720699</v>
      </c>
      <c r="N97">
        <f>(Table2[[#This Row],[1W Return vs Nifty]]-AVERAGE(Table2[1W Return vs Nifty]))/_xlfn.STDEV.P(Table2[1W Return vs Nifty])</f>
        <v>1.0866365000281248</v>
      </c>
      <c r="O97">
        <v>1202.6199999999999</v>
      </c>
      <c r="P97">
        <v>1138.71396977524</v>
      </c>
      <c r="Q97">
        <v>930.45550629758804</v>
      </c>
      <c r="R97">
        <v>72.708549114522299</v>
      </c>
      <c r="S97" s="1">
        <f>(Table2[[#This Row],[Close Price]]-Table2[[#This Row],[20D EMA]])/Table2[[#This Row],[20D EMA]]</f>
        <v>5.8397498794299132E-2</v>
      </c>
      <c r="T97" s="1">
        <f>(Table2[[#This Row],[Close Price]]-Table2[[#This Row],[50D EMA]])/Table2[[#This Row],[50D EMA]]</f>
        <v>0.11779606976388965</v>
      </c>
      <c r="U97" s="1">
        <f>(Table2[[#This Row],[Close Price]]-Table2[[#This Row],[200D EMA]])/Table2[[#This Row],[200D EMA]]</f>
        <v>0.36798588582150177</v>
      </c>
      <c r="V97">
        <v>0.83838615977872899</v>
      </c>
      <c r="W97">
        <v>1271.3499999999999</v>
      </c>
      <c r="X97">
        <v>1281</v>
      </c>
      <c r="Y97">
        <v>1210.05</v>
      </c>
      <c r="Z97">
        <v>1278.2</v>
      </c>
      <c r="AA97">
        <v>1210.05</v>
      </c>
      <c r="AB97">
        <v>1278.2</v>
      </c>
      <c r="AC97" s="1">
        <f>(Table2[[#This Row],[Close Price]]/Table2[[#This Row],[Day Low]])-1</f>
        <v>1.1798481928657623E-3</v>
      </c>
      <c r="AD97" s="1">
        <f>(Table2[[#This Row],[Day High]]/Table2[[#This Row],[Close Price]])-1</f>
        <v>6.4029540008643249E-3</v>
      </c>
      <c r="AE97" s="1">
        <f>(Table2[[#This Row],[Close Price]]/Table2[[#This Row],[Current Week Low]])-1</f>
        <v>5.1898681872649899E-2</v>
      </c>
      <c r="AF97" s="1">
        <f>(Table2[[#This Row],[Current Week High]]/Table2[[#This Row],[Close Price]])-1</f>
        <v>4.2031661232668771E-3</v>
      </c>
      <c r="AG97" s="1">
        <f>(Table2[[#This Row],[Close Price]]/Table2[[#This Row],[Current Month Low]])-1</f>
        <v>5.1898681872649899E-2</v>
      </c>
      <c r="AH97" s="1">
        <f>(Table2[[#This Row],[Current Month High]]/Table2[[#This Row],[Close Price]])-1</f>
        <v>4.2031661232668771E-3</v>
      </c>
      <c r="AI97">
        <v>0.42031661232668699</v>
      </c>
      <c r="AJ97">
        <v>124.19198590929101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</v>
      </c>
      <c r="AM97" t="s">
        <v>3112</v>
      </c>
      <c r="AN97">
        <v>10.25</v>
      </c>
      <c r="AO97" t="s">
        <v>3111</v>
      </c>
      <c r="AP97">
        <v>0.10006101699101499</v>
      </c>
      <c r="AQ97">
        <f>(Table2[[#This Row],[Sharpe Ratio]]-AVERAGE(Table2[Sharpe Ratio]))/_xlfn.STDEV.P(Table2[Sharpe Ratio])</f>
        <v>0.44192051312610015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4.4831385599185767</v>
      </c>
      <c r="AS97">
        <f>_xlfn.RANK.AVG(Table2[[#This Row],[1Y Return vs Nifty Z-Score]],Table2[1Y Return vs Nifty Z-Score])</f>
        <v>182</v>
      </c>
      <c r="AT97">
        <f>_xlfn.RANK.AVG(Table2[[#This Row],[6M Return vs Nifty Z-Score]],Table2[6M Return vs Nifty Z-Score])</f>
        <v>48</v>
      </c>
      <c r="AU97">
        <f>_xlfn.RANK.AVG(Table2[[#This Row],[Sharpe Ratio Z-Score]],Table2[Sharpe Ratio Z-Score])</f>
        <v>231</v>
      </c>
      <c r="AV97">
        <f>(Table2[[#This Row],[Rank 1Y]]+Table2[[#This Row],[Rank 6M]]+Table2[[#This Row],[Rank Sharpe]])/3</f>
        <v>153.66666666666666</v>
      </c>
    </row>
    <row r="98" spans="1:48" x14ac:dyDescent="0.3">
      <c r="A98" t="s">
        <v>531</v>
      </c>
      <c r="B98" t="s">
        <v>532</v>
      </c>
      <c r="C98" t="s">
        <v>3077</v>
      </c>
      <c r="D98" t="s">
        <v>533</v>
      </c>
      <c r="E98">
        <v>37334.687729359997</v>
      </c>
      <c r="F98">
        <v>4137.2</v>
      </c>
      <c r="G98">
        <v>50.261666849948803</v>
      </c>
      <c r="H98">
        <f>(Table2[[#This Row],[1Y Return vs Nifty]]-AVERAGE(Table2[1Y Return vs Nifty]))/_xlfn.STDEV.P(Table2[1Y Return vs Nifty])</f>
        <v>0.24011314370228357</v>
      </c>
      <c r="I98">
        <v>-15.113616382013101</v>
      </c>
      <c r="J98">
        <f>(Table2[[#This Row],[1M Return vs Nifty]]-AVERAGE(Table2[1M Return vs Nifty]))/_xlfn.STDEV.P(Table2[1M Return vs Nifty])</f>
        <v>-1.1978732134490397</v>
      </c>
      <c r="K98">
        <v>14.7572259041169</v>
      </c>
      <c r="L98">
        <f>(Table2[[#This Row],[6M Return vs Nifty]]-AVERAGE(Table2[6M Return vs Nifty]))/_xlfn.STDEV.P(Table2[6M Return vs Nifty])</f>
        <v>0.36209772155125142</v>
      </c>
      <c r="M98">
        <v>-4.9364803739600998</v>
      </c>
      <c r="N98">
        <f>(Table2[[#This Row],[1W Return vs Nifty]]-AVERAGE(Table2[1W Return vs Nifty]))/_xlfn.STDEV.P(Table2[1W Return vs Nifty])</f>
        <v>-0.34507754005465008</v>
      </c>
      <c r="O98">
        <v>4266.99</v>
      </c>
      <c r="P98">
        <v>4272.7665915709304</v>
      </c>
      <c r="Q98">
        <v>3635.0362609973699</v>
      </c>
      <c r="R98">
        <v>41.988247756573898</v>
      </c>
      <c r="S98" s="1">
        <f>(Table2[[#This Row],[Close Price]]-Table2[[#This Row],[20D EMA]])/Table2[[#This Row],[20D EMA]]</f>
        <v>-3.0417226194577436E-2</v>
      </c>
      <c r="T98" s="1">
        <f>(Table2[[#This Row],[Close Price]]-Table2[[#This Row],[50D EMA]])/Table2[[#This Row],[50D EMA]]</f>
        <v>-3.1728059248162202E-2</v>
      </c>
      <c r="U98" s="1">
        <f>(Table2[[#This Row],[Close Price]]-Table2[[#This Row],[200D EMA]])/Table2[[#This Row],[200D EMA]]</f>
        <v>0.1381454552161325</v>
      </c>
      <c r="V98">
        <v>0.85548076250203597</v>
      </c>
      <c r="W98">
        <v>4121.6000000000004</v>
      </c>
      <c r="X98">
        <v>4157.45</v>
      </c>
      <c r="Y98">
        <v>3950.05</v>
      </c>
      <c r="Z98">
        <v>4177.3999999999996</v>
      </c>
      <c r="AA98">
        <v>3950.05</v>
      </c>
      <c r="AB98">
        <v>4386.8500000000004</v>
      </c>
      <c r="AC98" s="1">
        <f>(Table2[[#This Row],[Close Price]]/Table2[[#This Row],[Day Low]])-1</f>
        <v>3.7849378881986695E-3</v>
      </c>
      <c r="AD98" s="1">
        <f>(Table2[[#This Row],[Day High]]/Table2[[#This Row],[Close Price]])-1</f>
        <v>4.894614715266421E-3</v>
      </c>
      <c r="AE98" s="1">
        <f>(Table2[[#This Row],[Close Price]]/Table2[[#This Row],[Current Week Low]])-1</f>
        <v>4.7379147099403607E-2</v>
      </c>
      <c r="AF98" s="1">
        <f>(Table2[[#This Row],[Current Week High]]/Table2[[#This Row],[Close Price]])-1</f>
        <v>9.7167166199361166E-3</v>
      </c>
      <c r="AG98" s="1">
        <f>(Table2[[#This Row],[Close Price]]/Table2[[#This Row],[Current Month Low]])-1</f>
        <v>4.7379147099403607E-2</v>
      </c>
      <c r="AH98" s="1">
        <f>(Table2[[#This Row],[Current Month High]]/Table2[[#This Row],[Close Price]])-1</f>
        <v>6.0342743884753025E-2</v>
      </c>
      <c r="AI98">
        <v>21.814270521125302</v>
      </c>
      <c r="AJ98">
        <v>86.108861898335505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-0.11</v>
      </c>
      <c r="AM98" t="s">
        <v>3110</v>
      </c>
      <c r="AN98">
        <v>0.39</v>
      </c>
      <c r="AO98" t="s">
        <v>3111</v>
      </c>
      <c r="AP98">
        <v>0.22451592823313901</v>
      </c>
      <c r="AQ98">
        <f>(Table2[[#This Row],[Sharpe Ratio]]-AVERAGE(Table2[Sharpe Ratio]))/_xlfn.STDEV.P(Table2[Sharpe Ratio])</f>
        <v>1.8985843899026982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230</v>
      </c>
      <c r="AT98">
        <f>_xlfn.RANK.AVG(Table2[[#This Row],[6M Return vs Nifty Z-Score]],Table2[6M Return vs Nifty Z-Score])</f>
        <v>214</v>
      </c>
      <c r="AU98">
        <f>_xlfn.RANK.AVG(Table2[[#This Row],[Sharpe Ratio Z-Score]],Table2[Sharpe Ratio Z-Score])</f>
        <v>20</v>
      </c>
      <c r="AV98">
        <f>(Table2[[#This Row],[Rank 1Y]]+Table2[[#This Row],[Rank 6M]]+Table2[[#This Row],[Rank Sharpe]])/3</f>
        <v>154.66666666666666</v>
      </c>
    </row>
    <row r="99" spans="1:48" x14ac:dyDescent="0.3">
      <c r="A99" t="s">
        <v>79</v>
      </c>
      <c r="B99" t="s">
        <v>80</v>
      </c>
      <c r="C99" t="s">
        <v>3064</v>
      </c>
      <c r="D99" t="s">
        <v>81</v>
      </c>
      <c r="E99">
        <v>327549.01058005</v>
      </c>
      <c r="F99">
        <v>531.5</v>
      </c>
      <c r="G99">
        <v>104.176633322421</v>
      </c>
      <c r="H99">
        <f>(Table2[[#This Row],[1Y Return vs Nifty]]-AVERAGE(Table2[1Y Return vs Nifty]))/_xlfn.STDEV.P(Table2[1Y Return vs Nifty])</f>
        <v>1.0542205942078895</v>
      </c>
      <c r="I99">
        <v>1.60324401098439</v>
      </c>
      <c r="J99">
        <f>(Table2[[#This Row],[1M Return vs Nifty]]-AVERAGE(Table2[1M Return vs Nifty]))/_xlfn.STDEV.P(Table2[1M Return vs Nifty])</f>
        <v>0.51647167156577578</v>
      </c>
      <c r="K99">
        <v>6.6264523285533796</v>
      </c>
      <c r="L99">
        <f>(Table2[[#This Row],[6M Return vs Nifty]]-AVERAGE(Table2[6M Return vs Nifty]))/_xlfn.STDEV.P(Table2[6M Return vs Nifty])</f>
        <v>7.5898598463674444E-2</v>
      </c>
      <c r="M99">
        <v>-1.5797058055467099</v>
      </c>
      <c r="N99">
        <f>(Table2[[#This Row],[1W Return vs Nifty]]-AVERAGE(Table2[1W Return vs Nifty]))/_xlfn.STDEV.P(Table2[1W Return vs Nifty])</f>
        <v>0.30708774657765653</v>
      </c>
      <c r="O99">
        <v>507.4</v>
      </c>
      <c r="P99">
        <v>492.67020998253298</v>
      </c>
      <c r="Q99">
        <v>426.34421417555302</v>
      </c>
      <c r="R99">
        <v>62.274533109082</v>
      </c>
      <c r="S99" s="1">
        <f>(Table2[[#This Row],[Close Price]]-Table2[[#This Row],[20D EMA]])/Table2[[#This Row],[20D EMA]]</f>
        <v>4.7497043752463587E-2</v>
      </c>
      <c r="T99" s="1">
        <f>(Table2[[#This Row],[Close Price]]-Table2[[#This Row],[50D EMA]])/Table2[[#This Row],[50D EMA]]</f>
        <v>7.8814974460996293E-2</v>
      </c>
      <c r="U99" s="1">
        <f>(Table2[[#This Row],[Close Price]]-Table2[[#This Row],[200D EMA]])/Table2[[#This Row],[200D EMA]]</f>
        <v>0.24664527470554029</v>
      </c>
      <c r="V99">
        <v>1.09734163510565</v>
      </c>
      <c r="W99">
        <v>528.85</v>
      </c>
      <c r="X99">
        <v>535</v>
      </c>
      <c r="Y99">
        <v>497.55</v>
      </c>
      <c r="Z99">
        <v>532.79999999999995</v>
      </c>
      <c r="AA99">
        <v>497.55</v>
      </c>
      <c r="AB99">
        <v>542.25</v>
      </c>
      <c r="AC99" s="1">
        <f>(Table2[[#This Row],[Close Price]]/Table2[[#This Row],[Day Low]])-1</f>
        <v>5.010872648198772E-3</v>
      </c>
      <c r="AD99" s="1">
        <f>(Table2[[#This Row],[Day High]]/Table2[[#This Row],[Close Price]])-1</f>
        <v>6.5851364063969076E-3</v>
      </c>
      <c r="AE99" s="1">
        <f>(Table2[[#This Row],[Close Price]]/Table2[[#This Row],[Current Week Low]])-1</f>
        <v>6.8234348306702719E-2</v>
      </c>
      <c r="AF99" s="1">
        <f>(Table2[[#This Row],[Current Week High]]/Table2[[#This Row],[Close Price]])-1</f>
        <v>2.4459078080902863E-3</v>
      </c>
      <c r="AG99" s="1">
        <f>(Table2[[#This Row],[Close Price]]/Table2[[#This Row],[Current Month Low]])-1</f>
        <v>6.8234348306702719E-2</v>
      </c>
      <c r="AH99" s="1">
        <f>(Table2[[#This Row],[Current Month High]]/Table2[[#This Row],[Close Price]])-1</f>
        <v>2.0225776105362137E-2</v>
      </c>
      <c r="AI99">
        <v>2.0225776105362101</v>
      </c>
      <c r="AJ99">
        <v>134.14096916299499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0.19</v>
      </c>
      <c r="AM99" t="s">
        <v>3111</v>
      </c>
      <c r="AN99">
        <v>8.1999999999999993</v>
      </c>
      <c r="AO99" t="s">
        <v>3111</v>
      </c>
      <c r="AP99">
        <v>0.16302604141918101</v>
      </c>
      <c r="AQ99">
        <f>(Table2[[#This Row],[Sharpe Ratio]]-AVERAGE(Table2[Sharpe Ratio]))/_xlfn.STDEV.P(Table2[Sharpe Ratio])</f>
        <v>1.1788852151974281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3.1325638260124249</v>
      </c>
      <c r="AS99">
        <f>_xlfn.RANK.AVG(Table2[[#This Row],[1Y Return vs Nifty Z-Score]],Table2[1Y Return vs Nifty Z-Score])</f>
        <v>93</v>
      </c>
      <c r="AT99">
        <f>_xlfn.RANK.AVG(Table2[[#This Row],[6M Return vs Nifty Z-Score]],Table2[6M Return vs Nifty Z-Score])</f>
        <v>288</v>
      </c>
      <c r="AU99">
        <f>_xlfn.RANK.AVG(Table2[[#This Row],[Sharpe Ratio Z-Score]],Table2[Sharpe Ratio Z-Score])</f>
        <v>85</v>
      </c>
      <c r="AV99">
        <f>(Table2[[#This Row],[Rank 1Y]]+Table2[[#This Row],[Rank 6M]]+Table2[[#This Row],[Rank Sharpe]])/3</f>
        <v>155.33333333333334</v>
      </c>
    </row>
    <row r="100" spans="1:48" x14ac:dyDescent="0.3">
      <c r="A100" t="s">
        <v>1273</v>
      </c>
      <c r="B100" t="s">
        <v>1274</v>
      </c>
      <c r="C100" t="s">
        <v>3069</v>
      </c>
      <c r="D100" t="s">
        <v>46</v>
      </c>
      <c r="E100">
        <v>8697.3298525999999</v>
      </c>
      <c r="F100">
        <v>1298.3499999999999</v>
      </c>
      <c r="G100">
        <v>49.071731965579403</v>
      </c>
      <c r="H100">
        <f>(Table2[[#This Row],[1Y Return vs Nifty]]-AVERAGE(Table2[1Y Return vs Nifty]))/_xlfn.STDEV.P(Table2[1Y Return vs Nifty])</f>
        <v>0.22214531550236674</v>
      </c>
      <c r="I100">
        <v>-12.2988852409523</v>
      </c>
      <c r="J100">
        <f>(Table2[[#This Row],[1M Return vs Nifty]]-AVERAGE(Table2[1M Return vs Nifty]))/_xlfn.STDEV.P(Table2[1M Return vs Nifty])</f>
        <v>-0.90921734022114498</v>
      </c>
      <c r="K100">
        <v>33.548113152800802</v>
      </c>
      <c r="L100">
        <f>(Table2[[#This Row],[6M Return vs Nifty]]-AVERAGE(Table2[6M Return vs Nifty]))/_xlfn.STDEV.P(Table2[6M Return vs Nifty])</f>
        <v>1.0235274616160688</v>
      </c>
      <c r="M100">
        <v>-7.4428679954957397</v>
      </c>
      <c r="N100">
        <f>(Table2[[#This Row],[1W Return vs Nifty]]-AVERAGE(Table2[1W Return vs Nifty]))/_xlfn.STDEV.P(Table2[1W Return vs Nifty])</f>
        <v>-0.83202683268559807</v>
      </c>
      <c r="O100">
        <v>1354.02</v>
      </c>
      <c r="P100">
        <v>1307.3394892409301</v>
      </c>
      <c r="Q100">
        <v>1073.7539260364899</v>
      </c>
      <c r="R100">
        <v>34.716489061800402</v>
      </c>
      <c r="S100" s="1">
        <f>(Table2[[#This Row],[Close Price]]-Table2[[#This Row],[20D EMA]])/Table2[[#This Row],[20D EMA]]</f>
        <v>-4.1114606874344602E-2</v>
      </c>
      <c r="T100" s="1">
        <f>(Table2[[#This Row],[Close Price]]-Table2[[#This Row],[50D EMA]])/Table2[[#This Row],[50D EMA]]</f>
        <v>-6.8761705088168732E-3</v>
      </c>
      <c r="U100" s="1">
        <f>(Table2[[#This Row],[Close Price]]-Table2[[#This Row],[200D EMA]])/Table2[[#This Row],[200D EMA]]</f>
        <v>0.20916903632897862</v>
      </c>
      <c r="V100">
        <v>0.44147922816428398</v>
      </c>
      <c r="W100">
        <v>1291.7</v>
      </c>
      <c r="X100">
        <v>1300.5999999999999</v>
      </c>
      <c r="Y100">
        <v>1273</v>
      </c>
      <c r="Z100">
        <v>1334.95</v>
      </c>
      <c r="AA100">
        <v>1273</v>
      </c>
      <c r="AB100">
        <v>1429</v>
      </c>
      <c r="AC100" s="1">
        <f>(Table2[[#This Row],[Close Price]]/Table2[[#This Row],[Day Low]])-1</f>
        <v>5.1482542386001029E-3</v>
      </c>
      <c r="AD100" s="1">
        <f>(Table2[[#This Row],[Day High]]/Table2[[#This Row],[Close Price]])-1</f>
        <v>1.7329687680518457E-3</v>
      </c>
      <c r="AE100" s="1">
        <f>(Table2[[#This Row],[Close Price]]/Table2[[#This Row],[Current Week Low]])-1</f>
        <v>1.99135899450118E-2</v>
      </c>
      <c r="AF100" s="1">
        <f>(Table2[[#This Row],[Current Week High]]/Table2[[#This Row],[Close Price]])-1</f>
        <v>2.8189625293641996E-2</v>
      </c>
      <c r="AG100" s="1">
        <f>(Table2[[#This Row],[Close Price]]/Table2[[#This Row],[Current Month Low]])-1</f>
        <v>1.99135899450118E-2</v>
      </c>
      <c r="AH100" s="1">
        <f>(Table2[[#This Row],[Current Month High]]/Table2[[#This Row],[Close Price]])-1</f>
        <v>0.10062771979820551</v>
      </c>
      <c r="AI100">
        <v>18.800785612508101</v>
      </c>
      <c r="AJ100">
        <v>99.746153846153803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0.06</v>
      </c>
      <c r="AM100" t="s">
        <v>3111</v>
      </c>
      <c r="AN100">
        <v>-5.59</v>
      </c>
      <c r="AO100" t="s">
        <v>3110</v>
      </c>
      <c r="AP100">
        <v>0.13880161742131</v>
      </c>
      <c r="AQ100">
        <f>(Table2[[#This Row],[Sharpe Ratio]]-AVERAGE(Table2[Sharpe Ratio]))/_xlfn.STDEV.P(Table2[Sharpe Ratio])</f>
        <v>0.89535407109682175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0.39978267530851419</v>
      </c>
      <c r="AS100">
        <f>_xlfn.RANK.AVG(Table2[[#This Row],[1Y Return vs Nifty Z-Score]],Table2[1Y Return vs Nifty Z-Score])</f>
        <v>238</v>
      </c>
      <c r="AT100">
        <f>_xlfn.RANK.AVG(Table2[[#This Row],[6M Return vs Nifty Z-Score]],Table2[6M Return vs Nifty Z-Score])</f>
        <v>100</v>
      </c>
      <c r="AU100">
        <f>_xlfn.RANK.AVG(Table2[[#This Row],[Sharpe Ratio Z-Score]],Table2[Sharpe Ratio Z-Score])</f>
        <v>130</v>
      </c>
      <c r="AV100">
        <f>(Table2[[#This Row],[Rank 1Y]]+Table2[[#This Row],[Rank 6M]]+Table2[[#This Row],[Rank Sharpe]])/3</f>
        <v>156</v>
      </c>
    </row>
    <row r="101" spans="1:48" x14ac:dyDescent="0.3">
      <c r="A101" t="s">
        <v>1439</v>
      </c>
      <c r="B101" t="s">
        <v>1440</v>
      </c>
      <c r="C101" t="s">
        <v>3072</v>
      </c>
      <c r="D101" t="s">
        <v>210</v>
      </c>
      <c r="E101">
        <v>7055.7903328000002</v>
      </c>
      <c r="F101">
        <v>491.2</v>
      </c>
      <c r="G101">
        <v>102.532108750291</v>
      </c>
      <c r="H101">
        <f>(Table2[[#This Row],[1Y Return vs Nifty]]-AVERAGE(Table2[1Y Return vs Nifty]))/_xlfn.STDEV.P(Table2[1Y Return vs Nifty])</f>
        <v>1.0293885337559157</v>
      </c>
      <c r="I101">
        <v>-5.5261729797795001</v>
      </c>
      <c r="J101">
        <f>(Table2[[#This Row],[1M Return vs Nifty]]-AVERAGE(Table2[1M Return vs Nifty]))/_xlfn.STDEV.P(Table2[1M Return vs Nifty])</f>
        <v>-0.21466319849472737</v>
      </c>
      <c r="K101">
        <v>12.052879705405299</v>
      </c>
      <c r="L101">
        <f>(Table2[[#This Row],[6M Return vs Nifty]]-AVERAGE(Table2[6M Return vs Nifty]))/_xlfn.STDEV.P(Table2[6M Return vs Nifty])</f>
        <v>0.26690610129476927</v>
      </c>
      <c r="M101">
        <v>-5.5279268742857601</v>
      </c>
      <c r="N101">
        <f>(Table2[[#This Row],[1W Return vs Nifty]]-AVERAGE(Table2[1W Return vs Nifty]))/_xlfn.STDEV.P(Table2[1W Return vs Nifty])</f>
        <v>-0.45998572603833776</v>
      </c>
      <c r="O101">
        <v>484.98</v>
      </c>
      <c r="P101">
        <v>458.25858569229598</v>
      </c>
      <c r="Q101">
        <v>383.88856120358002</v>
      </c>
      <c r="R101">
        <v>52.773110737040298</v>
      </c>
      <c r="S101" s="1">
        <f>(Table2[[#This Row],[Close Price]]-Table2[[#This Row],[20D EMA]])/Table2[[#This Row],[20D EMA]]</f>
        <v>1.2825271145201803E-2</v>
      </c>
      <c r="T101" s="1">
        <f>(Table2[[#This Row],[Close Price]]-Table2[[#This Row],[50D EMA]])/Table2[[#This Row],[50D EMA]]</f>
        <v>7.1883899911965796E-2</v>
      </c>
      <c r="U101" s="1">
        <f>(Table2[[#This Row],[Close Price]]-Table2[[#This Row],[200D EMA]])/Table2[[#This Row],[200D EMA]]</f>
        <v>0.27953799524521811</v>
      </c>
      <c r="V101">
        <v>0.61209145880774196</v>
      </c>
      <c r="W101">
        <v>490</v>
      </c>
      <c r="X101">
        <v>493.8</v>
      </c>
      <c r="Y101">
        <v>459.15</v>
      </c>
      <c r="Z101">
        <v>499.7</v>
      </c>
      <c r="AA101">
        <v>459.15</v>
      </c>
      <c r="AB101">
        <v>505</v>
      </c>
      <c r="AC101" s="1">
        <f>(Table2[[#This Row],[Close Price]]/Table2[[#This Row],[Day Low]])-1</f>
        <v>2.4489795918367641E-3</v>
      </c>
      <c r="AD101" s="1">
        <f>(Table2[[#This Row],[Day High]]/Table2[[#This Row],[Close Price]])-1</f>
        <v>5.293159609120579E-3</v>
      </c>
      <c r="AE101" s="1">
        <f>(Table2[[#This Row],[Close Price]]/Table2[[#This Row],[Current Week Low]])-1</f>
        <v>6.9802896656866009E-2</v>
      </c>
      <c r="AF101" s="1">
        <f>(Table2[[#This Row],[Current Week High]]/Table2[[#This Row],[Close Price]])-1</f>
        <v>1.7304560260586355E-2</v>
      </c>
      <c r="AG101" s="1">
        <f>(Table2[[#This Row],[Close Price]]/Table2[[#This Row],[Current Month Low]])-1</f>
        <v>6.9802896656866009E-2</v>
      </c>
      <c r="AH101" s="1">
        <f>(Table2[[#This Row],[Current Month High]]/Table2[[#This Row],[Close Price]])-1</f>
        <v>2.809446254071668E-2</v>
      </c>
      <c r="AI101">
        <v>6.1380293159609201</v>
      </c>
      <c r="AJ101">
        <v>126.82983144770201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0.22</v>
      </c>
      <c r="AM101" t="s">
        <v>3111</v>
      </c>
      <c r="AN101">
        <v>2.69</v>
      </c>
      <c r="AO101" t="s">
        <v>3111</v>
      </c>
      <c r="AP101">
        <v>0.13562914952628399</v>
      </c>
      <c r="AQ101">
        <f>(Table2[[#This Row],[Sharpe Ratio]]-AVERAGE(Table2[Sharpe Ratio]))/_xlfn.STDEV.P(Table2[Sharpe Ratio])</f>
        <v>0.85822239556231905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1.479868106079939</v>
      </c>
      <c r="AS101">
        <f>_xlfn.RANK.AVG(Table2[[#This Row],[1Y Return vs Nifty Z-Score]],Table2[1Y Return vs Nifty Z-Score])</f>
        <v>95</v>
      </c>
      <c r="AT101">
        <f>_xlfn.RANK.AVG(Table2[[#This Row],[6M Return vs Nifty Z-Score]],Table2[6M Return vs Nifty Z-Score])</f>
        <v>237</v>
      </c>
      <c r="AU101">
        <f>_xlfn.RANK.AVG(Table2[[#This Row],[Sharpe Ratio Z-Score]],Table2[Sharpe Ratio Z-Score])</f>
        <v>138</v>
      </c>
      <c r="AV101">
        <f>(Table2[[#This Row],[Rank 1Y]]+Table2[[#This Row],[Rank 6M]]+Table2[[#This Row],[Rank Sharpe]])/3</f>
        <v>156.66666666666666</v>
      </c>
    </row>
    <row r="102" spans="1:48" x14ac:dyDescent="0.3">
      <c r="A102" t="s">
        <v>102</v>
      </c>
      <c r="B102" t="s">
        <v>103</v>
      </c>
      <c r="C102" t="s">
        <v>3072</v>
      </c>
      <c r="D102" t="s">
        <v>104</v>
      </c>
      <c r="E102">
        <v>271033.29071992001</v>
      </c>
      <c r="F102">
        <v>9708.2000000000007</v>
      </c>
      <c r="G102">
        <v>83.896000766552504</v>
      </c>
      <c r="H102">
        <f>(Table2[[#This Row],[1Y Return vs Nifty]]-AVERAGE(Table2[1Y Return vs Nifty]))/_xlfn.STDEV.P(Table2[1Y Return vs Nifty])</f>
        <v>0.74798625623182757</v>
      </c>
      <c r="I102">
        <v>-1.97534989661873</v>
      </c>
      <c r="J102">
        <f>(Table2[[#This Row],[1M Return vs Nifty]]-AVERAGE(Table2[1M Return vs Nifty]))/_xlfn.STDEV.P(Table2[1M Return vs Nifty])</f>
        <v>0.14948026188609395</v>
      </c>
      <c r="K102">
        <v>15.256228807954001</v>
      </c>
      <c r="L102">
        <f>(Table2[[#This Row],[6M Return vs Nifty]]-AVERAGE(Table2[6M Return vs Nifty]))/_xlfn.STDEV.P(Table2[6M Return vs Nifty])</f>
        <v>0.37966237172495088</v>
      </c>
      <c r="M102">
        <v>0.811062585911829</v>
      </c>
      <c r="N102">
        <f>(Table2[[#This Row],[1W Return vs Nifty]]-AVERAGE(Table2[1W Return vs Nifty]))/_xlfn.STDEV.P(Table2[1W Return vs Nifty])</f>
        <v>0.77157415205706159</v>
      </c>
      <c r="O102">
        <v>9537.41</v>
      </c>
      <c r="P102">
        <v>9430.7056535286792</v>
      </c>
      <c r="Q102">
        <v>8134.7593556593001</v>
      </c>
      <c r="R102">
        <v>60.839150016198303</v>
      </c>
      <c r="S102" s="1">
        <f>(Table2[[#This Row],[Close Price]]-Table2[[#This Row],[20D EMA]])/Table2[[#This Row],[20D EMA]]</f>
        <v>1.7907377369747225E-2</v>
      </c>
      <c r="T102" s="1">
        <f>(Table2[[#This Row],[Close Price]]-Table2[[#This Row],[50D EMA]])/Table2[[#This Row],[50D EMA]]</f>
        <v>2.9424558104778897E-2</v>
      </c>
      <c r="U102" s="1">
        <f>(Table2[[#This Row],[Close Price]]-Table2[[#This Row],[200D EMA]])/Table2[[#This Row],[200D EMA]]</f>
        <v>0.1934219041459497</v>
      </c>
      <c r="V102">
        <v>0.73508635846582304</v>
      </c>
      <c r="W102">
        <v>9710.2999999999993</v>
      </c>
      <c r="X102">
        <v>9762.9500000000007</v>
      </c>
      <c r="Y102">
        <v>9369.2999999999993</v>
      </c>
      <c r="Z102">
        <v>9725</v>
      </c>
      <c r="AA102">
        <v>9369.2999999999993</v>
      </c>
      <c r="AB102">
        <v>9844</v>
      </c>
      <c r="AC102" s="1">
        <f>(Table2[[#This Row],[Close Price]]/Table2[[#This Row],[Day Low]])-1</f>
        <v>-2.1626520292872264E-4</v>
      </c>
      <c r="AD102" s="1">
        <f>(Table2[[#This Row],[Day High]]/Table2[[#This Row],[Close Price]])-1</f>
        <v>5.6395624317586712E-3</v>
      </c>
      <c r="AE102" s="1">
        <f>(Table2[[#This Row],[Close Price]]/Table2[[#This Row],[Current Week Low]])-1</f>
        <v>3.6171325499237073E-2</v>
      </c>
      <c r="AF102" s="1">
        <f>(Table2[[#This Row],[Current Week High]]/Table2[[#This Row],[Close Price]])-1</f>
        <v>1.7304958694710493E-3</v>
      </c>
      <c r="AG102" s="1">
        <f>(Table2[[#This Row],[Close Price]]/Table2[[#This Row],[Current Month Low]])-1</f>
        <v>3.6171325499237073E-2</v>
      </c>
      <c r="AH102" s="1">
        <f>(Table2[[#This Row],[Current Month High]]/Table2[[#This Row],[Close Price]])-1</f>
        <v>1.3988174944891796E-2</v>
      </c>
      <c r="AI102">
        <v>3.4053686574236002</v>
      </c>
      <c r="AJ102">
        <v>113.789914115833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0.03</v>
      </c>
      <c r="AM102" t="s">
        <v>3111</v>
      </c>
      <c r="AN102">
        <v>3.17</v>
      </c>
      <c r="AO102" t="s">
        <v>3111</v>
      </c>
      <c r="AP102">
        <v>0.13442844793644401</v>
      </c>
      <c r="AQ102">
        <f>(Table2[[#This Row],[Sharpe Ratio]]-AVERAGE(Table2[Sharpe Ratio]))/_xlfn.STDEV.P(Table2[Sharpe Ratio])</f>
        <v>0.84416896355829429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2.8928720054582282</v>
      </c>
      <c r="AS102">
        <f>_xlfn.RANK.AVG(Table2[[#This Row],[1Y Return vs Nifty Z-Score]],Table2[1Y Return vs Nifty Z-Score])</f>
        <v>118</v>
      </c>
      <c r="AT102">
        <f>_xlfn.RANK.AVG(Table2[[#This Row],[6M Return vs Nifty Z-Score]],Table2[6M Return vs Nifty Z-Score])</f>
        <v>209</v>
      </c>
      <c r="AU102">
        <f>_xlfn.RANK.AVG(Table2[[#This Row],[Sharpe Ratio Z-Score]],Table2[Sharpe Ratio Z-Score])</f>
        <v>144</v>
      </c>
      <c r="AV102">
        <f>(Table2[[#This Row],[Rank 1Y]]+Table2[[#This Row],[Rank 6M]]+Table2[[#This Row],[Rank Sharpe]])/3</f>
        <v>157</v>
      </c>
    </row>
    <row r="103" spans="1:48" x14ac:dyDescent="0.3">
      <c r="A103" t="s">
        <v>1546</v>
      </c>
      <c r="B103" t="s">
        <v>1547</v>
      </c>
      <c r="C103" t="s">
        <v>3072</v>
      </c>
      <c r="D103" t="s">
        <v>210</v>
      </c>
      <c r="E103">
        <v>6133.0769793600002</v>
      </c>
      <c r="F103">
        <v>503.2</v>
      </c>
      <c r="G103">
        <v>58.698966404102897</v>
      </c>
      <c r="H103">
        <f>(Table2[[#This Row],[1Y Return vs Nifty]]-AVERAGE(Table2[1Y Return vs Nifty]))/_xlfn.STDEV.P(Table2[1Y Return vs Nifty])</f>
        <v>0.36751503001694108</v>
      </c>
      <c r="I103">
        <v>-1.06968760931564</v>
      </c>
      <c r="J103">
        <f>(Table2[[#This Row],[1M Return vs Nifty]]-AVERAGE(Table2[1M Return vs Nifty]))/_xlfn.STDEV.P(Table2[1M Return vs Nifty])</f>
        <v>0.24235760088925062</v>
      </c>
      <c r="K103">
        <v>12.6914750068642</v>
      </c>
      <c r="L103">
        <f>(Table2[[#This Row],[6M Return vs Nifty]]-AVERAGE(Table2[6M Return vs Nifty]))/_xlfn.STDEV.P(Table2[6M Return vs Nifty])</f>
        <v>0.28938433335803482</v>
      </c>
      <c r="M103">
        <v>0.32881343064264701</v>
      </c>
      <c r="N103">
        <f>(Table2[[#This Row],[1W Return vs Nifty]]-AVERAGE(Table2[1W Return vs Nifty]))/_xlfn.STDEV.P(Table2[1W Return vs Nifty])</f>
        <v>0.67788118812264764</v>
      </c>
      <c r="O103">
        <v>495.46</v>
      </c>
      <c r="P103">
        <v>480.06958074796199</v>
      </c>
      <c r="Q103">
        <v>410.95535220865901</v>
      </c>
      <c r="R103">
        <v>54.968982997705801</v>
      </c>
      <c r="S103" s="1">
        <f>(Table2[[#This Row],[Close Price]]-Table2[[#This Row],[20D EMA]])/Table2[[#This Row],[20D EMA]]</f>
        <v>1.5621846364994165E-2</v>
      </c>
      <c r="T103" s="1">
        <f>(Table2[[#This Row],[Close Price]]-Table2[[#This Row],[50D EMA]])/Table2[[#This Row],[50D EMA]]</f>
        <v>4.8181389072809298E-2</v>
      </c>
      <c r="U103" s="1">
        <f>(Table2[[#This Row],[Close Price]]-Table2[[#This Row],[200D EMA]])/Table2[[#This Row],[200D EMA]]</f>
        <v>0.22446391632467305</v>
      </c>
      <c r="V103">
        <v>1.3149799670301601</v>
      </c>
      <c r="W103">
        <v>503.2</v>
      </c>
      <c r="X103">
        <v>506</v>
      </c>
      <c r="Y103">
        <v>474.1</v>
      </c>
      <c r="Z103">
        <v>506</v>
      </c>
      <c r="AA103">
        <v>474.1</v>
      </c>
      <c r="AB103">
        <v>542.5</v>
      </c>
      <c r="AC103" s="1">
        <f>(Table2[[#This Row],[Close Price]]/Table2[[#This Row],[Day Low]])-1</f>
        <v>0</v>
      </c>
      <c r="AD103" s="1">
        <f>(Table2[[#This Row],[Day High]]/Table2[[#This Row],[Close Price]])-1</f>
        <v>5.56438791732905E-3</v>
      </c>
      <c r="AE103" s="1">
        <f>(Table2[[#This Row],[Close Price]]/Table2[[#This Row],[Current Week Low]])-1</f>
        <v>6.1379455811010342E-2</v>
      </c>
      <c r="AF103" s="1">
        <f>(Table2[[#This Row],[Current Week High]]/Table2[[#This Row],[Close Price]])-1</f>
        <v>5.56438791732905E-3</v>
      </c>
      <c r="AG103" s="1">
        <f>(Table2[[#This Row],[Close Price]]/Table2[[#This Row],[Current Month Low]])-1</f>
        <v>6.1379455811010342E-2</v>
      </c>
      <c r="AH103" s="1">
        <f>(Table2[[#This Row],[Current Month High]]/Table2[[#This Row],[Close Price]])-1</f>
        <v>7.810015898251188E-2</v>
      </c>
      <c r="AI103">
        <v>7.81001589825118</v>
      </c>
      <c r="AJ103">
        <v>84.254851702672994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0.03</v>
      </c>
      <c r="AM103" t="s">
        <v>3111</v>
      </c>
      <c r="AN103">
        <v>4.72</v>
      </c>
      <c r="AO103" t="s">
        <v>3111</v>
      </c>
      <c r="AP103">
        <v>0.19582192787533501</v>
      </c>
      <c r="AQ103">
        <f>(Table2[[#This Row],[Sharpe Ratio]]-AVERAGE(Table2[Sharpe Ratio]))/_xlfn.STDEV.P(Table2[Sharpe Ratio])</f>
        <v>1.5627397584271927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3.1398779108140662</v>
      </c>
      <c r="AS103">
        <f>_xlfn.RANK.AVG(Table2[[#This Row],[1Y Return vs Nifty Z-Score]],Table2[1Y Return vs Nifty Z-Score])</f>
        <v>198</v>
      </c>
      <c r="AT103">
        <f>_xlfn.RANK.AVG(Table2[[#This Row],[6M Return vs Nifty Z-Score]],Table2[6M Return vs Nifty Z-Score])</f>
        <v>232</v>
      </c>
      <c r="AU103">
        <f>_xlfn.RANK.AVG(Table2[[#This Row],[Sharpe Ratio Z-Score]],Table2[Sharpe Ratio Z-Score])</f>
        <v>42</v>
      </c>
      <c r="AV103">
        <f>(Table2[[#This Row],[Rank 1Y]]+Table2[[#This Row],[Rank 6M]]+Table2[[#This Row],[Rank Sharpe]])/3</f>
        <v>157.33333333333334</v>
      </c>
    </row>
    <row r="104" spans="1:48" x14ac:dyDescent="0.3">
      <c r="A104" t="s">
        <v>1172</v>
      </c>
      <c r="B104" t="s">
        <v>1173</v>
      </c>
      <c r="C104" t="s">
        <v>3069</v>
      </c>
      <c r="D104" t="s">
        <v>46</v>
      </c>
      <c r="E104">
        <v>10120.747682744999</v>
      </c>
      <c r="F104">
        <v>1552.95</v>
      </c>
      <c r="G104">
        <v>45.431891408422601</v>
      </c>
      <c r="H104">
        <f>(Table2[[#This Row],[1Y Return vs Nifty]]-AVERAGE(Table2[1Y Return vs Nifty]))/_xlfn.STDEV.P(Table2[1Y Return vs Nifty])</f>
        <v>0.167184299849194</v>
      </c>
      <c r="I104">
        <v>-15.2553795060591</v>
      </c>
      <c r="J104">
        <f>(Table2[[#This Row],[1M Return vs Nifty]]-AVERAGE(Table2[1M Return vs Nifty]))/_xlfn.STDEV.P(Table2[1M Return vs Nifty])</f>
        <v>-1.2124112834501375</v>
      </c>
      <c r="K104">
        <v>56.406424833277903</v>
      </c>
      <c r="L104">
        <f>(Table2[[#This Row],[6M Return vs Nifty]]-AVERAGE(Table2[6M Return vs Nifty]))/_xlfn.STDEV.P(Table2[6M Return vs Nifty])</f>
        <v>1.8281284872646837</v>
      </c>
      <c r="M104">
        <v>-8.0527823607277398</v>
      </c>
      <c r="N104">
        <f>(Table2[[#This Row],[1W Return vs Nifty]]-AVERAGE(Table2[1W Return vs Nifty]))/_xlfn.STDEV.P(Table2[1W Return vs Nifty])</f>
        <v>-0.95052301666100736</v>
      </c>
      <c r="O104">
        <v>1627.76</v>
      </c>
      <c r="P104">
        <v>1593.5657325761399</v>
      </c>
      <c r="Q104">
        <v>1250.9633951977801</v>
      </c>
      <c r="R104">
        <v>40.2618995918045</v>
      </c>
      <c r="S104" s="1">
        <f>(Table2[[#This Row],[Close Price]]-Table2[[#This Row],[20D EMA]])/Table2[[#This Row],[20D EMA]]</f>
        <v>-4.5958863714552482E-2</v>
      </c>
      <c r="T104" s="1">
        <f>(Table2[[#This Row],[Close Price]]-Table2[[#This Row],[50D EMA]])/Table2[[#This Row],[50D EMA]]</f>
        <v>-2.5487328037909637E-2</v>
      </c>
      <c r="U104" s="1">
        <f>(Table2[[#This Row],[Close Price]]-Table2[[#This Row],[200D EMA]])/Table2[[#This Row],[200D EMA]]</f>
        <v>0.24140323047140419</v>
      </c>
      <c r="V104">
        <v>0.60585487115647396</v>
      </c>
      <c r="W104">
        <v>1538.4</v>
      </c>
      <c r="X104">
        <v>1553.7</v>
      </c>
      <c r="Y104">
        <v>1445.6</v>
      </c>
      <c r="Z104">
        <v>1587.85</v>
      </c>
      <c r="AA104">
        <v>1445.6</v>
      </c>
      <c r="AB104">
        <v>1635.25</v>
      </c>
      <c r="AC104" s="1">
        <f>(Table2[[#This Row],[Close Price]]/Table2[[#This Row],[Day Low]])-1</f>
        <v>9.4578783151326729E-3</v>
      </c>
      <c r="AD104" s="1">
        <f>(Table2[[#This Row],[Day High]]/Table2[[#This Row],[Close Price]])-1</f>
        <v>4.829518014102252E-4</v>
      </c>
      <c r="AE104" s="1">
        <f>(Table2[[#This Row],[Close Price]]/Table2[[#This Row],[Current Week Low]])-1</f>
        <v>7.4259822910902162E-2</v>
      </c>
      <c r="AF104" s="1">
        <f>(Table2[[#This Row],[Current Week High]]/Table2[[#This Row],[Close Price]])-1</f>
        <v>2.2473357158955487E-2</v>
      </c>
      <c r="AG104" s="1">
        <f>(Table2[[#This Row],[Close Price]]/Table2[[#This Row],[Current Month Low]])-1</f>
        <v>7.4259822910902162E-2</v>
      </c>
      <c r="AH104" s="1">
        <f>(Table2[[#This Row],[Current Month High]]/Table2[[#This Row],[Close Price]])-1</f>
        <v>5.299591100808132E-2</v>
      </c>
      <c r="AI104">
        <v>21.053478862809499</v>
      </c>
      <c r="AJ104">
        <v>92.889082101602298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0.06</v>
      </c>
      <c r="AM104" t="s">
        <v>3111</v>
      </c>
      <c r="AN104">
        <v>-10.69</v>
      </c>
      <c r="AO104" t="s">
        <v>3110</v>
      </c>
      <c r="AP104">
        <v>0.12262164045740399</v>
      </c>
      <c r="AQ104">
        <f>(Table2[[#This Row],[Sharpe Ratio]]-AVERAGE(Table2[Sharpe Ratio]))/_xlfn.STDEV.P(Table2[Sharpe Ratio])</f>
        <v>0.70597795298970378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0.53835643999243665</v>
      </c>
      <c r="AS104">
        <f>_xlfn.RANK.AVG(Table2[[#This Row],[1Y Return vs Nifty Z-Score]],Table2[1Y Return vs Nifty Z-Score])</f>
        <v>256</v>
      </c>
      <c r="AT104">
        <f>_xlfn.RANK.AVG(Table2[[#This Row],[6M Return vs Nifty Z-Score]],Table2[6M Return vs Nifty Z-Score])</f>
        <v>39</v>
      </c>
      <c r="AU104">
        <f>_xlfn.RANK.AVG(Table2[[#This Row],[Sharpe Ratio Z-Score]],Table2[Sharpe Ratio Z-Score])</f>
        <v>178</v>
      </c>
      <c r="AV104">
        <f>(Table2[[#This Row],[Rank 1Y]]+Table2[[#This Row],[Rank 6M]]+Table2[[#This Row],[Rank Sharpe]])/3</f>
        <v>157.66666666666666</v>
      </c>
    </row>
    <row r="105" spans="1:48" x14ac:dyDescent="0.3">
      <c r="A105" t="s">
        <v>770</v>
      </c>
      <c r="B105" t="s">
        <v>771</v>
      </c>
      <c r="C105" t="s">
        <v>3077</v>
      </c>
      <c r="D105" t="s">
        <v>407</v>
      </c>
      <c r="E105">
        <v>20317.098604865001</v>
      </c>
      <c r="F105">
        <v>638.35</v>
      </c>
      <c r="G105">
        <v>73.862046966214805</v>
      </c>
      <c r="H105">
        <f>(Table2[[#This Row],[1Y Return vs Nifty]]-AVERAGE(Table2[1Y Return vs Nifty]))/_xlfn.STDEV.P(Table2[1Y Return vs Nifty])</f>
        <v>0.5964751438015764</v>
      </c>
      <c r="I105">
        <v>8.7108943954929305</v>
      </c>
      <c r="J105">
        <f>(Table2[[#This Row],[1M Return vs Nifty]]-AVERAGE(Table2[1M Return vs Nifty]))/_xlfn.STDEV.P(Table2[1M Return vs Nifty])</f>
        <v>1.2453743359835483</v>
      </c>
      <c r="K105">
        <v>13.351114258259599</v>
      </c>
      <c r="L105">
        <f>(Table2[[#This Row],[6M Return vs Nifty]]-AVERAGE(Table2[6M Return vs Nifty]))/_xlfn.STDEV.P(Table2[6M Return vs Nifty])</f>
        <v>0.31260330182997687</v>
      </c>
      <c r="M105">
        <v>-3.5723521027788201</v>
      </c>
      <c r="N105">
        <f>(Table2[[#This Row],[1W Return vs Nifty]]-AVERAGE(Table2[1W Return vs Nifty]))/_xlfn.STDEV.P(Table2[1W Return vs Nifty])</f>
        <v>-8.0050179161997914E-2</v>
      </c>
      <c r="O105">
        <v>597.89</v>
      </c>
      <c r="P105">
        <v>571.15007553630005</v>
      </c>
      <c r="Q105">
        <v>489.735473910336</v>
      </c>
      <c r="R105">
        <v>63.948417502243103</v>
      </c>
      <c r="S105" s="1">
        <f>(Table2[[#This Row],[Close Price]]-Table2[[#This Row],[20D EMA]])/Table2[[#This Row],[20D EMA]]</f>
        <v>6.7671310776229801E-2</v>
      </c>
      <c r="T105" s="1">
        <f>(Table2[[#This Row],[Close Price]]-Table2[[#This Row],[50D EMA]])/Table2[[#This Row],[50D EMA]]</f>
        <v>0.11765721014848926</v>
      </c>
      <c r="U105" s="1">
        <f>(Table2[[#This Row],[Close Price]]-Table2[[#This Row],[200D EMA]])/Table2[[#This Row],[200D EMA]]</f>
        <v>0.30345877316796815</v>
      </c>
      <c r="V105">
        <v>1.88497025988582</v>
      </c>
      <c r="W105">
        <v>632</v>
      </c>
      <c r="X105">
        <v>645</v>
      </c>
      <c r="Y105">
        <v>597.5</v>
      </c>
      <c r="Z105">
        <v>654.4</v>
      </c>
      <c r="AA105">
        <v>597.5</v>
      </c>
      <c r="AB105">
        <v>664</v>
      </c>
      <c r="AC105" s="1">
        <f>(Table2[[#This Row],[Close Price]]/Table2[[#This Row],[Day Low]])-1</f>
        <v>1.0047468354430489E-2</v>
      </c>
      <c r="AD105" s="1">
        <f>(Table2[[#This Row],[Day High]]/Table2[[#This Row],[Close Price]])-1</f>
        <v>1.0417482572256498E-2</v>
      </c>
      <c r="AE105" s="1">
        <f>(Table2[[#This Row],[Close Price]]/Table2[[#This Row],[Current Week Low]])-1</f>
        <v>6.8368200836820048E-2</v>
      </c>
      <c r="AF105" s="1">
        <f>(Table2[[#This Row],[Current Week High]]/Table2[[#This Row],[Close Price]])-1</f>
        <v>2.5142946659356014E-2</v>
      </c>
      <c r="AG105" s="1">
        <f>(Table2[[#This Row],[Close Price]]/Table2[[#This Row],[Current Month Low]])-1</f>
        <v>6.8368200836820048E-2</v>
      </c>
      <c r="AH105" s="1">
        <f>(Table2[[#This Row],[Current Month High]]/Table2[[#This Row],[Close Price]])-1</f>
        <v>4.0181718492989793E-2</v>
      </c>
      <c r="AI105">
        <v>4.0181718492989704</v>
      </c>
      <c r="AJ105">
        <v>111.059679285832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0.22</v>
      </c>
      <c r="AM105" t="s">
        <v>3111</v>
      </c>
      <c r="AN105">
        <v>15.72</v>
      </c>
      <c r="AO105" t="s">
        <v>3111</v>
      </c>
      <c r="AP105">
        <v>0.15597578977253199</v>
      </c>
      <c r="AQ105">
        <f>(Table2[[#This Row],[Sharpe Ratio]]-AVERAGE(Table2[Sharpe Ratio]))/_xlfn.STDEV.P(Table2[Sharpe Ratio])</f>
        <v>1.0963666002760883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3.170769202729192</v>
      </c>
      <c r="AS105">
        <f>_xlfn.RANK.AVG(Table2[[#This Row],[1Y Return vs Nifty Z-Score]],Table2[1Y Return vs Nifty Z-Score])</f>
        <v>145</v>
      </c>
      <c r="AT105">
        <f>_xlfn.RANK.AVG(Table2[[#This Row],[6M Return vs Nifty Z-Score]],Table2[6M Return vs Nifty Z-Score])</f>
        <v>225</v>
      </c>
      <c r="AU105">
        <f>_xlfn.RANK.AVG(Table2[[#This Row],[Sharpe Ratio Z-Score]],Table2[Sharpe Ratio Z-Score])</f>
        <v>104</v>
      </c>
      <c r="AV105">
        <f>(Table2[[#This Row],[Rank 1Y]]+Table2[[#This Row],[Rank 6M]]+Table2[[#This Row],[Rank Sharpe]])/3</f>
        <v>158</v>
      </c>
    </row>
    <row r="106" spans="1:48" x14ac:dyDescent="0.3">
      <c r="A106" t="s">
        <v>1666</v>
      </c>
      <c r="B106" t="s">
        <v>1667</v>
      </c>
      <c r="C106" t="s">
        <v>3077</v>
      </c>
      <c r="D106" t="s">
        <v>92</v>
      </c>
      <c r="E106">
        <v>4853.9475920599998</v>
      </c>
      <c r="F106">
        <v>1244.5999999999999</v>
      </c>
      <c r="G106">
        <v>73.524613563432396</v>
      </c>
      <c r="H106">
        <f>(Table2[[#This Row],[1Y Return vs Nifty]]-AVERAGE(Table2[1Y Return vs Nifty]))/_xlfn.STDEV.P(Table2[1Y Return vs Nifty])</f>
        <v>0.5913799528884025</v>
      </c>
      <c r="I106">
        <v>-19.9714414495974</v>
      </c>
      <c r="J106">
        <f>(Table2[[#This Row],[1M Return vs Nifty]]-AVERAGE(Table2[1M Return vs Nifty]))/_xlfn.STDEV.P(Table2[1M Return vs Nifty])</f>
        <v>-1.6960521394630652</v>
      </c>
      <c r="K106">
        <v>48.893751100949501</v>
      </c>
      <c r="L106">
        <f>(Table2[[#This Row],[6M Return vs Nifty]]-AVERAGE(Table2[6M Return vs Nifty]))/_xlfn.STDEV.P(Table2[6M Return vs Nifty])</f>
        <v>1.5636861664629458</v>
      </c>
      <c r="M106">
        <v>-4.0171474984841797</v>
      </c>
      <c r="N106">
        <f>(Table2[[#This Row],[1W Return vs Nifty]]-AVERAGE(Table2[1W Return vs Nifty]))/_xlfn.STDEV.P(Table2[1W Return vs Nifty])</f>
        <v>-0.16646650257630008</v>
      </c>
      <c r="O106">
        <v>1306.4100000000001</v>
      </c>
      <c r="P106">
        <v>1227.7362555084901</v>
      </c>
      <c r="Q106">
        <v>928.08531850919701</v>
      </c>
      <c r="R106">
        <v>37.808372586232998</v>
      </c>
      <c r="S106" s="1">
        <f>(Table2[[#This Row],[Close Price]]-Table2[[#This Row],[20D EMA]])/Table2[[#This Row],[20D EMA]]</f>
        <v>-4.7312865027059017E-2</v>
      </c>
      <c r="T106" s="1">
        <f>(Table2[[#This Row],[Close Price]]-Table2[[#This Row],[50D EMA]])/Table2[[#This Row],[50D EMA]]</f>
        <v>1.3735641035154874E-2</v>
      </c>
      <c r="U106" s="1">
        <f>(Table2[[#This Row],[Close Price]]-Table2[[#This Row],[200D EMA]])/Table2[[#This Row],[200D EMA]]</f>
        <v>0.34104050045660361</v>
      </c>
      <c r="V106">
        <v>6.6861286275141693E-2</v>
      </c>
      <c r="W106">
        <v>1205</v>
      </c>
      <c r="X106">
        <v>1255</v>
      </c>
      <c r="Y106">
        <v>1183</v>
      </c>
      <c r="Z106">
        <v>1312.7</v>
      </c>
      <c r="AA106">
        <v>1183</v>
      </c>
      <c r="AB106">
        <v>1312.7</v>
      </c>
      <c r="AC106" s="1">
        <f>(Table2[[#This Row],[Close Price]]/Table2[[#This Row],[Day Low]])-1</f>
        <v>3.2863070539419059E-2</v>
      </c>
      <c r="AD106" s="1">
        <f>(Table2[[#This Row],[Day High]]/Table2[[#This Row],[Close Price]])-1</f>
        <v>8.3560983448498494E-3</v>
      </c>
      <c r="AE106" s="1">
        <f>(Table2[[#This Row],[Close Price]]/Table2[[#This Row],[Current Week Low]])-1</f>
        <v>5.207100591715963E-2</v>
      </c>
      <c r="AF106" s="1">
        <f>(Table2[[#This Row],[Current Week High]]/Table2[[#This Row],[Close Price]])-1</f>
        <v>5.4716374738872142E-2</v>
      </c>
      <c r="AG106" s="1">
        <f>(Table2[[#This Row],[Close Price]]/Table2[[#This Row],[Current Month Low]])-1</f>
        <v>5.207100591715963E-2</v>
      </c>
      <c r="AH106" s="1">
        <f>(Table2[[#This Row],[Current Month High]]/Table2[[#This Row],[Close Price]])-1</f>
        <v>5.4716374738872142E-2</v>
      </c>
      <c r="AI106">
        <v>27.9688253254057</v>
      </c>
      <c r="AJ106">
        <v>105.90619571511201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</v>
      </c>
      <c r="AM106">
        <v>0</v>
      </c>
      <c r="AN106">
        <v>-9.75</v>
      </c>
      <c r="AO106" t="s">
        <v>3110</v>
      </c>
      <c r="AP106">
        <v>8.1094881566518007E-2</v>
      </c>
      <c r="AQ106">
        <f>(Table2[[#This Row],[Sharpe Ratio]]-AVERAGE(Table2[Sharpe Ratio]))/_xlfn.STDEV.P(Table2[Sharpe Ratio])</f>
        <v>0.21993422042633243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0.51248169773831531</v>
      </c>
      <c r="AS106">
        <f>_xlfn.RANK.AVG(Table2[[#This Row],[1Y Return vs Nifty Z-Score]],Table2[1Y Return vs Nifty Z-Score])</f>
        <v>147</v>
      </c>
      <c r="AT106">
        <f>_xlfn.RANK.AVG(Table2[[#This Row],[6M Return vs Nifty Z-Score]],Table2[6M Return vs Nifty Z-Score])</f>
        <v>57</v>
      </c>
      <c r="AU106">
        <f>_xlfn.RANK.AVG(Table2[[#This Row],[Sharpe Ratio Z-Score]],Table2[Sharpe Ratio Z-Score])</f>
        <v>277</v>
      </c>
      <c r="AV106">
        <f>(Table2[[#This Row],[Rank 1Y]]+Table2[[#This Row],[Rank 6M]]+Table2[[#This Row],[Rank Sharpe]])/3</f>
        <v>160.33333333333334</v>
      </c>
    </row>
    <row r="107" spans="1:48" x14ac:dyDescent="0.3">
      <c r="A107" t="s">
        <v>378</v>
      </c>
      <c r="B107" t="s">
        <v>379</v>
      </c>
      <c r="C107" t="s">
        <v>3080</v>
      </c>
      <c r="D107" t="s">
        <v>380</v>
      </c>
      <c r="E107">
        <v>62520.094127880002</v>
      </c>
      <c r="F107">
        <v>966.2</v>
      </c>
      <c r="G107">
        <v>80.914822052081206</v>
      </c>
      <c r="H107">
        <f>(Table2[[#This Row],[1Y Return vs Nifty]]-AVERAGE(Table2[1Y Return vs Nifty]))/_xlfn.STDEV.P(Table2[1Y Return vs Nifty])</f>
        <v>0.70297093003332245</v>
      </c>
      <c r="I107">
        <v>-8.7320525056402207</v>
      </c>
      <c r="J107">
        <f>(Table2[[#This Row],[1M Return vs Nifty]]-AVERAGE(Table2[1M Return vs Nifty]))/_xlfn.STDEV.P(Table2[1M Return vs Nifty])</f>
        <v>-0.54343206046567827</v>
      </c>
      <c r="K107">
        <v>12.015836897924199</v>
      </c>
      <c r="L107">
        <f>(Table2[[#This Row],[6M Return vs Nifty]]-AVERAGE(Table2[6M Return vs Nifty]))/_xlfn.STDEV.P(Table2[6M Return vs Nifty])</f>
        <v>0.26560221318138538</v>
      </c>
      <c r="M107">
        <v>-7.7234582098783502</v>
      </c>
      <c r="N107">
        <f>(Table2[[#This Row],[1W Return vs Nifty]]-AVERAGE(Table2[1W Return vs Nifty]))/_xlfn.STDEV.P(Table2[1W Return vs Nifty])</f>
        <v>-0.88654082933910217</v>
      </c>
      <c r="O107">
        <v>1000.5</v>
      </c>
      <c r="P107">
        <v>945.47116852740999</v>
      </c>
      <c r="Q107">
        <v>770.26303245410804</v>
      </c>
      <c r="R107">
        <v>40.1725233357067</v>
      </c>
      <c r="S107" s="1">
        <f>(Table2[[#This Row],[Close Price]]-Table2[[#This Row],[20D EMA]])/Table2[[#This Row],[20D EMA]]</f>
        <v>-3.42828585707146E-2</v>
      </c>
      <c r="T107" s="1">
        <f>(Table2[[#This Row],[Close Price]]-Table2[[#This Row],[50D EMA]])/Table2[[#This Row],[50D EMA]]</f>
        <v>2.1924340120149433E-2</v>
      </c>
      <c r="U107" s="1">
        <f>(Table2[[#This Row],[Close Price]]-Table2[[#This Row],[200D EMA]])/Table2[[#This Row],[200D EMA]]</f>
        <v>0.25437669898505205</v>
      </c>
      <c r="V107">
        <v>0.227648739091969</v>
      </c>
      <c r="W107">
        <v>955</v>
      </c>
      <c r="X107">
        <v>975.85</v>
      </c>
      <c r="Y107">
        <v>926.6</v>
      </c>
      <c r="Z107">
        <v>977.45</v>
      </c>
      <c r="AA107">
        <v>926.6</v>
      </c>
      <c r="AB107">
        <v>1034</v>
      </c>
      <c r="AC107" s="1">
        <f>(Table2[[#This Row],[Close Price]]/Table2[[#This Row],[Day Low]])-1</f>
        <v>1.1727748691099604E-2</v>
      </c>
      <c r="AD107" s="1">
        <f>(Table2[[#This Row],[Day High]]/Table2[[#This Row],[Close Price]])-1</f>
        <v>9.9875802111364376E-3</v>
      </c>
      <c r="AE107" s="1">
        <f>(Table2[[#This Row],[Close Price]]/Table2[[#This Row],[Current Week Low]])-1</f>
        <v>4.2736887545866686E-2</v>
      </c>
      <c r="AF107" s="1">
        <f>(Table2[[#This Row],[Current Week High]]/Table2[[#This Row],[Close Price]])-1</f>
        <v>1.1643552059614981E-2</v>
      </c>
      <c r="AG107" s="1">
        <f>(Table2[[#This Row],[Close Price]]/Table2[[#This Row],[Current Month Low]])-1</f>
        <v>4.2736887545866686E-2</v>
      </c>
      <c r="AH107" s="1">
        <f>(Table2[[#This Row],[Current Month High]]/Table2[[#This Row],[Close Price]])-1</f>
        <v>7.0171807079279613E-2</v>
      </c>
      <c r="AI107">
        <v>22.852411509004298</v>
      </c>
      <c r="AJ107">
        <v>133.86179353745601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0.32</v>
      </c>
      <c r="AM107" t="s">
        <v>3111</v>
      </c>
      <c r="AN107">
        <v>-10.75</v>
      </c>
      <c r="AO107" t="s">
        <v>3110</v>
      </c>
      <c r="AP107">
        <v>0.14700368734430899</v>
      </c>
      <c r="AQ107">
        <f>(Table2[[#This Row],[Sharpe Ratio]]-AVERAGE(Table2[Sharpe Ratio]))/_xlfn.STDEV.P(Table2[Sharpe Ratio])</f>
        <v>0.99135397059765029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0.52995422400757763</v>
      </c>
      <c r="AS107">
        <f>_xlfn.RANK.AVG(Table2[[#This Row],[1Y Return vs Nifty Z-Score]],Table2[1Y Return vs Nifty Z-Score])</f>
        <v>123</v>
      </c>
      <c r="AT107">
        <f>_xlfn.RANK.AVG(Table2[[#This Row],[6M Return vs Nifty Z-Score]],Table2[6M Return vs Nifty Z-Score])</f>
        <v>240</v>
      </c>
      <c r="AU107">
        <f>_xlfn.RANK.AVG(Table2[[#This Row],[Sharpe Ratio Z-Score]],Table2[Sharpe Ratio Z-Score])</f>
        <v>120</v>
      </c>
      <c r="AV107">
        <f>(Table2[[#This Row],[Rank 1Y]]+Table2[[#This Row],[Rank 6M]]+Table2[[#This Row],[Rank Sharpe]])/3</f>
        <v>161</v>
      </c>
    </row>
    <row r="108" spans="1:48" x14ac:dyDescent="0.3">
      <c r="A108" t="s">
        <v>1029</v>
      </c>
      <c r="B108" t="s">
        <v>1030</v>
      </c>
      <c r="C108" t="s">
        <v>3080</v>
      </c>
      <c r="D108" t="s">
        <v>380</v>
      </c>
      <c r="E108">
        <v>12781.57978125</v>
      </c>
      <c r="F108">
        <v>1012.5</v>
      </c>
      <c r="G108">
        <v>59.923085937105498</v>
      </c>
      <c r="H108">
        <f>(Table2[[#This Row],[1Y Return vs Nifty]]-AVERAGE(Table2[1Y Return vs Nifty]))/_xlfn.STDEV.P(Table2[1Y Return vs Nifty])</f>
        <v>0.38599904099440657</v>
      </c>
      <c r="I108">
        <v>24.7456987915231</v>
      </c>
      <c r="J108">
        <f>(Table2[[#This Row],[1M Return vs Nifty]]-AVERAGE(Table2[1M Return vs Nifty]))/_xlfn.STDEV.P(Table2[1M Return vs Nifty])</f>
        <v>2.8897731197445418</v>
      </c>
      <c r="K108">
        <v>78.423781221057297</v>
      </c>
      <c r="L108">
        <f>(Table2[[#This Row],[6M Return vs Nifty]]-AVERAGE(Table2[6M Return vs Nifty]))/_xlfn.STDEV.P(Table2[6M Return vs Nifty])</f>
        <v>2.6031283113684309</v>
      </c>
      <c r="M108">
        <v>0.61062896074634898</v>
      </c>
      <c r="N108">
        <f>(Table2[[#This Row],[1W Return vs Nifty]]-AVERAGE(Table2[1W Return vs Nifty]))/_xlfn.STDEV.P(Table2[1W Return vs Nifty])</f>
        <v>0.73263324317482414</v>
      </c>
      <c r="O108">
        <v>870.47</v>
      </c>
      <c r="P108">
        <v>764.848877078177</v>
      </c>
      <c r="Q108">
        <v>646.25861490254897</v>
      </c>
      <c r="R108">
        <v>78.108465733113107</v>
      </c>
      <c r="S108" s="1">
        <f>(Table2[[#This Row],[Close Price]]-Table2[[#This Row],[20D EMA]])/Table2[[#This Row],[20D EMA]]</f>
        <v>0.16316472710145091</v>
      </c>
      <c r="T108" s="1">
        <f>(Table2[[#This Row],[Close Price]]-Table2[[#This Row],[50D EMA]])/Table2[[#This Row],[50D EMA]]</f>
        <v>0.3237909217672944</v>
      </c>
      <c r="U108" s="1">
        <f>(Table2[[#This Row],[Close Price]]-Table2[[#This Row],[200D EMA]])/Table2[[#This Row],[200D EMA]]</f>
        <v>0.56671025600591418</v>
      </c>
      <c r="V108">
        <v>1.6292355748271801</v>
      </c>
      <c r="W108">
        <v>1014.05</v>
      </c>
      <c r="X108">
        <v>1030</v>
      </c>
      <c r="Y108">
        <v>908.35</v>
      </c>
      <c r="Z108">
        <v>1018.95</v>
      </c>
      <c r="AA108">
        <v>908.35</v>
      </c>
      <c r="AB108">
        <v>1018.95</v>
      </c>
      <c r="AC108" s="1">
        <f>(Table2[[#This Row],[Close Price]]/Table2[[#This Row],[Day Low]])-1</f>
        <v>-1.5285242345051131E-3</v>
      </c>
      <c r="AD108" s="1">
        <f>(Table2[[#This Row],[Day High]]/Table2[[#This Row],[Close Price]])-1</f>
        <v>1.7283950617283939E-2</v>
      </c>
      <c r="AE108" s="1">
        <f>(Table2[[#This Row],[Close Price]]/Table2[[#This Row],[Current Week Low]])-1</f>
        <v>0.11465844663400659</v>
      </c>
      <c r="AF108" s="1">
        <f>(Table2[[#This Row],[Current Week High]]/Table2[[#This Row],[Close Price]])-1</f>
        <v>6.3703703703703596E-3</v>
      </c>
      <c r="AG108" s="1">
        <f>(Table2[[#This Row],[Close Price]]/Table2[[#This Row],[Current Month Low]])-1</f>
        <v>0.11465844663400659</v>
      </c>
      <c r="AH108" s="1">
        <f>(Table2[[#This Row],[Current Month High]]/Table2[[#This Row],[Close Price]])-1</f>
        <v>6.3703703703703596E-3</v>
      </c>
      <c r="AI108">
        <v>0.63703703703703596</v>
      </c>
      <c r="AJ108">
        <v>125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0.73</v>
      </c>
      <c r="AM108" t="s">
        <v>3111</v>
      </c>
      <c r="AN108">
        <v>30.42</v>
      </c>
      <c r="AO108" t="s">
        <v>3111</v>
      </c>
      <c r="AP108">
        <v>7.9948508648512995E-2</v>
      </c>
      <c r="AQ108">
        <f>(Table2[[#This Row],[Sharpe Ratio]]-AVERAGE(Table2[Sharpe Ratio]))/_xlfn.STDEV.P(Table2[Sharpe Ratio])</f>
        <v>0.20651667022838024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6.818050385510583</v>
      </c>
      <c r="AS108">
        <f>_xlfn.RANK.AVG(Table2[[#This Row],[1Y Return vs Nifty Z-Score]],Table2[1Y Return vs Nifty Z-Score])</f>
        <v>193</v>
      </c>
      <c r="AT108">
        <f>_xlfn.RANK.AVG(Table2[[#This Row],[6M Return vs Nifty Z-Score]],Table2[6M Return vs Nifty Z-Score])</f>
        <v>17</v>
      </c>
      <c r="AU108">
        <f>_xlfn.RANK.AVG(Table2[[#This Row],[Sharpe Ratio Z-Score]],Table2[Sharpe Ratio Z-Score])</f>
        <v>282</v>
      </c>
      <c r="AV108">
        <f>(Table2[[#This Row],[Rank 1Y]]+Table2[[#This Row],[Rank 6M]]+Table2[[#This Row],[Rank Sharpe]])/3</f>
        <v>164</v>
      </c>
    </row>
    <row r="109" spans="1:48" x14ac:dyDescent="0.3">
      <c r="A109" t="s">
        <v>892</v>
      </c>
      <c r="B109" t="s">
        <v>893</v>
      </c>
      <c r="C109" t="s">
        <v>3077</v>
      </c>
      <c r="D109" t="s">
        <v>92</v>
      </c>
      <c r="E109">
        <v>16745.3649675899</v>
      </c>
      <c r="F109">
        <v>2991.1</v>
      </c>
      <c r="G109">
        <v>24.771523360904801</v>
      </c>
      <c r="H109">
        <f>(Table2[[#This Row],[1Y Return vs Nifty]]-AVERAGE(Table2[1Y Return vs Nifty]))/_xlfn.STDEV.P(Table2[1Y Return vs Nifty])</f>
        <v>-0.14478398387885019</v>
      </c>
      <c r="I109">
        <v>-17.155764599921799</v>
      </c>
      <c r="J109">
        <f>(Table2[[#This Row],[1M Return vs Nifty]]-AVERAGE(Table2[1M Return vs Nifty]))/_xlfn.STDEV.P(Table2[1M Return vs Nifty])</f>
        <v>-1.4072992820713752</v>
      </c>
      <c r="K109">
        <v>47.5079502973377</v>
      </c>
      <c r="L109">
        <f>(Table2[[#This Row],[6M Return vs Nifty]]-AVERAGE(Table2[6M Return vs Nifty]))/_xlfn.STDEV.P(Table2[6M Return vs Nifty])</f>
        <v>1.5149066781299099</v>
      </c>
      <c r="M109">
        <v>-10.6888030196877</v>
      </c>
      <c r="N109">
        <f>(Table2[[#This Row],[1W Return vs Nifty]]-AVERAGE(Table2[1W Return vs Nifty]))/_xlfn.STDEV.P(Table2[1W Return vs Nifty])</f>
        <v>-1.4626578453730417</v>
      </c>
      <c r="O109">
        <v>3133.8</v>
      </c>
      <c r="P109">
        <v>3065.3495405402</v>
      </c>
      <c r="Q109">
        <v>2585.64012964633</v>
      </c>
      <c r="R109">
        <v>39.5890164581105</v>
      </c>
      <c r="S109" s="1">
        <f>(Table2[[#This Row],[Close Price]]-Table2[[#This Row],[20D EMA]])/Table2[[#This Row],[20D EMA]]</f>
        <v>-4.5535771268109086E-2</v>
      </c>
      <c r="T109" s="1">
        <f>(Table2[[#This Row],[Close Price]]-Table2[[#This Row],[50D EMA]])/Table2[[#This Row],[50D EMA]]</f>
        <v>-2.4222210080197003E-2</v>
      </c>
      <c r="U109" s="1">
        <f>(Table2[[#This Row],[Close Price]]-Table2[[#This Row],[200D EMA]])/Table2[[#This Row],[200D EMA]]</f>
        <v>0.15681218190604493</v>
      </c>
      <c r="V109">
        <v>0.86349122795455702</v>
      </c>
      <c r="W109">
        <v>2965.7</v>
      </c>
      <c r="X109">
        <v>2991</v>
      </c>
      <c r="Y109">
        <v>2836.05</v>
      </c>
      <c r="Z109">
        <v>3095.95</v>
      </c>
      <c r="AA109">
        <v>2836.05</v>
      </c>
      <c r="AB109">
        <v>3228.15</v>
      </c>
      <c r="AC109" s="1">
        <f>(Table2[[#This Row],[Close Price]]/Table2[[#This Row],[Day Low]])-1</f>
        <v>8.5645884614087286E-3</v>
      </c>
      <c r="AD109" s="1">
        <f>(Table2[[#This Row],[Day High]]/Table2[[#This Row],[Close Price]])-1</f>
        <v>-3.3432516465481399E-5</v>
      </c>
      <c r="AE109" s="1">
        <f>(Table2[[#This Row],[Close Price]]/Table2[[#This Row],[Current Week Low]])-1</f>
        <v>5.4671109465629808E-2</v>
      </c>
      <c r="AF109" s="1">
        <f>(Table2[[#This Row],[Current Week High]]/Table2[[#This Row],[Close Price]])-1</f>
        <v>3.5053993514091886E-2</v>
      </c>
      <c r="AG109" s="1">
        <f>(Table2[[#This Row],[Close Price]]/Table2[[#This Row],[Current Month Low]])-1</f>
        <v>5.4671109465629808E-2</v>
      </c>
      <c r="AH109" s="1">
        <f>(Table2[[#This Row],[Current Month High]]/Table2[[#This Row],[Close Price]])-1</f>
        <v>7.9251780281501816E-2</v>
      </c>
      <c r="AI109">
        <v>22.1958476814549</v>
      </c>
      <c r="AJ109">
        <v>72.397694524495606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</v>
      </c>
      <c r="AM109">
        <v>0</v>
      </c>
      <c r="AN109">
        <v>-6.32</v>
      </c>
      <c r="AO109" t="s">
        <v>3110</v>
      </c>
      <c r="AP109">
        <v>0.156731908056289</v>
      </c>
      <c r="AQ109">
        <f>(Table2[[#This Row],[Sharpe Ratio]]-AVERAGE(Table2[Sharpe Ratio]))/_xlfn.STDEV.P(Table2[Sharpe Ratio])</f>
        <v>1.1052164735316032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-0.39461795966175406</v>
      </c>
      <c r="AS109">
        <f>_xlfn.RANK.AVG(Table2[[#This Row],[1Y Return vs Nifty Z-Score]],Table2[1Y Return vs Nifty Z-Score])</f>
        <v>334</v>
      </c>
      <c r="AT109">
        <f>_xlfn.RANK.AVG(Table2[[#This Row],[6M Return vs Nifty Z-Score]],Table2[6M Return vs Nifty Z-Score])</f>
        <v>58</v>
      </c>
      <c r="AU109">
        <f>_xlfn.RANK.AVG(Table2[[#This Row],[Sharpe Ratio Z-Score]],Table2[Sharpe Ratio Z-Score])</f>
        <v>102</v>
      </c>
      <c r="AV109">
        <f>(Table2[[#This Row],[Rank 1Y]]+Table2[[#This Row],[Rank 6M]]+Table2[[#This Row],[Rank Sharpe]])/3</f>
        <v>164.66666666666666</v>
      </c>
    </row>
    <row r="110" spans="1:48" x14ac:dyDescent="0.3">
      <c r="A110" t="s">
        <v>957</v>
      </c>
      <c r="B110" t="s">
        <v>958</v>
      </c>
      <c r="C110" t="s">
        <v>3066</v>
      </c>
      <c r="D110" t="s">
        <v>257</v>
      </c>
      <c r="E110">
        <v>14891.618672164999</v>
      </c>
      <c r="F110">
        <v>3587.45</v>
      </c>
      <c r="G110">
        <v>153.83301252481201</v>
      </c>
      <c r="H110">
        <f>(Table2[[#This Row],[1Y Return vs Nifty]]-AVERAGE(Table2[1Y Return vs Nifty]))/_xlfn.STDEV.P(Table2[1Y Return vs Nifty])</f>
        <v>1.8040240517401978</v>
      </c>
      <c r="I110">
        <v>-11.1133830443154</v>
      </c>
      <c r="J110">
        <f>(Table2[[#This Row],[1M Return vs Nifty]]-AVERAGE(Table2[1M Return vs Nifty]))/_xlfn.STDEV.P(Table2[1M Return vs Nifty])</f>
        <v>-0.7876419020587474</v>
      </c>
      <c r="K110">
        <v>-6.8874353830650401</v>
      </c>
      <c r="L110">
        <f>(Table2[[#This Row],[6M Return vs Nifty]]-AVERAGE(Table2[6M Return vs Nifty]))/_xlfn.STDEV.P(Table2[6M Return vs Nifty])</f>
        <v>-0.39978342325602617</v>
      </c>
      <c r="M110">
        <v>-3.0774938012067401</v>
      </c>
      <c r="N110">
        <f>(Table2[[#This Row],[1W Return vs Nifty]]-AVERAGE(Table2[1W Return vs Nifty]))/_xlfn.STDEV.P(Table2[1W Return vs Nifty])</f>
        <v>1.6092531499586067E-2</v>
      </c>
      <c r="O110">
        <v>3758.09</v>
      </c>
      <c r="P110">
        <v>3840.9645260355301</v>
      </c>
      <c r="Q110">
        <v>3295.7415676988198</v>
      </c>
      <c r="R110">
        <v>24.219524123881001</v>
      </c>
      <c r="S110" s="1">
        <f>(Table2[[#This Row],[Close Price]]-Table2[[#This Row],[20D EMA]])/Table2[[#This Row],[20D EMA]]</f>
        <v>-4.5406044027684361E-2</v>
      </c>
      <c r="T110" s="1">
        <f>(Table2[[#This Row],[Close Price]]-Table2[[#This Row],[50D EMA]])/Table2[[#This Row],[50D EMA]]</f>
        <v>-6.6002829319852241E-2</v>
      </c>
      <c r="U110" s="1">
        <f>(Table2[[#This Row],[Close Price]]-Table2[[#This Row],[200D EMA]])/Table2[[#This Row],[200D EMA]]</f>
        <v>8.8510711871398057E-2</v>
      </c>
      <c r="V110">
        <v>0.71747988216665004</v>
      </c>
      <c r="W110">
        <v>3587.45</v>
      </c>
      <c r="X110">
        <v>3605.5</v>
      </c>
      <c r="Y110">
        <v>3563</v>
      </c>
      <c r="Z110">
        <v>3741</v>
      </c>
      <c r="AA110">
        <v>3563</v>
      </c>
      <c r="AB110">
        <v>3772.95</v>
      </c>
      <c r="AC110" s="1">
        <f>(Table2[[#This Row],[Close Price]]/Table2[[#This Row],[Day Low]])-1</f>
        <v>0</v>
      </c>
      <c r="AD110" s="1">
        <f>(Table2[[#This Row],[Day High]]/Table2[[#This Row],[Close Price]])-1</f>
        <v>5.0314290094635172E-3</v>
      </c>
      <c r="AE110" s="1">
        <f>(Table2[[#This Row],[Close Price]]/Table2[[#This Row],[Current Week Low]])-1</f>
        <v>6.8621947796800864E-3</v>
      </c>
      <c r="AF110" s="1">
        <f>(Table2[[#This Row],[Current Week High]]/Table2[[#This Row],[Close Price]])-1</f>
        <v>4.2801990271641444E-2</v>
      </c>
      <c r="AG110" s="1">
        <f>(Table2[[#This Row],[Close Price]]/Table2[[#This Row],[Current Month Low]])-1</f>
        <v>6.8621947796800864E-3</v>
      </c>
      <c r="AH110" s="1">
        <f>(Table2[[#This Row],[Current Month High]]/Table2[[#This Row],[Close Price]])-1</f>
        <v>5.1708037742686397E-2</v>
      </c>
      <c r="AI110">
        <v>19.860903984724501</v>
      </c>
      <c r="AJ110">
        <v>185.341022071982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-0.14000000000000001</v>
      </c>
      <c r="AM110" t="s">
        <v>3110</v>
      </c>
      <c r="AN110">
        <v>-5.85</v>
      </c>
      <c r="AO110" t="s">
        <v>3110</v>
      </c>
      <c r="AP110">
        <v>0.26865555799366903</v>
      </c>
      <c r="AQ110">
        <f>(Table2[[#This Row],[Sharpe Ratio]]-AVERAGE(Table2[Sharpe Ratio]))/_xlfn.STDEV.P(Table2[Sharpe Ratio])</f>
        <v>2.4152100783929646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34</v>
      </c>
      <c r="AT110">
        <f>_xlfn.RANK.AVG(Table2[[#This Row],[6M Return vs Nifty Z-Score]],Table2[6M Return vs Nifty Z-Score])</f>
        <v>454</v>
      </c>
      <c r="AU110">
        <f>_xlfn.RANK.AVG(Table2[[#This Row],[Sharpe Ratio Z-Score]],Table2[Sharpe Ratio Z-Score])</f>
        <v>6</v>
      </c>
      <c r="AV110">
        <f>(Table2[[#This Row],[Rank 1Y]]+Table2[[#This Row],[Rank 6M]]+Table2[[#This Row],[Rank Sharpe]])/3</f>
        <v>164.66666666666666</v>
      </c>
    </row>
    <row r="111" spans="1:48" x14ac:dyDescent="0.3">
      <c r="A111" t="s">
        <v>805</v>
      </c>
      <c r="B111" t="s">
        <v>806</v>
      </c>
      <c r="C111" t="s">
        <v>3079</v>
      </c>
      <c r="D111" t="s">
        <v>138</v>
      </c>
      <c r="E111">
        <v>19413.5132705</v>
      </c>
      <c r="F111">
        <v>1715.1</v>
      </c>
      <c r="G111">
        <v>168.59993731152599</v>
      </c>
      <c r="H111">
        <f>(Table2[[#This Row],[1Y Return vs Nifty]]-AVERAGE(Table2[1Y Return vs Nifty]))/_xlfn.STDEV.P(Table2[1Y Return vs Nifty])</f>
        <v>2.0270022760901631</v>
      </c>
      <c r="I111">
        <v>-13.530829794949801</v>
      </c>
      <c r="J111">
        <f>(Table2[[#This Row],[1M Return vs Nifty]]-AVERAGE(Table2[1M Return vs Nifty]))/_xlfn.STDEV.P(Table2[1M Return vs Nifty])</f>
        <v>-1.0355555278423181</v>
      </c>
      <c r="K111">
        <v>8.9910656834567408</v>
      </c>
      <c r="L111">
        <f>(Table2[[#This Row],[6M Return vs Nifty]]-AVERAGE(Table2[6M Return vs Nifty]))/_xlfn.STDEV.P(Table2[6M Return vs Nifty])</f>
        <v>0.1591317942137617</v>
      </c>
      <c r="M111">
        <v>-1.7682592112857201</v>
      </c>
      <c r="N111">
        <f>(Table2[[#This Row],[1W Return vs Nifty]]-AVERAGE(Table2[1W Return vs Nifty]))/_xlfn.STDEV.P(Table2[1W Return vs Nifty])</f>
        <v>0.27045496609356195</v>
      </c>
      <c r="O111">
        <v>1824.55</v>
      </c>
      <c r="P111">
        <v>1849.08253805858</v>
      </c>
      <c r="Q111">
        <v>1493.69461872543</v>
      </c>
      <c r="R111">
        <v>30.290555944133299</v>
      </c>
      <c r="S111" s="1">
        <f>(Table2[[#This Row],[Close Price]]-Table2[[#This Row],[20D EMA]])/Table2[[#This Row],[20D EMA]]</f>
        <v>-5.9987394151982704E-2</v>
      </c>
      <c r="T111" s="1">
        <f>(Table2[[#This Row],[Close Price]]-Table2[[#This Row],[50D EMA]])/Table2[[#This Row],[50D EMA]]</f>
        <v>-7.2458927766011622E-2</v>
      </c>
      <c r="U111" s="1">
        <f>(Table2[[#This Row],[Close Price]]-Table2[[#This Row],[200D EMA]])/Table2[[#This Row],[200D EMA]]</f>
        <v>0.14822667130145728</v>
      </c>
      <c r="V111">
        <v>1.5068226329043799</v>
      </c>
      <c r="W111">
        <v>1701</v>
      </c>
      <c r="X111">
        <v>1732.2</v>
      </c>
      <c r="Y111">
        <v>1597</v>
      </c>
      <c r="Z111">
        <v>1845</v>
      </c>
      <c r="AA111">
        <v>1597</v>
      </c>
      <c r="AB111">
        <v>1845</v>
      </c>
      <c r="AC111" s="1">
        <f>(Table2[[#This Row],[Close Price]]/Table2[[#This Row],[Day Low]])-1</f>
        <v>8.2892416225748278E-3</v>
      </c>
      <c r="AD111" s="1">
        <f>(Table2[[#This Row],[Day High]]/Table2[[#This Row],[Close Price]])-1</f>
        <v>9.9702641245409396E-3</v>
      </c>
      <c r="AE111" s="1">
        <f>(Table2[[#This Row],[Close Price]]/Table2[[#This Row],[Current Week Low]])-1</f>
        <v>7.3951158422041363E-2</v>
      </c>
      <c r="AF111" s="1">
        <f>(Table2[[#This Row],[Current Week High]]/Table2[[#This Row],[Close Price]])-1</f>
        <v>7.5739023963617313E-2</v>
      </c>
      <c r="AG111" s="1">
        <f>(Table2[[#This Row],[Close Price]]/Table2[[#This Row],[Current Month Low]])-1</f>
        <v>7.3951158422041363E-2</v>
      </c>
      <c r="AH111" s="1">
        <f>(Table2[[#This Row],[Current Month High]]/Table2[[#This Row],[Close Price]])-1</f>
        <v>7.5739023963617313E-2</v>
      </c>
      <c r="AI111">
        <v>25.987021950439999</v>
      </c>
      <c r="AJ111">
        <v>217.836626530008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-0.05</v>
      </c>
      <c r="AM111" t="s">
        <v>3110</v>
      </c>
      <c r="AN111">
        <v>-4.42</v>
      </c>
      <c r="AO111" t="s">
        <v>3110</v>
      </c>
      <c r="AP111">
        <v>0.10657877128311501</v>
      </c>
      <c r="AQ111">
        <f>(Table2[[#This Row],[Sharpe Ratio]]-AVERAGE(Table2[Sharpe Ratio]))/_xlfn.STDEV.P(Table2[Sharpe Ratio])</f>
        <v>0.51820659248006806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25</v>
      </c>
      <c r="AT111">
        <f>_xlfn.RANK.AVG(Table2[[#This Row],[6M Return vs Nifty Z-Score]],Table2[6M Return vs Nifty Z-Score])</f>
        <v>267</v>
      </c>
      <c r="AU111">
        <f>_xlfn.RANK.AVG(Table2[[#This Row],[Sharpe Ratio Z-Score]],Table2[Sharpe Ratio Z-Score])</f>
        <v>210</v>
      </c>
      <c r="AV111">
        <f>(Table2[[#This Row],[Rank 1Y]]+Table2[[#This Row],[Rank 6M]]+Table2[[#This Row],[Rank Sharpe]])/3</f>
        <v>167.33333333333334</v>
      </c>
    </row>
    <row r="112" spans="1:48" x14ac:dyDescent="0.3">
      <c r="A112" t="s">
        <v>1481</v>
      </c>
      <c r="B112" t="s">
        <v>1482</v>
      </c>
      <c r="C112" t="s">
        <v>3075</v>
      </c>
      <c r="D112" t="s">
        <v>387</v>
      </c>
      <c r="E112">
        <v>6605.0201390430002</v>
      </c>
      <c r="F112">
        <v>212.61</v>
      </c>
      <c r="G112">
        <v>130.63883833930299</v>
      </c>
      <c r="H112">
        <f>(Table2[[#This Row],[1Y Return vs Nifty]]-AVERAGE(Table2[1Y Return vs Nifty]))/_xlfn.STDEV.P(Table2[1Y Return vs Nifty])</f>
        <v>1.4537956968289747</v>
      </c>
      <c r="I112">
        <v>-1.2206956814874701</v>
      </c>
      <c r="J112">
        <f>(Table2[[#This Row],[1M Return vs Nifty]]-AVERAGE(Table2[1M Return vs Nifty]))/_xlfn.STDEV.P(Table2[1M Return vs Nifty])</f>
        <v>0.22687144439588378</v>
      </c>
      <c r="K112">
        <v>11.748599173693</v>
      </c>
      <c r="L112">
        <f>(Table2[[#This Row],[6M Return vs Nifty]]-AVERAGE(Table2[6M Return vs Nifty]))/_xlfn.STDEV.P(Table2[6M Return vs Nifty])</f>
        <v>0.25619558026754385</v>
      </c>
      <c r="M112">
        <v>-0.25259693159666702</v>
      </c>
      <c r="N112">
        <f>(Table2[[#This Row],[1W Return vs Nifty]]-AVERAGE(Table2[1W Return vs Nifty]))/_xlfn.STDEV.P(Table2[1W Return vs Nifty])</f>
        <v>0.56492285630353578</v>
      </c>
      <c r="O112">
        <v>211.54</v>
      </c>
      <c r="P112">
        <v>203.85622964307601</v>
      </c>
      <c r="Q112">
        <v>168.20305746953301</v>
      </c>
      <c r="R112">
        <v>50.396959743136399</v>
      </c>
      <c r="S112" s="1">
        <f>(Table2[[#This Row],[Close Price]]-Table2[[#This Row],[20D EMA]])/Table2[[#This Row],[20D EMA]]</f>
        <v>5.0581450316725994E-3</v>
      </c>
      <c r="T112" s="1">
        <f>(Table2[[#This Row],[Close Price]]-Table2[[#This Row],[50D EMA]])/Table2[[#This Row],[50D EMA]]</f>
        <v>4.2940901890762162E-2</v>
      </c>
      <c r="U112" s="1">
        <f>(Table2[[#This Row],[Close Price]]-Table2[[#This Row],[200D EMA]])/Table2[[#This Row],[200D EMA]]</f>
        <v>0.26400793896692715</v>
      </c>
      <c r="V112">
        <v>0.73333323871033596</v>
      </c>
      <c r="W112">
        <v>211.72</v>
      </c>
      <c r="X112">
        <v>213.2</v>
      </c>
      <c r="Y112">
        <v>208.13</v>
      </c>
      <c r="Z112">
        <v>215</v>
      </c>
      <c r="AA112">
        <v>208.13</v>
      </c>
      <c r="AB112">
        <v>219.3</v>
      </c>
      <c r="AC112" s="1">
        <f>(Table2[[#This Row],[Close Price]]/Table2[[#This Row],[Day Low]])-1</f>
        <v>4.2036652182126932E-3</v>
      </c>
      <c r="AD112" s="1">
        <f>(Table2[[#This Row],[Day High]]/Table2[[#This Row],[Close Price]])-1</f>
        <v>2.7750340999952439E-3</v>
      </c>
      <c r="AE112" s="1">
        <f>(Table2[[#This Row],[Close Price]]/Table2[[#This Row],[Current Week Low]])-1</f>
        <v>2.1525008408206592E-2</v>
      </c>
      <c r="AF112" s="1">
        <f>(Table2[[#This Row],[Current Week High]]/Table2[[#This Row],[Close Price]])-1</f>
        <v>1.1241239828794436E-2</v>
      </c>
      <c r="AG112" s="1">
        <f>(Table2[[#This Row],[Close Price]]/Table2[[#This Row],[Current Month Low]])-1</f>
        <v>2.1525008408206592E-2</v>
      </c>
      <c r="AH112" s="1">
        <f>(Table2[[#This Row],[Current Month High]]/Table2[[#This Row],[Close Price]])-1</f>
        <v>3.1466064625370382E-2</v>
      </c>
      <c r="AI112">
        <v>4.4823855886364496</v>
      </c>
      <c r="AJ112">
        <v>198.19074333800799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0.11</v>
      </c>
      <c r="AM112" t="s">
        <v>3111</v>
      </c>
      <c r="AN112">
        <v>2.0499999999999998</v>
      </c>
      <c r="AO112" t="s">
        <v>3111</v>
      </c>
      <c r="AP112">
        <v>0.11291825194159701</v>
      </c>
      <c r="AQ112">
        <f>(Table2[[#This Row],[Sharpe Ratio]]-AVERAGE(Table2[Sharpe Ratio]))/_xlfn.STDEV.P(Table2[Sharpe Ratio])</f>
        <v>0.59240609477828732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3.0941916725742251</v>
      </c>
      <c r="AS112">
        <f>_xlfn.RANK.AVG(Table2[[#This Row],[1Y Return vs Nifty Z-Score]],Table2[1Y Return vs Nifty Z-Score])</f>
        <v>60</v>
      </c>
      <c r="AT112">
        <f>_xlfn.RANK.AVG(Table2[[#This Row],[6M Return vs Nifty Z-Score]],Table2[6M Return vs Nifty Z-Score])</f>
        <v>243</v>
      </c>
      <c r="AU112">
        <f>_xlfn.RANK.AVG(Table2[[#This Row],[Sharpe Ratio Z-Score]],Table2[Sharpe Ratio Z-Score])</f>
        <v>201</v>
      </c>
      <c r="AV112">
        <f>(Table2[[#This Row],[Rank 1Y]]+Table2[[#This Row],[Rank 6M]]+Table2[[#This Row],[Rank Sharpe]])/3</f>
        <v>168</v>
      </c>
    </row>
    <row r="113" spans="1:48" x14ac:dyDescent="0.3">
      <c r="A113" t="s">
        <v>772</v>
      </c>
      <c r="B113" t="s">
        <v>773</v>
      </c>
      <c r="C113" t="s">
        <v>3077</v>
      </c>
      <c r="D113" t="s">
        <v>156</v>
      </c>
      <c r="E113">
        <v>20296.44089505</v>
      </c>
      <c r="F113">
        <v>638.5</v>
      </c>
      <c r="G113">
        <v>32.958065099868698</v>
      </c>
      <c r="H113">
        <f>(Table2[[#This Row],[1Y Return vs Nifty]]-AVERAGE(Table2[1Y Return vs Nifty]))/_xlfn.STDEV.P(Table2[1Y Return vs Nifty])</f>
        <v>-2.116850083911782E-2</v>
      </c>
      <c r="I113">
        <v>-3.0485243172163901</v>
      </c>
      <c r="J113">
        <f>(Table2[[#This Row],[1M Return vs Nifty]]-AVERAGE(Table2[1M Return vs Nifty]))/_xlfn.STDEV.P(Table2[1M Return vs Nifty])</f>
        <v>3.9424244462451109E-2</v>
      </c>
      <c r="K113">
        <v>25.173592668677902</v>
      </c>
      <c r="L113">
        <f>(Table2[[#This Row],[6M Return vs Nifty]]-AVERAGE(Table2[6M Return vs Nifty]))/_xlfn.STDEV.P(Table2[6M Return vs Nifty])</f>
        <v>0.72874857046132258</v>
      </c>
      <c r="M113">
        <v>4.5197024807167496</v>
      </c>
      <c r="N113">
        <f>(Table2[[#This Row],[1W Return vs Nifty]]-AVERAGE(Table2[1W Return vs Nifty]))/_xlfn.STDEV.P(Table2[1W Return vs Nifty])</f>
        <v>1.4921010002912143</v>
      </c>
      <c r="O113">
        <v>611.38</v>
      </c>
      <c r="P113">
        <v>598.83845661043597</v>
      </c>
      <c r="Q113">
        <v>514.20185689678601</v>
      </c>
      <c r="R113">
        <v>67.668693954540402</v>
      </c>
      <c r="S113" s="1">
        <f>(Table2[[#This Row],[Close Price]]-Table2[[#This Row],[20D EMA]])/Table2[[#This Row],[20D EMA]]</f>
        <v>4.4358664006019177E-2</v>
      </c>
      <c r="T113" s="1">
        <f>(Table2[[#This Row],[Close Price]]-Table2[[#This Row],[50D EMA]])/Table2[[#This Row],[50D EMA]]</f>
        <v>6.6230788874277594E-2</v>
      </c>
      <c r="U113" s="1">
        <f>(Table2[[#This Row],[Close Price]]-Table2[[#This Row],[200D EMA]])/Table2[[#This Row],[200D EMA]]</f>
        <v>0.24173024938757451</v>
      </c>
      <c r="V113">
        <v>0.96359616094842804</v>
      </c>
      <c r="W113">
        <v>638</v>
      </c>
      <c r="X113">
        <v>644.5</v>
      </c>
      <c r="Y113">
        <v>580.4</v>
      </c>
      <c r="Z113">
        <v>668</v>
      </c>
      <c r="AA113">
        <v>580.4</v>
      </c>
      <c r="AB113">
        <v>668</v>
      </c>
      <c r="AC113" s="1">
        <f>(Table2[[#This Row],[Close Price]]/Table2[[#This Row],[Day Low]])-1</f>
        <v>7.8369905956110486E-4</v>
      </c>
      <c r="AD113" s="1">
        <f>(Table2[[#This Row],[Day High]]/Table2[[#This Row],[Close Price]])-1</f>
        <v>9.3970242756460376E-3</v>
      </c>
      <c r="AE113" s="1">
        <f>(Table2[[#This Row],[Close Price]]/Table2[[#This Row],[Current Week Low]])-1</f>
        <v>0.10010337698139216</v>
      </c>
      <c r="AF113" s="1">
        <f>(Table2[[#This Row],[Current Week High]]/Table2[[#This Row],[Close Price]])-1</f>
        <v>4.6202036021926407E-2</v>
      </c>
      <c r="AG113" s="1">
        <f>(Table2[[#This Row],[Close Price]]/Table2[[#This Row],[Current Month Low]])-1</f>
        <v>0.10010337698139216</v>
      </c>
      <c r="AH113" s="1">
        <f>(Table2[[#This Row],[Current Month High]]/Table2[[#This Row],[Close Price]])-1</f>
        <v>4.6202036021926407E-2</v>
      </c>
      <c r="AI113">
        <v>5.8888018794048502</v>
      </c>
      <c r="AJ113">
        <v>104.647435897435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-0.06</v>
      </c>
      <c r="AM113" t="s">
        <v>3110</v>
      </c>
      <c r="AN113">
        <v>5.75</v>
      </c>
      <c r="AO113" t="s">
        <v>3111</v>
      </c>
      <c r="AP113">
        <v>0.17202475540699599</v>
      </c>
      <c r="AQ113">
        <f>(Table2[[#This Row],[Sharpe Ratio]]-AVERAGE(Table2[Sharpe Ratio]))/_xlfn.STDEV.P(Table2[Sharpe Ratio])</f>
        <v>1.2842093158911556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3.5233146302670253</v>
      </c>
      <c r="AS113">
        <f>_xlfn.RANK.AVG(Table2[[#This Row],[1Y Return vs Nifty Z-Score]],Table2[1Y Return vs Nifty Z-Score])</f>
        <v>296</v>
      </c>
      <c r="AT113">
        <f>_xlfn.RANK.AVG(Table2[[#This Row],[6M Return vs Nifty Z-Score]],Table2[6M Return vs Nifty Z-Score])</f>
        <v>135</v>
      </c>
      <c r="AU113">
        <f>_xlfn.RANK.AVG(Table2[[#This Row],[Sharpe Ratio Z-Score]],Table2[Sharpe Ratio Z-Score])</f>
        <v>77</v>
      </c>
      <c r="AV113">
        <f>(Table2[[#This Row],[Rank 1Y]]+Table2[[#This Row],[Rank 6M]]+Table2[[#This Row],[Rank Sharpe]])/3</f>
        <v>169.33333333333334</v>
      </c>
    </row>
    <row r="114" spans="1:48" x14ac:dyDescent="0.3">
      <c r="A114" t="s">
        <v>268</v>
      </c>
      <c r="B114" t="s">
        <v>269</v>
      </c>
      <c r="C114" t="s">
        <v>3077</v>
      </c>
      <c r="D114" t="s">
        <v>230</v>
      </c>
      <c r="E114">
        <v>100861.57840290001</v>
      </c>
      <c r="F114">
        <v>6707.4</v>
      </c>
      <c r="G114">
        <v>21.849734255407899</v>
      </c>
      <c r="H114">
        <f>(Table2[[#This Row],[1Y Return vs Nifty]]-AVERAGE(Table2[1Y Return vs Nifty]))/_xlfn.STDEV.P(Table2[1Y Return vs Nifty])</f>
        <v>-0.18890253639256871</v>
      </c>
      <c r="I114">
        <v>-3.2855871931604401</v>
      </c>
      <c r="J114">
        <f>(Table2[[#This Row],[1M Return vs Nifty]]-AVERAGE(Table2[1M Return vs Nifty]))/_xlfn.STDEV.P(Table2[1M Return vs Nifty])</f>
        <v>1.5113009024257011E-2</v>
      </c>
      <c r="K114">
        <v>42.059381280375902</v>
      </c>
      <c r="L114">
        <f>(Table2[[#This Row],[6M Return vs Nifty]]-AVERAGE(Table2[6M Return vs Nifty]))/_xlfn.STDEV.P(Table2[6M Return vs Nifty])</f>
        <v>1.3231198007504679</v>
      </c>
      <c r="M114">
        <v>-1.41957421161321</v>
      </c>
      <c r="N114">
        <f>(Table2[[#This Row],[1W Return vs Nifty]]-AVERAGE(Table2[1W Return vs Nifty]))/_xlfn.STDEV.P(Table2[1W Return vs Nifty])</f>
        <v>0.33819864328165833</v>
      </c>
      <c r="O114">
        <v>6596.33</v>
      </c>
      <c r="P114">
        <v>6535.4345064072804</v>
      </c>
      <c r="Q114">
        <v>5671.6073443485902</v>
      </c>
      <c r="R114">
        <v>56.697802604747601</v>
      </c>
      <c r="S114" s="1">
        <f>(Table2[[#This Row],[Close Price]]-Table2[[#This Row],[20D EMA]])/Table2[[#This Row],[20D EMA]]</f>
        <v>1.6838150911188451E-2</v>
      </c>
      <c r="T114" s="1">
        <f>(Table2[[#This Row],[Close Price]]-Table2[[#This Row],[50D EMA]])/Table2[[#This Row],[50D EMA]]</f>
        <v>2.6312786613365311E-2</v>
      </c>
      <c r="U114" s="1">
        <f>(Table2[[#This Row],[Close Price]]-Table2[[#This Row],[200D EMA]])/Table2[[#This Row],[200D EMA]]</f>
        <v>0.18262770900096134</v>
      </c>
      <c r="V114">
        <v>0.64888241360662102</v>
      </c>
      <c r="W114">
        <v>6650</v>
      </c>
      <c r="X114">
        <v>6702.55</v>
      </c>
      <c r="Y114">
        <v>6386.45</v>
      </c>
      <c r="Z114">
        <v>6750</v>
      </c>
      <c r="AA114">
        <v>6386.45</v>
      </c>
      <c r="AB114">
        <v>6906</v>
      </c>
      <c r="AC114" s="1">
        <f>(Table2[[#This Row],[Close Price]]/Table2[[#This Row],[Day Low]])-1</f>
        <v>8.6315789473683235E-3</v>
      </c>
      <c r="AD114" s="1">
        <f>(Table2[[#This Row],[Day High]]/Table2[[#This Row],[Close Price]])-1</f>
        <v>-7.2308196916825995E-4</v>
      </c>
      <c r="AE114" s="1">
        <f>(Table2[[#This Row],[Close Price]]/Table2[[#This Row],[Current Week Low]])-1</f>
        <v>5.0254836411464776E-2</v>
      </c>
      <c r="AF114" s="1">
        <f>(Table2[[#This Row],[Current Week High]]/Table2[[#This Row],[Close Price]])-1</f>
        <v>6.3511942034171209E-3</v>
      </c>
      <c r="AG114" s="1">
        <f>(Table2[[#This Row],[Close Price]]/Table2[[#This Row],[Current Month Low]])-1</f>
        <v>5.0254836411464776E-2</v>
      </c>
      <c r="AH114" s="1">
        <f>(Table2[[#This Row],[Current Month High]]/Table2[[#This Row],[Close Price]])-1</f>
        <v>2.9609088469451761E-2</v>
      </c>
      <c r="AI114">
        <v>9.3039031517428494</v>
      </c>
      <c r="AJ114">
        <v>76.464088397789993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-0.06</v>
      </c>
      <c r="AM114" t="s">
        <v>3110</v>
      </c>
      <c r="AN114">
        <v>6.65</v>
      </c>
      <c r="AO114" t="s">
        <v>3111</v>
      </c>
      <c r="AP114">
        <v>0.15871709556080801</v>
      </c>
      <c r="AQ114">
        <f>(Table2[[#This Row],[Sharpe Ratio]]-AVERAGE(Table2[Sharpe Ratio]))/_xlfn.STDEV.P(Table2[Sharpe Ratio])</f>
        <v>1.1284518034804174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2.6159807201442318</v>
      </c>
      <c r="AS114">
        <f>_xlfn.RANK.AVG(Table2[[#This Row],[1Y Return vs Nifty Z-Score]],Table2[1Y Return vs Nifty Z-Score])</f>
        <v>346</v>
      </c>
      <c r="AT114">
        <f>_xlfn.RANK.AVG(Table2[[#This Row],[6M Return vs Nifty Z-Score]],Table2[6M Return vs Nifty Z-Score])</f>
        <v>71</v>
      </c>
      <c r="AU114">
        <f>_xlfn.RANK.AVG(Table2[[#This Row],[Sharpe Ratio Z-Score]],Table2[Sharpe Ratio Z-Score])</f>
        <v>97</v>
      </c>
      <c r="AV114">
        <f>(Table2[[#This Row],[Rank 1Y]]+Table2[[#This Row],[Rank 6M]]+Table2[[#This Row],[Rank Sharpe]])/3</f>
        <v>171.33333333333334</v>
      </c>
    </row>
    <row r="115" spans="1:48" x14ac:dyDescent="0.3">
      <c r="A115" t="s">
        <v>1160</v>
      </c>
      <c r="B115" t="s">
        <v>1161</v>
      </c>
      <c r="C115" t="s">
        <v>3070</v>
      </c>
      <c r="D115" t="s">
        <v>51</v>
      </c>
      <c r="E115">
        <v>10252.42127886</v>
      </c>
      <c r="F115">
        <v>1114.9000000000001</v>
      </c>
      <c r="G115">
        <v>127.970886108172</v>
      </c>
      <c r="H115">
        <f>(Table2[[#This Row],[1Y Return vs Nifty]]-AVERAGE(Table2[1Y Return vs Nifty]))/_xlfn.STDEV.P(Table2[1Y Return vs Nifty])</f>
        <v>1.4135100408958345</v>
      </c>
      <c r="I115">
        <v>13.4256181381843</v>
      </c>
      <c r="J115">
        <f>(Table2[[#This Row],[1M Return vs Nifty]]-AVERAGE(Table2[1M Return vs Nifty]))/_xlfn.STDEV.P(Table2[1M Return vs Nifty])</f>
        <v>1.7288779570299138</v>
      </c>
      <c r="K115">
        <v>46.534124925767301</v>
      </c>
      <c r="L115">
        <f>(Table2[[#This Row],[6M Return vs Nifty]]-AVERAGE(Table2[6M Return vs Nifty]))/_xlfn.STDEV.P(Table2[6M Return vs Nifty])</f>
        <v>1.4806285169200688</v>
      </c>
      <c r="M115">
        <v>2.4510532636243498</v>
      </c>
      <c r="N115">
        <f>(Table2[[#This Row],[1W Return vs Nifty]]-AVERAGE(Table2[1W Return vs Nifty]))/_xlfn.STDEV.P(Table2[1W Return vs Nifty])</f>
        <v>1.0901969754271239</v>
      </c>
      <c r="O115">
        <v>1020.69</v>
      </c>
      <c r="P115">
        <v>963.86671434645996</v>
      </c>
      <c r="Q115">
        <v>788.09087614489795</v>
      </c>
      <c r="R115">
        <v>74.071289712774998</v>
      </c>
      <c r="S115" s="1">
        <f>(Table2[[#This Row],[Close Price]]-Table2[[#This Row],[20D EMA]])/Table2[[#This Row],[20D EMA]]</f>
        <v>9.2300306655301839E-2</v>
      </c>
      <c r="T115" s="1">
        <f>(Table2[[#This Row],[Close Price]]-Table2[[#This Row],[50D EMA]])/Table2[[#This Row],[50D EMA]]</f>
        <v>0.15669519800354006</v>
      </c>
      <c r="U115" s="1">
        <f>(Table2[[#This Row],[Close Price]]-Table2[[#This Row],[200D EMA]])/Table2[[#This Row],[200D EMA]]</f>
        <v>0.41468456715772867</v>
      </c>
      <c r="V115">
        <v>1.60448810692007</v>
      </c>
      <c r="W115">
        <v>1103.7</v>
      </c>
      <c r="X115">
        <v>1115.5999999999999</v>
      </c>
      <c r="Y115">
        <v>1025.55</v>
      </c>
      <c r="Z115">
        <v>1122</v>
      </c>
      <c r="AA115">
        <v>1025.55</v>
      </c>
      <c r="AB115">
        <v>1122</v>
      </c>
      <c r="AC115" s="1">
        <f>(Table2[[#This Row],[Close Price]]/Table2[[#This Row],[Day Low]])-1</f>
        <v>1.0147685059345823E-2</v>
      </c>
      <c r="AD115" s="1">
        <f>(Table2[[#This Row],[Day High]]/Table2[[#This Row],[Close Price]])-1</f>
        <v>6.2785900080708501E-4</v>
      </c>
      <c r="AE115" s="1">
        <f>(Table2[[#This Row],[Close Price]]/Table2[[#This Row],[Current Week Low]])-1</f>
        <v>8.7123982253425103E-2</v>
      </c>
      <c r="AF115" s="1">
        <f>(Table2[[#This Row],[Current Week High]]/Table2[[#This Row],[Close Price]])-1</f>
        <v>6.3682841510448451E-3</v>
      </c>
      <c r="AG115" s="1">
        <f>(Table2[[#This Row],[Close Price]]/Table2[[#This Row],[Current Month Low]])-1</f>
        <v>8.7123982253425103E-2</v>
      </c>
      <c r="AH115" s="1">
        <f>(Table2[[#This Row],[Current Month High]]/Table2[[#This Row],[Close Price]])-1</f>
        <v>6.3682841510448451E-3</v>
      </c>
      <c r="AI115">
        <v>0.72652255807694699</v>
      </c>
      <c r="AJ115">
        <v>170.541130793496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0.11</v>
      </c>
      <c r="AM115" t="s">
        <v>3111</v>
      </c>
      <c r="AN115">
        <v>17.190000000000001</v>
      </c>
      <c r="AO115" t="s">
        <v>3111</v>
      </c>
      <c r="AP115">
        <v>4.6191724811602997E-2</v>
      </c>
      <c r="AQ115">
        <f>(Table2[[#This Row],[Sharpe Ratio]]-AVERAGE(Table2[Sharpe Ratio]))/_xlfn.STDEV.P(Table2[Sharpe Ratio])</f>
        <v>-0.18858455254071904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5.5246289377322215</v>
      </c>
      <c r="AS115">
        <f>_xlfn.RANK.AVG(Table2[[#This Row],[1Y Return vs Nifty Z-Score]],Table2[1Y Return vs Nifty Z-Score])</f>
        <v>67</v>
      </c>
      <c r="AT115">
        <f>_xlfn.RANK.AVG(Table2[[#This Row],[6M Return vs Nifty Z-Score]],Table2[6M Return vs Nifty Z-Score])</f>
        <v>61</v>
      </c>
      <c r="AU115">
        <f>_xlfn.RANK.AVG(Table2[[#This Row],[Sharpe Ratio Z-Score]],Table2[Sharpe Ratio Z-Score])</f>
        <v>387</v>
      </c>
      <c r="AV115">
        <f>(Table2[[#This Row],[Rank 1Y]]+Table2[[#This Row],[Rank 6M]]+Table2[[#This Row],[Rank Sharpe]])/3</f>
        <v>171.66666666666666</v>
      </c>
    </row>
    <row r="116" spans="1:48" x14ac:dyDescent="0.3">
      <c r="A116" t="s">
        <v>401</v>
      </c>
      <c r="B116" t="s">
        <v>402</v>
      </c>
      <c r="C116" t="s">
        <v>3079</v>
      </c>
      <c r="D116" t="s">
        <v>138</v>
      </c>
      <c r="E116">
        <v>58447.626635759902</v>
      </c>
      <c r="F116">
        <v>3270.2</v>
      </c>
      <c r="G116">
        <v>68.409082818721998</v>
      </c>
      <c r="H116">
        <f>(Table2[[#This Row],[1Y Return vs Nifty]]-AVERAGE(Table2[1Y Return vs Nifty]))/_xlfn.STDEV.P(Table2[1Y Return vs Nifty])</f>
        <v>0.51413624923729151</v>
      </c>
      <c r="I116">
        <v>-13.3360397352621</v>
      </c>
      <c r="J116">
        <f>(Table2[[#This Row],[1M Return vs Nifty]]-AVERAGE(Table2[1M Return vs Nifty]))/_xlfn.STDEV.P(Table2[1M Return vs Nifty])</f>
        <v>-1.0155794477275839</v>
      </c>
      <c r="K116">
        <v>7.6279603570284902</v>
      </c>
      <c r="L116">
        <f>(Table2[[#This Row],[6M Return vs Nifty]]-AVERAGE(Table2[6M Return vs Nifty]))/_xlfn.STDEV.P(Table2[6M Return vs Nifty])</f>
        <v>0.11115117521432871</v>
      </c>
      <c r="M116">
        <v>-9.5399023069501698</v>
      </c>
      <c r="N116">
        <f>(Table2[[#This Row],[1W Return vs Nifty]]-AVERAGE(Table2[1W Return vs Nifty]))/_xlfn.STDEV.P(Table2[1W Return vs Nifty])</f>
        <v>-1.2394456077431899</v>
      </c>
      <c r="O116">
        <v>3575.38</v>
      </c>
      <c r="P116">
        <v>3525.9603503510002</v>
      </c>
      <c r="Q116">
        <v>2905.6441464065801</v>
      </c>
      <c r="R116">
        <v>26.1929330816121</v>
      </c>
      <c r="S116" s="1">
        <f>(Table2[[#This Row],[Close Price]]-Table2[[#This Row],[20D EMA]])/Table2[[#This Row],[20D EMA]]</f>
        <v>-8.5355962163462418E-2</v>
      </c>
      <c r="T116" s="1">
        <f>(Table2[[#This Row],[Close Price]]-Table2[[#This Row],[50D EMA]])/Table2[[#This Row],[50D EMA]]</f>
        <v>-7.2536365964960478E-2</v>
      </c>
      <c r="U116" s="1">
        <f>(Table2[[#This Row],[Close Price]]-Table2[[#This Row],[200D EMA]])/Table2[[#This Row],[200D EMA]]</f>
        <v>0.12546472837847922</v>
      </c>
      <c r="V116">
        <v>0.71187073982944904</v>
      </c>
      <c r="W116">
        <v>3251.75</v>
      </c>
      <c r="X116">
        <v>3309.4</v>
      </c>
      <c r="Y116">
        <v>3117</v>
      </c>
      <c r="Z116">
        <v>3446</v>
      </c>
      <c r="AA116">
        <v>3117</v>
      </c>
      <c r="AB116">
        <v>3620.65</v>
      </c>
      <c r="AC116" s="1">
        <f>(Table2[[#This Row],[Close Price]]/Table2[[#This Row],[Day Low]])-1</f>
        <v>5.6738679172751993E-3</v>
      </c>
      <c r="AD116" s="1">
        <f>(Table2[[#This Row],[Day High]]/Table2[[#This Row],[Close Price]])-1</f>
        <v>1.1987034432144883E-2</v>
      </c>
      <c r="AE116" s="1">
        <f>(Table2[[#This Row],[Close Price]]/Table2[[#This Row],[Current Week Low]])-1</f>
        <v>4.9149823548283456E-2</v>
      </c>
      <c r="AF116" s="1">
        <f>(Table2[[#This Row],[Current Week High]]/Table2[[#This Row],[Close Price]])-1</f>
        <v>5.3758179927833272E-2</v>
      </c>
      <c r="AG116" s="1">
        <f>(Table2[[#This Row],[Close Price]]/Table2[[#This Row],[Current Month Low]])-1</f>
        <v>4.9149823548283456E-2</v>
      </c>
      <c r="AH116" s="1">
        <f>(Table2[[#This Row],[Current Month High]]/Table2[[#This Row],[Close Price]])-1</f>
        <v>0.1071646994067641</v>
      </c>
      <c r="AI116">
        <v>26.506024096385499</v>
      </c>
      <c r="AJ116">
        <v>97.942013195327107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0.03</v>
      </c>
      <c r="AM116" t="s">
        <v>3111</v>
      </c>
      <c r="AN116">
        <v>-12.16</v>
      </c>
      <c r="AO116" t="s">
        <v>3110</v>
      </c>
      <c r="AP116">
        <v>0.17392034996675601</v>
      </c>
      <c r="AQ116">
        <f>(Table2[[#This Row],[Sharpe Ratio]]-AVERAGE(Table2[Sharpe Ratio]))/_xlfn.STDEV.P(Table2[Sharpe Ratio])</f>
        <v>1.3063960186307904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-0.32334161238836312</v>
      </c>
      <c r="AS116">
        <f>_xlfn.RANK.AVG(Table2[[#This Row],[1Y Return vs Nifty Z-Score]],Table2[1Y Return vs Nifty Z-Score])</f>
        <v>160</v>
      </c>
      <c r="AT116">
        <f>_xlfn.RANK.AVG(Table2[[#This Row],[6M Return vs Nifty Z-Score]],Table2[6M Return vs Nifty Z-Score])</f>
        <v>284</v>
      </c>
      <c r="AU116">
        <f>_xlfn.RANK.AVG(Table2[[#This Row],[Sharpe Ratio Z-Score]],Table2[Sharpe Ratio Z-Score])</f>
        <v>73</v>
      </c>
      <c r="AV116">
        <f>(Table2[[#This Row],[Rank 1Y]]+Table2[[#This Row],[Rank 6M]]+Table2[[#This Row],[Rank Sharpe]])/3</f>
        <v>172.33333333333334</v>
      </c>
    </row>
    <row r="117" spans="1:48" x14ac:dyDescent="0.3">
      <c r="A117" t="s">
        <v>1512</v>
      </c>
      <c r="B117" t="s">
        <v>1513</v>
      </c>
      <c r="C117" t="s">
        <v>3066</v>
      </c>
      <c r="D117" t="s">
        <v>422</v>
      </c>
      <c r="E117">
        <v>6379.1219518219996</v>
      </c>
      <c r="F117">
        <v>206.74</v>
      </c>
      <c r="G117">
        <v>185.97110633704</v>
      </c>
      <c r="H117">
        <f>(Table2[[#This Row],[1Y Return vs Nifty]]-AVERAGE(Table2[1Y Return vs Nifty]))/_xlfn.STDEV.P(Table2[1Y Return vs Nifty])</f>
        <v>2.2893041757840775</v>
      </c>
      <c r="I117">
        <v>-4.5669079759108602</v>
      </c>
      <c r="J117">
        <f>(Table2[[#This Row],[1M Return vs Nifty]]-AVERAGE(Table2[1M Return vs Nifty]))/_xlfn.STDEV.P(Table2[1M Return vs Nifty])</f>
        <v>-0.11628880198156466</v>
      </c>
      <c r="K117">
        <v>16.588204913233199</v>
      </c>
      <c r="L117">
        <f>(Table2[[#This Row],[6M Return vs Nifty]]-AVERAGE(Table2[6M Return vs Nifty]))/_xlfn.STDEV.P(Table2[6M Return vs Nifty])</f>
        <v>0.42654725786299486</v>
      </c>
      <c r="M117">
        <v>-5.83855018321605</v>
      </c>
      <c r="N117">
        <f>(Table2[[#This Row],[1W Return vs Nifty]]-AVERAGE(Table2[1W Return vs Nifty]))/_xlfn.STDEV.P(Table2[1W Return vs Nifty])</f>
        <v>-0.52033465182245686</v>
      </c>
      <c r="O117">
        <v>200.77</v>
      </c>
      <c r="P117">
        <v>194.920423581856</v>
      </c>
      <c r="Q117">
        <v>156.74747409674299</v>
      </c>
      <c r="R117">
        <v>56.528182926307402</v>
      </c>
      <c r="S117" s="1">
        <f>(Table2[[#This Row],[Close Price]]-Table2[[#This Row],[20D EMA]])/Table2[[#This Row],[20D EMA]]</f>
        <v>2.9735518254719324E-2</v>
      </c>
      <c r="T117" s="1">
        <f>(Table2[[#This Row],[Close Price]]-Table2[[#This Row],[50D EMA]])/Table2[[#This Row],[50D EMA]]</f>
        <v>6.0637957792967906E-2</v>
      </c>
      <c r="U117" s="1">
        <f>(Table2[[#This Row],[Close Price]]-Table2[[#This Row],[200D EMA]])/Table2[[#This Row],[200D EMA]]</f>
        <v>0.31893672412483104</v>
      </c>
      <c r="V117">
        <v>1.0851286656714401</v>
      </c>
      <c r="W117">
        <v>206.6</v>
      </c>
      <c r="X117">
        <v>207.95</v>
      </c>
      <c r="Y117">
        <v>195</v>
      </c>
      <c r="Z117">
        <v>209.42</v>
      </c>
      <c r="AA117">
        <v>195</v>
      </c>
      <c r="AB117">
        <v>222.8</v>
      </c>
      <c r="AC117" s="1">
        <f>(Table2[[#This Row],[Close Price]]/Table2[[#This Row],[Day Low]])-1</f>
        <v>6.7763794772512931E-4</v>
      </c>
      <c r="AD117" s="1">
        <f>(Table2[[#This Row],[Day High]]/Table2[[#This Row],[Close Price]])-1</f>
        <v>5.8527619231885097E-3</v>
      </c>
      <c r="AE117" s="1">
        <f>(Table2[[#This Row],[Close Price]]/Table2[[#This Row],[Current Week Low]])-1</f>
        <v>6.0205128205128355E-2</v>
      </c>
      <c r="AF117" s="1">
        <f>(Table2[[#This Row],[Current Week High]]/Table2[[#This Row],[Close Price]])-1</f>
        <v>1.2963142110863801E-2</v>
      </c>
      <c r="AG117" s="1">
        <f>(Table2[[#This Row],[Close Price]]/Table2[[#This Row],[Current Month Low]])-1</f>
        <v>6.0205128205128355E-2</v>
      </c>
      <c r="AH117" s="1">
        <f>(Table2[[#This Row],[Current Month High]]/Table2[[#This Row],[Close Price]])-1</f>
        <v>7.7682112798684422E-2</v>
      </c>
      <c r="AI117">
        <v>16.039469865531501</v>
      </c>
      <c r="AJ117">
        <v>226.86166007905101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0.18</v>
      </c>
      <c r="AM117" t="s">
        <v>3111</v>
      </c>
      <c r="AN117">
        <v>10.97</v>
      </c>
      <c r="AO117" t="s">
        <v>3111</v>
      </c>
      <c r="AP117">
        <v>7.3739835570467996E-2</v>
      </c>
      <c r="AQ117">
        <f>(Table2[[#This Row],[Sharpe Ratio]]-AVERAGE(Table2[Sharpe Ratio]))/_xlfn.STDEV.P(Table2[Sharpe Ratio])</f>
        <v>0.13384818567248566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2.2130761655155364</v>
      </c>
      <c r="AS117">
        <f>_xlfn.RANK.AVG(Table2[[#This Row],[1Y Return vs Nifty Z-Score]],Table2[1Y Return vs Nifty Z-Score])</f>
        <v>21</v>
      </c>
      <c r="AT117">
        <f>_xlfn.RANK.AVG(Table2[[#This Row],[6M Return vs Nifty Z-Score]],Table2[6M Return vs Nifty Z-Score])</f>
        <v>196</v>
      </c>
      <c r="AU117">
        <f>_xlfn.RANK.AVG(Table2[[#This Row],[Sharpe Ratio Z-Score]],Table2[Sharpe Ratio Z-Score])</f>
        <v>300</v>
      </c>
      <c r="AV117">
        <f>(Table2[[#This Row],[Rank 1Y]]+Table2[[#This Row],[Rank 6M]]+Table2[[#This Row],[Rank Sharpe]])/3</f>
        <v>172.33333333333334</v>
      </c>
    </row>
    <row r="118" spans="1:48" x14ac:dyDescent="0.3">
      <c r="A118" t="s">
        <v>82</v>
      </c>
      <c r="B118" t="s">
        <v>83</v>
      </c>
      <c r="C118" t="s">
        <v>3071</v>
      </c>
      <c r="D118" t="s">
        <v>84</v>
      </c>
      <c r="E118">
        <v>327427.75744789501</v>
      </c>
      <c r="F118">
        <v>352.05</v>
      </c>
      <c r="G118">
        <v>65.328445211463304</v>
      </c>
      <c r="H118">
        <f>(Table2[[#This Row],[1Y Return vs Nifty]]-AVERAGE(Table2[1Y Return vs Nifty]))/_xlfn.STDEV.P(Table2[1Y Return vs Nifty])</f>
        <v>0.4676191095177003</v>
      </c>
      <c r="I118">
        <v>0.16728220600635599</v>
      </c>
      <c r="J118">
        <f>(Table2[[#This Row],[1M Return vs Nifty]]-AVERAGE(Table2[1M Return vs Nifty]))/_xlfn.STDEV.P(Table2[1M Return vs Nifty])</f>
        <v>0.36921113833359498</v>
      </c>
      <c r="K118">
        <v>20.593265126575702</v>
      </c>
      <c r="L118">
        <f>(Table2[[#This Row],[6M Return vs Nifty]]-AVERAGE(Table2[6M Return vs Nifty]))/_xlfn.STDEV.P(Table2[6M Return vs Nifty])</f>
        <v>0.56752335445686986</v>
      </c>
      <c r="M118">
        <v>0.18593224503558101</v>
      </c>
      <c r="N118">
        <f>(Table2[[#This Row],[1W Return vs Nifty]]-AVERAGE(Table2[1W Return vs Nifty]))/_xlfn.STDEV.P(Table2[1W Return vs Nifty])</f>
        <v>0.6501217579116878</v>
      </c>
      <c r="O118">
        <v>343.74</v>
      </c>
      <c r="P118">
        <v>332.40458872392202</v>
      </c>
      <c r="Q118">
        <v>283.45001158593101</v>
      </c>
      <c r="R118">
        <v>57.597354087889201</v>
      </c>
      <c r="S118" s="1">
        <f>(Table2[[#This Row],[Close Price]]-Table2[[#This Row],[20D EMA]])/Table2[[#This Row],[20D EMA]]</f>
        <v>2.4175248734508645E-2</v>
      </c>
      <c r="T118" s="1">
        <f>(Table2[[#This Row],[Close Price]]-Table2[[#This Row],[50D EMA]])/Table2[[#This Row],[50D EMA]]</f>
        <v>5.9100902762790834E-2</v>
      </c>
      <c r="U118" s="1">
        <f>(Table2[[#This Row],[Close Price]]-Table2[[#This Row],[200D EMA]])/Table2[[#This Row],[200D EMA]]</f>
        <v>0.24201794182418707</v>
      </c>
      <c r="V118">
        <v>0.98629518506410596</v>
      </c>
      <c r="W118">
        <v>349.2</v>
      </c>
      <c r="X118">
        <v>355</v>
      </c>
      <c r="Y118">
        <v>339.25</v>
      </c>
      <c r="Z118">
        <v>354.8</v>
      </c>
      <c r="AA118">
        <v>339.25</v>
      </c>
      <c r="AB118">
        <v>362.5</v>
      </c>
      <c r="AC118" s="1">
        <f>(Table2[[#This Row],[Close Price]]/Table2[[#This Row],[Day Low]])-1</f>
        <v>8.1615120274913799E-3</v>
      </c>
      <c r="AD118" s="1">
        <f>(Table2[[#This Row],[Day High]]/Table2[[#This Row],[Close Price]])-1</f>
        <v>8.3794915494956879E-3</v>
      </c>
      <c r="AE118" s="1">
        <f>(Table2[[#This Row],[Close Price]]/Table2[[#This Row],[Current Week Low]])-1</f>
        <v>3.7730287398673568E-2</v>
      </c>
      <c r="AF118" s="1">
        <f>(Table2[[#This Row],[Current Week High]]/Table2[[#This Row],[Close Price]])-1</f>
        <v>7.8113904274961232E-3</v>
      </c>
      <c r="AG118" s="1">
        <f>(Table2[[#This Row],[Close Price]]/Table2[[#This Row],[Current Month Low]])-1</f>
        <v>3.7730287398673568E-2</v>
      </c>
      <c r="AH118" s="1">
        <f>(Table2[[#This Row],[Current Month High]]/Table2[[#This Row],[Close Price]])-1</f>
        <v>2.9683283624485135E-2</v>
      </c>
      <c r="AI118">
        <v>2.9683283624485099</v>
      </c>
      <c r="AJ118">
        <v>95.787278415015606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0.03</v>
      </c>
      <c r="AM118" t="s">
        <v>3111</v>
      </c>
      <c r="AN118">
        <v>3.97</v>
      </c>
      <c r="AO118" t="s">
        <v>3111</v>
      </c>
      <c r="AP118">
        <v>0.118671854991201</v>
      </c>
      <c r="AQ118">
        <f>(Table2[[#This Row],[Sharpe Ratio]]-AVERAGE(Table2[Sharpe Ratio]))/_xlfn.STDEV.P(Table2[Sharpe Ratio])</f>
        <v>0.65974828031377541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2.7142236405336284</v>
      </c>
      <c r="AS118">
        <f>_xlfn.RANK.AVG(Table2[[#This Row],[1Y Return vs Nifty Z-Score]],Table2[1Y Return vs Nifty Z-Score])</f>
        <v>173</v>
      </c>
      <c r="AT118">
        <f>_xlfn.RANK.AVG(Table2[[#This Row],[6M Return vs Nifty Z-Score]],Table2[6M Return vs Nifty Z-Score])</f>
        <v>163</v>
      </c>
      <c r="AU118">
        <f>_xlfn.RANK.AVG(Table2[[#This Row],[Sharpe Ratio Z-Score]],Table2[Sharpe Ratio Z-Score])</f>
        <v>182</v>
      </c>
      <c r="AV118">
        <f>(Table2[[#This Row],[Rank 1Y]]+Table2[[#This Row],[Rank 6M]]+Table2[[#This Row],[Rank Sharpe]])/3</f>
        <v>172.66666666666666</v>
      </c>
    </row>
    <row r="119" spans="1:48" x14ac:dyDescent="0.3">
      <c r="A119" t="s">
        <v>1203</v>
      </c>
      <c r="B119" t="s">
        <v>1204</v>
      </c>
      <c r="C119" t="s">
        <v>3076</v>
      </c>
      <c r="D119" t="s">
        <v>835</v>
      </c>
      <c r="E119">
        <v>9540.2947970000005</v>
      </c>
      <c r="F119">
        <v>205</v>
      </c>
      <c r="G119">
        <v>90.099110648074998</v>
      </c>
      <c r="H119">
        <f>(Table2[[#This Row],[1Y Return vs Nifty]]-AVERAGE(Table2[1Y Return vs Nifty]))/_xlfn.STDEV.P(Table2[1Y Return vs Nifty])</f>
        <v>0.84165223251377197</v>
      </c>
      <c r="I119">
        <v>-21.369239977354798</v>
      </c>
      <c r="J119">
        <f>(Table2[[#This Row],[1M Return vs Nifty]]-AVERAGE(Table2[1M Return vs Nifty]))/_xlfn.STDEV.P(Table2[1M Return vs Nifty])</f>
        <v>-1.8393989581842363</v>
      </c>
      <c r="K119">
        <v>9.5119767494259708</v>
      </c>
      <c r="L119">
        <f>(Table2[[#This Row],[6M Return vs Nifty]]-AVERAGE(Table2[6M Return vs Nifty]))/_xlfn.STDEV.P(Table2[6M Return vs Nifty])</f>
        <v>0.17746760062891895</v>
      </c>
      <c r="M119">
        <v>-19.971958819541701</v>
      </c>
      <c r="N119">
        <f>(Table2[[#This Row],[1W Return vs Nifty]]-AVERAGE(Table2[1W Return vs Nifty]))/_xlfn.STDEV.P(Table2[1W Return vs Nifty])</f>
        <v>-3.2662201161411066</v>
      </c>
      <c r="O119">
        <v>236.44</v>
      </c>
      <c r="P119">
        <v>232.12409214137099</v>
      </c>
      <c r="Q119">
        <v>187.001475411542</v>
      </c>
      <c r="R119">
        <v>19.189349413035401</v>
      </c>
      <c r="S119" s="1">
        <f>(Table2[[#This Row],[Close Price]]-Table2[[#This Row],[20D EMA]])/Table2[[#This Row],[20D EMA]]</f>
        <v>-0.13297242429368972</v>
      </c>
      <c r="T119" s="1">
        <f>(Table2[[#This Row],[Close Price]]-Table2[[#This Row],[50D EMA]])/Table2[[#This Row],[50D EMA]]</f>
        <v>-0.11685168864269184</v>
      </c>
      <c r="U119" s="1">
        <f>(Table2[[#This Row],[Close Price]]-Table2[[#This Row],[200D EMA]])/Table2[[#This Row],[200D EMA]]</f>
        <v>9.6248035203186963E-2</v>
      </c>
      <c r="V119">
        <v>1.4893855202161701</v>
      </c>
      <c r="W119">
        <v>203.45</v>
      </c>
      <c r="X119">
        <v>206</v>
      </c>
      <c r="Y119">
        <v>201.25</v>
      </c>
      <c r="Z119">
        <v>229</v>
      </c>
      <c r="AA119">
        <v>201.25</v>
      </c>
      <c r="AB119">
        <v>249.05</v>
      </c>
      <c r="AC119" s="1">
        <f>(Table2[[#This Row],[Close Price]]/Table2[[#This Row],[Day Low]])-1</f>
        <v>7.6185795035634829E-3</v>
      </c>
      <c r="AD119" s="1">
        <f>(Table2[[#This Row],[Day High]]/Table2[[#This Row],[Close Price]])-1</f>
        <v>4.8780487804878092E-3</v>
      </c>
      <c r="AE119" s="1">
        <f>(Table2[[#This Row],[Close Price]]/Table2[[#This Row],[Current Week Low]])-1</f>
        <v>1.8633540372670732E-2</v>
      </c>
      <c r="AF119" s="1">
        <f>(Table2[[#This Row],[Current Week High]]/Table2[[#This Row],[Close Price]])-1</f>
        <v>0.11707317073170742</v>
      </c>
      <c r="AG119" s="1">
        <f>(Table2[[#This Row],[Close Price]]/Table2[[#This Row],[Current Month Low]])-1</f>
        <v>1.8633540372670732E-2</v>
      </c>
      <c r="AH119" s="1">
        <f>(Table2[[#This Row],[Current Month High]]/Table2[[#This Row],[Close Price]])-1</f>
        <v>0.21487804878048777</v>
      </c>
      <c r="AI119">
        <v>28.780487804878</v>
      </c>
      <c r="AJ119">
        <v>120.193340494092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-0.11</v>
      </c>
      <c r="AM119" t="s">
        <v>3110</v>
      </c>
      <c r="AN119">
        <v>-14.14</v>
      </c>
      <c r="AO119" t="s">
        <v>3110</v>
      </c>
      <c r="AP119">
        <v>0.13470961386129601</v>
      </c>
      <c r="AQ119">
        <f>(Table2[[#This Row],[Sharpe Ratio]]-AVERAGE(Table2[Sharpe Ratio]))/_xlfn.STDEV.P(Table2[Sharpe Ratio])</f>
        <v>0.84745982803302444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-3.2390394131496274</v>
      </c>
      <c r="AS119">
        <f>_xlfn.RANK.AVG(Table2[[#This Row],[1Y Return vs Nifty Z-Score]],Table2[1Y Return vs Nifty Z-Score])</f>
        <v>112</v>
      </c>
      <c r="AT119">
        <f>_xlfn.RANK.AVG(Table2[[#This Row],[6M Return vs Nifty Z-Score]],Table2[6M Return vs Nifty Z-Score])</f>
        <v>263</v>
      </c>
      <c r="AU119">
        <f>_xlfn.RANK.AVG(Table2[[#This Row],[Sharpe Ratio Z-Score]],Table2[Sharpe Ratio Z-Score])</f>
        <v>143</v>
      </c>
      <c r="AV119">
        <f>(Table2[[#This Row],[Rank 1Y]]+Table2[[#This Row],[Rank 6M]]+Table2[[#This Row],[Rank Sharpe]])/3</f>
        <v>172.66666666666666</v>
      </c>
    </row>
    <row r="120" spans="1:48" x14ac:dyDescent="0.3">
      <c r="A120" t="s">
        <v>1548</v>
      </c>
      <c r="B120" t="s">
        <v>1549</v>
      </c>
      <c r="C120" t="s">
        <v>3069</v>
      </c>
      <c r="D120" t="s">
        <v>46</v>
      </c>
      <c r="E120">
        <v>6118.6911426899997</v>
      </c>
      <c r="F120">
        <v>808.65</v>
      </c>
      <c r="G120">
        <v>91.656083848285206</v>
      </c>
      <c r="H120">
        <f>(Table2[[#This Row],[1Y Return vs Nifty]]-AVERAGE(Table2[1Y Return vs Nifty]))/_xlfn.STDEV.P(Table2[1Y Return vs Nifty])</f>
        <v>0.86516228112292526</v>
      </c>
      <c r="I120">
        <v>-13.370806105588301</v>
      </c>
      <c r="J120">
        <f>(Table2[[#This Row],[1M Return vs Nifty]]-AVERAGE(Table2[1M Return vs Nifty]))/_xlfn.STDEV.P(Table2[1M Return vs Nifty])</f>
        <v>-1.019144803167426</v>
      </c>
      <c r="K120">
        <v>6.0975322914087204</v>
      </c>
      <c r="L120">
        <f>(Table2[[#This Row],[6M Return vs Nifty]]-AVERAGE(Table2[6M Return vs Nifty]))/_xlfn.STDEV.P(Table2[6M Return vs Nifty])</f>
        <v>5.7280880308393178E-2</v>
      </c>
      <c r="M120">
        <v>-4.8228827336134001</v>
      </c>
      <c r="N120">
        <f>(Table2[[#This Row],[1W Return vs Nifty]]-AVERAGE(Table2[1W Return vs Nifty]))/_xlfn.STDEV.P(Table2[1W Return vs Nifty])</f>
        <v>-0.32300741405495392</v>
      </c>
      <c r="O120">
        <v>832.41</v>
      </c>
      <c r="P120">
        <v>808.30470584699697</v>
      </c>
      <c r="Q120">
        <v>653.65360730515795</v>
      </c>
      <c r="R120">
        <v>41.031189030969003</v>
      </c>
      <c r="S120" s="1">
        <f>(Table2[[#This Row],[Close Price]]-Table2[[#This Row],[20D EMA]])/Table2[[#This Row],[20D EMA]]</f>
        <v>-2.8543626337982474E-2</v>
      </c>
      <c r="T120" s="1">
        <f>(Table2[[#This Row],[Close Price]]-Table2[[#This Row],[50D EMA]])/Table2[[#This Row],[50D EMA]]</f>
        <v>4.2718315321594897E-4</v>
      </c>
      <c r="U120" s="1">
        <f>(Table2[[#This Row],[Close Price]]-Table2[[#This Row],[200D EMA]])/Table2[[#This Row],[200D EMA]]</f>
        <v>0.23712313519365621</v>
      </c>
      <c r="V120">
        <v>0.52566290765143597</v>
      </c>
      <c r="W120">
        <v>804.65</v>
      </c>
      <c r="X120">
        <v>814.3</v>
      </c>
      <c r="Y120">
        <v>763.75</v>
      </c>
      <c r="Z120">
        <v>840.6</v>
      </c>
      <c r="AA120">
        <v>763.75</v>
      </c>
      <c r="AB120">
        <v>867.5</v>
      </c>
      <c r="AC120" s="1">
        <f>(Table2[[#This Row],[Close Price]]/Table2[[#This Row],[Day Low]])-1</f>
        <v>4.9711054495742424E-3</v>
      </c>
      <c r="AD120" s="1">
        <f>(Table2[[#This Row],[Day High]]/Table2[[#This Row],[Close Price]])-1</f>
        <v>6.9869535645830094E-3</v>
      </c>
      <c r="AE120" s="1">
        <f>(Table2[[#This Row],[Close Price]]/Table2[[#This Row],[Current Week Low]])-1</f>
        <v>5.8788870703764262E-2</v>
      </c>
      <c r="AF120" s="1">
        <f>(Table2[[#This Row],[Current Week High]]/Table2[[#This Row],[Close Price]])-1</f>
        <v>3.9510294936004442E-2</v>
      </c>
      <c r="AG120" s="1">
        <f>(Table2[[#This Row],[Close Price]]/Table2[[#This Row],[Current Month Low]])-1</f>
        <v>5.8788870703764262E-2</v>
      </c>
      <c r="AH120" s="1">
        <f>(Table2[[#This Row],[Current Month High]]/Table2[[#This Row],[Close Price]])-1</f>
        <v>7.2775613677116269E-2</v>
      </c>
      <c r="AI120">
        <v>15.8473999876337</v>
      </c>
      <c r="AJ120">
        <v>129.46935300794499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</v>
      </c>
      <c r="AM120" t="s">
        <v>3111</v>
      </c>
      <c r="AN120">
        <v>-1.62</v>
      </c>
      <c r="AO120" t="s">
        <v>3110</v>
      </c>
      <c r="AP120">
        <v>0.14817963212242799</v>
      </c>
      <c r="AQ120">
        <f>(Table2[[#This Row],[Sharpe Ratio]]-AVERAGE(Table2[Sharpe Ratio]))/_xlfn.STDEV.P(Table2[Sharpe Ratio])</f>
        <v>1.0051176402051718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0.58540858441411026</v>
      </c>
      <c r="AS120">
        <f>_xlfn.RANK.AVG(Table2[[#This Row],[1Y Return vs Nifty Z-Score]],Table2[1Y Return vs Nifty Z-Score])</f>
        <v>110</v>
      </c>
      <c r="AT120">
        <f>_xlfn.RANK.AVG(Table2[[#This Row],[6M Return vs Nifty Z-Score]],Table2[6M Return vs Nifty Z-Score])</f>
        <v>296</v>
      </c>
      <c r="AU120">
        <f>_xlfn.RANK.AVG(Table2[[#This Row],[Sharpe Ratio Z-Score]],Table2[Sharpe Ratio Z-Score])</f>
        <v>114</v>
      </c>
      <c r="AV120">
        <f>(Table2[[#This Row],[Rank 1Y]]+Table2[[#This Row],[Rank 6M]]+Table2[[#This Row],[Rank Sharpe]])/3</f>
        <v>173.33333333333334</v>
      </c>
    </row>
    <row r="121" spans="1:48" x14ac:dyDescent="0.3">
      <c r="A121" t="s">
        <v>174</v>
      </c>
      <c r="B121" t="s">
        <v>175</v>
      </c>
      <c r="C121" t="s">
        <v>3064</v>
      </c>
      <c r="D121" t="s">
        <v>176</v>
      </c>
      <c r="E121">
        <v>153541.259823336</v>
      </c>
      <c r="F121">
        <v>233.52</v>
      </c>
      <c r="G121">
        <v>80.4099569336244</v>
      </c>
      <c r="H121">
        <f>(Table2[[#This Row],[1Y Return vs Nifty]]-AVERAGE(Table2[1Y Return vs Nifty]))/_xlfn.STDEV.P(Table2[1Y Return vs Nifty])</f>
        <v>0.69534754674426968</v>
      </c>
      <c r="I121">
        <v>-9.9567470294702698E-2</v>
      </c>
      <c r="J121">
        <f>(Table2[[#This Row],[1M Return vs Nifty]]-AVERAGE(Table2[1M Return vs Nifty]))/_xlfn.STDEV.P(Table2[1M Return vs Nifty])</f>
        <v>0.34184521154591846</v>
      </c>
      <c r="K121">
        <v>19.7013639808896</v>
      </c>
      <c r="L121">
        <f>(Table2[[#This Row],[6M Return vs Nifty]]-AVERAGE(Table2[6M Return vs Nifty]))/_xlfn.STDEV.P(Table2[6M Return vs Nifty])</f>
        <v>0.53612888461905039</v>
      </c>
      <c r="M121">
        <v>-5.8866495829496399</v>
      </c>
      <c r="N121">
        <f>(Table2[[#This Row],[1W Return vs Nifty]]-AVERAGE(Table2[1W Return vs Nifty]))/_xlfn.STDEV.P(Table2[1W Return vs Nifty])</f>
        <v>-0.52967956259164362</v>
      </c>
      <c r="O121">
        <v>228.91</v>
      </c>
      <c r="P121">
        <v>221.177719119572</v>
      </c>
      <c r="Q121">
        <v>186.08855210681</v>
      </c>
      <c r="R121">
        <v>55.309715396979399</v>
      </c>
      <c r="S121" s="1">
        <f>(Table2[[#This Row],[Close Price]]-Table2[[#This Row],[20D EMA]])/Table2[[#This Row],[20D EMA]]</f>
        <v>2.0138919225896699E-2</v>
      </c>
      <c r="T121" s="1">
        <f>(Table2[[#This Row],[Close Price]]-Table2[[#This Row],[50D EMA]])/Table2[[#This Row],[50D EMA]]</f>
        <v>5.5802550679870173E-2</v>
      </c>
      <c r="U121" s="1">
        <f>(Table2[[#This Row],[Close Price]]-Table2[[#This Row],[200D EMA]])/Table2[[#This Row],[200D EMA]]</f>
        <v>0.25488643635620095</v>
      </c>
      <c r="V121">
        <v>0.865773238291773</v>
      </c>
      <c r="W121">
        <v>230.87</v>
      </c>
      <c r="X121">
        <v>232</v>
      </c>
      <c r="Y121">
        <v>221</v>
      </c>
      <c r="Z121">
        <v>234.08</v>
      </c>
      <c r="AA121">
        <v>221</v>
      </c>
      <c r="AB121">
        <v>243.95</v>
      </c>
      <c r="AC121" s="1">
        <f>(Table2[[#This Row],[Close Price]]/Table2[[#This Row],[Day Low]])-1</f>
        <v>1.1478321133105318E-2</v>
      </c>
      <c r="AD121" s="1">
        <f>(Table2[[#This Row],[Day High]]/Table2[[#This Row],[Close Price]])-1</f>
        <v>-6.5090784515244859E-3</v>
      </c>
      <c r="AE121" s="1">
        <f>(Table2[[#This Row],[Close Price]]/Table2[[#This Row],[Current Week Low]])-1</f>
        <v>5.6651583710407349E-2</v>
      </c>
      <c r="AF121" s="1">
        <f>(Table2[[#This Row],[Current Week High]]/Table2[[#This Row],[Close Price]])-1</f>
        <v>2.3980815347721673E-3</v>
      </c>
      <c r="AG121" s="1">
        <f>(Table2[[#This Row],[Close Price]]/Table2[[#This Row],[Current Month Low]])-1</f>
        <v>5.6651583710407349E-2</v>
      </c>
      <c r="AH121" s="1">
        <f>(Table2[[#This Row],[Current Month High]]/Table2[[#This Row],[Close Price]])-1</f>
        <v>4.4664268585131728E-2</v>
      </c>
      <c r="AI121">
        <v>5.47276464542652</v>
      </c>
      <c r="AJ121">
        <v>109.434977578475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0.04</v>
      </c>
      <c r="AM121" t="s">
        <v>3111</v>
      </c>
      <c r="AN121">
        <v>4.78</v>
      </c>
      <c r="AO121" t="s">
        <v>3111</v>
      </c>
      <c r="AP121">
        <v>0.102806272106427</v>
      </c>
      <c r="AQ121">
        <f>(Table2[[#This Row],[Sharpe Ratio]]-AVERAGE(Table2[Sharpe Ratio]))/_xlfn.STDEV.P(Table2[Sharpe Ratio])</f>
        <v>0.47405194063864758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1.5176940209562422</v>
      </c>
      <c r="AS121">
        <f>_xlfn.RANK.AVG(Table2[[#This Row],[1Y Return vs Nifty Z-Score]],Table2[1Y Return vs Nifty Z-Score])</f>
        <v>126</v>
      </c>
      <c r="AT121">
        <f>_xlfn.RANK.AVG(Table2[[#This Row],[6M Return vs Nifty Z-Score]],Table2[6M Return vs Nifty Z-Score])</f>
        <v>172</v>
      </c>
      <c r="AU121">
        <f>_xlfn.RANK.AVG(Table2[[#This Row],[Sharpe Ratio Z-Score]],Table2[Sharpe Ratio Z-Score])</f>
        <v>224</v>
      </c>
      <c r="AV121">
        <f>(Table2[[#This Row],[Rank 1Y]]+Table2[[#This Row],[Rank 6M]]+Table2[[#This Row],[Rank Sharpe]])/3</f>
        <v>174</v>
      </c>
    </row>
    <row r="122" spans="1:48" x14ac:dyDescent="0.3">
      <c r="A122" t="s">
        <v>1035</v>
      </c>
      <c r="B122" t="s">
        <v>1036</v>
      </c>
      <c r="C122" t="s">
        <v>3077</v>
      </c>
      <c r="D122" t="s">
        <v>407</v>
      </c>
      <c r="E122">
        <v>12647.438547268999</v>
      </c>
      <c r="F122">
        <v>204.59</v>
      </c>
      <c r="G122">
        <v>206.80023906251299</v>
      </c>
      <c r="H122">
        <f>(Table2[[#This Row],[1Y Return vs Nifty]]-AVERAGE(Table2[1Y Return vs Nifty]))/_xlfn.STDEV.P(Table2[1Y Return vs Nifty])</f>
        <v>2.6038207794072226</v>
      </c>
      <c r="I122">
        <v>3.2525952738528501</v>
      </c>
      <c r="J122">
        <f>(Table2[[#This Row],[1M Return vs Nifty]]-AVERAGE(Table2[1M Return vs Nifty]))/_xlfn.STDEV.P(Table2[1M Return vs Nifty])</f>
        <v>0.68561568752440061</v>
      </c>
      <c r="K122">
        <v>-7.0983066777802701</v>
      </c>
      <c r="L122">
        <f>(Table2[[#This Row],[6M Return vs Nifty]]-AVERAGE(Table2[6M Return vs Nifty]))/_xlfn.STDEV.P(Table2[6M Return vs Nifty])</f>
        <v>-0.40720598632102428</v>
      </c>
      <c r="M122">
        <v>-7.6827558629764097</v>
      </c>
      <c r="N122">
        <f>(Table2[[#This Row],[1W Return vs Nifty]]-AVERAGE(Table2[1W Return vs Nifty]))/_xlfn.STDEV.P(Table2[1W Return vs Nifty])</f>
        <v>-0.87863304250596441</v>
      </c>
      <c r="O122">
        <v>201.44</v>
      </c>
      <c r="P122">
        <v>190.98170681050499</v>
      </c>
      <c r="Q122">
        <v>155.73003128042299</v>
      </c>
      <c r="R122">
        <v>50.8048261823376</v>
      </c>
      <c r="S122" s="1">
        <f>(Table2[[#This Row],[Close Price]]-Table2[[#This Row],[20D EMA]])/Table2[[#This Row],[20D EMA]]</f>
        <v>1.563741064336778E-2</v>
      </c>
      <c r="T122" s="1">
        <f>(Table2[[#This Row],[Close Price]]-Table2[[#This Row],[50D EMA]])/Table2[[#This Row],[50D EMA]]</f>
        <v>7.1254432776629101E-2</v>
      </c>
      <c r="U122" s="1">
        <f>(Table2[[#This Row],[Close Price]]-Table2[[#This Row],[200D EMA]])/Table2[[#This Row],[200D EMA]]</f>
        <v>0.31374788997245423</v>
      </c>
      <c r="V122">
        <v>1.8203430514800101</v>
      </c>
      <c r="W122">
        <v>203.99</v>
      </c>
      <c r="X122">
        <v>205.98</v>
      </c>
      <c r="Y122">
        <v>193.66</v>
      </c>
      <c r="Z122">
        <v>209.8</v>
      </c>
      <c r="AA122">
        <v>193.66</v>
      </c>
      <c r="AB122">
        <v>223.95</v>
      </c>
      <c r="AC122" s="1">
        <f>(Table2[[#This Row],[Close Price]]/Table2[[#This Row],[Day Low]])-1</f>
        <v>2.941320652973145E-3</v>
      </c>
      <c r="AD122" s="1">
        <f>(Table2[[#This Row],[Day High]]/Table2[[#This Row],[Close Price]])-1</f>
        <v>6.7940759567914899E-3</v>
      </c>
      <c r="AE122" s="1">
        <f>(Table2[[#This Row],[Close Price]]/Table2[[#This Row],[Current Week Low]])-1</f>
        <v>5.6439120107404817E-2</v>
      </c>
      <c r="AF122" s="1">
        <f>(Table2[[#This Row],[Current Week High]]/Table2[[#This Row],[Close Price]])-1</f>
        <v>2.5465565276895363E-2</v>
      </c>
      <c r="AG122" s="1">
        <f>(Table2[[#This Row],[Close Price]]/Table2[[#This Row],[Current Month Low]])-1</f>
        <v>5.6439120107404817E-2</v>
      </c>
      <c r="AH122" s="1">
        <f>(Table2[[#This Row],[Current Month High]]/Table2[[#This Row],[Close Price]])-1</f>
        <v>9.4628280952148147E-2</v>
      </c>
      <c r="AI122">
        <v>9.6827801945354093</v>
      </c>
      <c r="AJ122">
        <v>258.929824561403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7.0000000000000007E-2</v>
      </c>
      <c r="AM122" t="s">
        <v>3111</v>
      </c>
      <c r="AN122">
        <v>5.3</v>
      </c>
      <c r="AO122" t="s">
        <v>3111</v>
      </c>
      <c r="AP122">
        <v>0.189310865487399</v>
      </c>
      <c r="AQ122">
        <f>(Table2[[#This Row],[Sharpe Ratio]]-AVERAGE(Table2[Sharpe Ratio]))/_xlfn.STDEV.P(Table2[Sharpe Ratio])</f>
        <v>1.4865320034636829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3.4901294415683171</v>
      </c>
      <c r="AS122">
        <f>_xlfn.RANK.AVG(Table2[[#This Row],[1Y Return vs Nifty Z-Score]],Table2[1Y Return vs Nifty Z-Score])</f>
        <v>16</v>
      </c>
      <c r="AT122">
        <f>_xlfn.RANK.AVG(Table2[[#This Row],[6M Return vs Nifty Z-Score]],Table2[6M Return vs Nifty Z-Score])</f>
        <v>457</v>
      </c>
      <c r="AU122">
        <f>_xlfn.RANK.AVG(Table2[[#This Row],[Sharpe Ratio Z-Score]],Table2[Sharpe Ratio Z-Score])</f>
        <v>49</v>
      </c>
      <c r="AV122">
        <f>(Table2[[#This Row],[Rank 1Y]]+Table2[[#This Row],[Rank 6M]]+Table2[[#This Row],[Rank Sharpe]])/3</f>
        <v>174</v>
      </c>
    </row>
    <row r="123" spans="1:48" x14ac:dyDescent="0.3">
      <c r="A123" t="s">
        <v>1230</v>
      </c>
      <c r="B123" t="s">
        <v>1231</v>
      </c>
      <c r="C123" t="s">
        <v>3073</v>
      </c>
      <c r="D123" t="s">
        <v>1232</v>
      </c>
      <c r="E123">
        <v>9101.8934880300003</v>
      </c>
      <c r="F123">
        <v>447.3</v>
      </c>
      <c r="G123">
        <v>99.442657274858604</v>
      </c>
      <c r="H123">
        <f>(Table2[[#This Row],[1Y Return vs Nifty]]-AVERAGE(Table2[1Y Return vs Nifty]))/_xlfn.STDEV.P(Table2[1Y Return vs Nifty])</f>
        <v>0.98273830602352441</v>
      </c>
      <c r="I123">
        <v>-20.486014217985002</v>
      </c>
      <c r="J123">
        <f>(Table2[[#This Row],[1M Return vs Nifty]]-AVERAGE(Table2[1M Return vs Nifty]))/_xlfn.STDEV.P(Table2[1M Return vs Nifty])</f>
        <v>-1.7488225265282538</v>
      </c>
      <c r="K123">
        <v>19.900749610600801</v>
      </c>
      <c r="L123">
        <f>(Table2[[#This Row],[6M Return vs Nifty]]-AVERAGE(Table2[6M Return vs Nifty]))/_xlfn.STDEV.P(Table2[6M Return vs Nifty])</f>
        <v>0.54314715807720104</v>
      </c>
      <c r="M123">
        <v>-12.860397461061799</v>
      </c>
      <c r="N123">
        <f>(Table2[[#This Row],[1W Return vs Nifty]]-AVERAGE(Table2[1W Return vs Nifty]))/_xlfn.STDEV.P(Table2[1W Return vs Nifty])</f>
        <v>-1.8845624095443738</v>
      </c>
      <c r="O123">
        <v>483.67</v>
      </c>
      <c r="P123">
        <v>484.23754234308097</v>
      </c>
      <c r="Q123">
        <v>384.57123474939698</v>
      </c>
      <c r="R123">
        <v>28.5530381205757</v>
      </c>
      <c r="S123" s="1">
        <f>(Table2[[#This Row],[Close Price]]-Table2[[#This Row],[20D EMA]])/Table2[[#This Row],[20D EMA]]</f>
        <v>-7.5195898029648323E-2</v>
      </c>
      <c r="T123" s="1">
        <f>(Table2[[#This Row],[Close Price]]-Table2[[#This Row],[50D EMA]])/Table2[[#This Row],[50D EMA]]</f>
        <v>-7.6279798886206174E-2</v>
      </c>
      <c r="U123" s="1">
        <f>(Table2[[#This Row],[Close Price]]-Table2[[#This Row],[200D EMA]])/Table2[[#This Row],[200D EMA]]</f>
        <v>0.16311351339493649</v>
      </c>
      <c r="V123">
        <v>0.54942189858134205</v>
      </c>
      <c r="W123">
        <v>445.3</v>
      </c>
      <c r="X123">
        <v>449</v>
      </c>
      <c r="Y123">
        <v>431</v>
      </c>
      <c r="Z123">
        <v>462.85</v>
      </c>
      <c r="AA123">
        <v>431</v>
      </c>
      <c r="AB123">
        <v>506</v>
      </c>
      <c r="AC123" s="1">
        <f>(Table2[[#This Row],[Close Price]]/Table2[[#This Row],[Day Low]])-1</f>
        <v>4.4913541432742843E-3</v>
      </c>
      <c r="AD123" s="1">
        <f>(Table2[[#This Row],[Day High]]/Table2[[#This Row],[Close Price]])-1</f>
        <v>3.8005812653698623E-3</v>
      </c>
      <c r="AE123" s="1">
        <f>(Table2[[#This Row],[Close Price]]/Table2[[#This Row],[Current Week Low]])-1</f>
        <v>3.781902552204186E-2</v>
      </c>
      <c r="AF123" s="1">
        <f>(Table2[[#This Row],[Current Week High]]/Table2[[#This Row],[Close Price]])-1</f>
        <v>3.4764140397943288E-2</v>
      </c>
      <c r="AG123" s="1">
        <f>(Table2[[#This Row],[Close Price]]/Table2[[#This Row],[Current Month Low]])-1</f>
        <v>3.781902552204186E-2</v>
      </c>
      <c r="AH123" s="1">
        <f>(Table2[[#This Row],[Current Month High]]/Table2[[#This Row],[Close Price]])-1</f>
        <v>0.13123183545718753</v>
      </c>
      <c r="AI123">
        <v>31.4553990610328</v>
      </c>
      <c r="AJ123">
        <v>130.62645011600901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-0.15</v>
      </c>
      <c r="AM123" t="s">
        <v>3110</v>
      </c>
      <c r="AN123">
        <v>-7.63</v>
      </c>
      <c r="AO123" t="s">
        <v>3110</v>
      </c>
      <c r="AP123">
        <v>8.8749618979499997E-2</v>
      </c>
      <c r="AQ123">
        <f>(Table2[[#This Row],[Sharpe Ratio]]-AVERAGE(Table2[Sharpe Ratio]))/_xlfn.STDEV.P(Table2[Sharpe Ratio])</f>
        <v>0.30952794850355086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100</v>
      </c>
      <c r="AT123">
        <f>_xlfn.RANK.AVG(Table2[[#This Row],[6M Return vs Nifty Z-Score]],Table2[6M Return vs Nifty Z-Score])</f>
        <v>169</v>
      </c>
      <c r="AU123">
        <f>_xlfn.RANK.AVG(Table2[[#This Row],[Sharpe Ratio Z-Score]],Table2[Sharpe Ratio Z-Score])</f>
        <v>256</v>
      </c>
      <c r="AV123">
        <f>(Table2[[#This Row],[Rank 1Y]]+Table2[[#This Row],[Rank 6M]]+Table2[[#This Row],[Rank Sharpe]])/3</f>
        <v>175</v>
      </c>
    </row>
    <row r="124" spans="1:48" x14ac:dyDescent="0.3">
      <c r="A124" t="s">
        <v>672</v>
      </c>
      <c r="B124" t="s">
        <v>673</v>
      </c>
      <c r="C124" t="s">
        <v>3070</v>
      </c>
      <c r="D124" t="s">
        <v>51</v>
      </c>
      <c r="E124">
        <v>25341.941369799999</v>
      </c>
      <c r="F124">
        <v>995.5</v>
      </c>
      <c r="G124">
        <v>79.013636866229703</v>
      </c>
      <c r="H124">
        <f>(Table2[[#This Row],[1Y Return vs Nifty]]-AVERAGE(Table2[1Y Return vs Nifty]))/_xlfn.STDEV.P(Table2[1Y Return vs Nifty])</f>
        <v>0.67426333498394309</v>
      </c>
      <c r="I124">
        <v>19.098543621457601</v>
      </c>
      <c r="J124">
        <f>(Table2[[#This Row],[1M Return vs Nifty]]-AVERAGE(Table2[1M Return vs Nifty]))/_xlfn.STDEV.P(Table2[1M Return vs Nifty])</f>
        <v>2.3106469349770902</v>
      </c>
      <c r="K124">
        <v>49.448261122330003</v>
      </c>
      <c r="L124">
        <f>(Table2[[#This Row],[6M Return vs Nifty]]-AVERAGE(Table2[6M Return vs Nifty]))/_xlfn.STDEV.P(Table2[6M Return vs Nifty])</f>
        <v>1.5832046391380841</v>
      </c>
      <c r="M124">
        <v>5.3532281656192602</v>
      </c>
      <c r="N124">
        <f>(Table2[[#This Row],[1W Return vs Nifty]]-AVERAGE(Table2[1W Return vs Nifty]))/_xlfn.STDEV.P(Table2[1W Return vs Nifty])</f>
        <v>1.6540411324421713</v>
      </c>
      <c r="O124">
        <v>916.08</v>
      </c>
      <c r="P124">
        <v>826.99321427723805</v>
      </c>
      <c r="Q124">
        <v>693.77594092672598</v>
      </c>
      <c r="R124">
        <v>69.020789486770497</v>
      </c>
      <c r="S124" s="1">
        <f>(Table2[[#This Row],[Close Price]]-Table2[[#This Row],[20D EMA]])/Table2[[#This Row],[20D EMA]]</f>
        <v>8.6695485110470649E-2</v>
      </c>
      <c r="T124" s="1">
        <f>(Table2[[#This Row],[Close Price]]-Table2[[#This Row],[50D EMA]])/Table2[[#This Row],[50D EMA]]</f>
        <v>0.20375836562338753</v>
      </c>
      <c r="U124" s="1">
        <f>(Table2[[#This Row],[Close Price]]-Table2[[#This Row],[200D EMA]])/Table2[[#This Row],[200D EMA]]</f>
        <v>0.43490130065657751</v>
      </c>
      <c r="V124">
        <v>2.4139919271658301</v>
      </c>
      <c r="W124">
        <v>986.7</v>
      </c>
      <c r="X124">
        <v>998.45</v>
      </c>
      <c r="Y124">
        <v>922.05</v>
      </c>
      <c r="Z124">
        <v>1013</v>
      </c>
      <c r="AA124">
        <v>922.05</v>
      </c>
      <c r="AB124">
        <v>1014.6</v>
      </c>
      <c r="AC124" s="1">
        <f>(Table2[[#This Row],[Close Price]]/Table2[[#This Row],[Day Low]])-1</f>
        <v>8.9186176142697082E-3</v>
      </c>
      <c r="AD124" s="1">
        <f>(Table2[[#This Row],[Day High]]/Table2[[#This Row],[Close Price]])-1</f>
        <v>2.9633350075339848E-3</v>
      </c>
      <c r="AE124" s="1">
        <f>(Table2[[#This Row],[Close Price]]/Table2[[#This Row],[Current Week Low]])-1</f>
        <v>7.9659454476438407E-2</v>
      </c>
      <c r="AF124" s="1">
        <f>(Table2[[#This Row],[Current Week High]]/Table2[[#This Row],[Close Price]])-1</f>
        <v>1.7579105976895937E-2</v>
      </c>
      <c r="AG124" s="1">
        <f>(Table2[[#This Row],[Close Price]]/Table2[[#This Row],[Current Month Low]])-1</f>
        <v>7.9659454476438407E-2</v>
      </c>
      <c r="AH124" s="1">
        <f>(Table2[[#This Row],[Current Month High]]/Table2[[#This Row],[Close Price]])-1</f>
        <v>1.9186338523355051E-2</v>
      </c>
      <c r="AI124">
        <v>7.5539929683576101</v>
      </c>
      <c r="AJ124">
        <v>104.624871531346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0.34</v>
      </c>
      <c r="AM124" t="s">
        <v>3111</v>
      </c>
      <c r="AN124">
        <v>17.46</v>
      </c>
      <c r="AO124" t="s">
        <v>3111</v>
      </c>
      <c r="AP124">
        <v>6.0799299274798997E-2</v>
      </c>
      <c r="AQ124">
        <f>(Table2[[#This Row],[Sharpe Ratio]]-AVERAGE(Table2[Sharpe Ratio]))/_xlfn.STDEV.P(Table2[Sharpe Ratio])</f>
        <v>-1.7612384102420529E-2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6.2045436574388679</v>
      </c>
      <c r="AS124">
        <f>_xlfn.RANK.AVG(Table2[[#This Row],[1Y Return vs Nifty Z-Score]],Table2[1Y Return vs Nifty Z-Score])</f>
        <v>132</v>
      </c>
      <c r="AT124">
        <f>_xlfn.RANK.AVG(Table2[[#This Row],[6M Return vs Nifty Z-Score]],Table2[6M Return vs Nifty Z-Score])</f>
        <v>52</v>
      </c>
      <c r="AU124">
        <f>_xlfn.RANK.AVG(Table2[[#This Row],[Sharpe Ratio Z-Score]],Table2[Sharpe Ratio Z-Score])</f>
        <v>347</v>
      </c>
      <c r="AV124">
        <f>(Table2[[#This Row],[Rank 1Y]]+Table2[[#This Row],[Rank 6M]]+Table2[[#This Row],[Rank Sharpe]])/3</f>
        <v>177</v>
      </c>
    </row>
    <row r="125" spans="1:48" x14ac:dyDescent="0.3">
      <c r="A125" t="s">
        <v>447</v>
      </c>
      <c r="B125" t="s">
        <v>448</v>
      </c>
      <c r="C125" t="s">
        <v>3077</v>
      </c>
      <c r="D125" t="s">
        <v>260</v>
      </c>
      <c r="E125">
        <v>49444.850059065</v>
      </c>
      <c r="F125">
        <v>4390.3500000000004</v>
      </c>
      <c r="G125">
        <v>53.209450494380199</v>
      </c>
      <c r="H125">
        <f>(Table2[[#This Row],[1Y Return vs Nifty]]-AVERAGE(Table2[1Y Return vs Nifty]))/_xlfn.STDEV.P(Table2[1Y Return vs Nifty])</f>
        <v>0.28462420963488427</v>
      </c>
      <c r="I125">
        <v>-21.2825130225227</v>
      </c>
      <c r="J125">
        <f>(Table2[[#This Row],[1M Return vs Nifty]]-AVERAGE(Table2[1M Return vs Nifty]))/_xlfn.STDEV.P(Table2[1M Return vs Nifty])</f>
        <v>-1.8305049489077336</v>
      </c>
      <c r="K125">
        <v>22.8491118685589</v>
      </c>
      <c r="L125">
        <f>(Table2[[#This Row],[6M Return vs Nifty]]-AVERAGE(Table2[6M Return vs Nifty]))/_xlfn.STDEV.P(Table2[6M Return vs Nifty])</f>
        <v>0.64692802036909358</v>
      </c>
      <c r="M125">
        <v>-9.5321198342855098</v>
      </c>
      <c r="N125">
        <f>(Table2[[#This Row],[1W Return vs Nifty]]-AVERAGE(Table2[1W Return vs Nifty]))/_xlfn.STDEV.P(Table2[1W Return vs Nifty])</f>
        <v>-1.2379336031648023</v>
      </c>
      <c r="O125">
        <v>4936.43</v>
      </c>
      <c r="P125">
        <v>4998.2470688250696</v>
      </c>
      <c r="Q125">
        <v>4177.37430217571</v>
      </c>
      <c r="R125">
        <v>17.442209038304298</v>
      </c>
      <c r="S125" s="1">
        <f>(Table2[[#This Row],[Close Price]]-Table2[[#This Row],[20D EMA]])/Table2[[#This Row],[20D EMA]]</f>
        <v>-0.11062245387861266</v>
      </c>
      <c r="T125" s="1">
        <f>(Table2[[#This Row],[Close Price]]-Table2[[#This Row],[50D EMA]])/Table2[[#This Row],[50D EMA]]</f>
        <v>-0.12162205278259018</v>
      </c>
      <c r="U125" s="1">
        <f>(Table2[[#This Row],[Close Price]]-Table2[[#This Row],[200D EMA]])/Table2[[#This Row],[200D EMA]]</f>
        <v>5.0983149322617757E-2</v>
      </c>
      <c r="V125">
        <v>0.35151573380949203</v>
      </c>
      <c r="W125">
        <v>4365.8500000000004</v>
      </c>
      <c r="X125">
        <v>4439.95</v>
      </c>
      <c r="Y125">
        <v>4367.95</v>
      </c>
      <c r="Z125">
        <v>4923.8999999999996</v>
      </c>
      <c r="AA125">
        <v>4367.95</v>
      </c>
      <c r="AB125">
        <v>5215.05</v>
      </c>
      <c r="AC125" s="1">
        <f>(Table2[[#This Row],[Close Price]]/Table2[[#This Row],[Day Low]])-1</f>
        <v>5.611736546147883E-3</v>
      </c>
      <c r="AD125" s="1">
        <f>(Table2[[#This Row],[Day High]]/Table2[[#This Row],[Close Price]])-1</f>
        <v>1.1297504754746113E-2</v>
      </c>
      <c r="AE125" s="1">
        <f>(Table2[[#This Row],[Close Price]]/Table2[[#This Row],[Current Week Low]])-1</f>
        <v>5.128263830858959E-3</v>
      </c>
      <c r="AF125" s="1">
        <f>(Table2[[#This Row],[Current Week High]]/Table2[[#This Row],[Close Price]])-1</f>
        <v>0.12152789640916994</v>
      </c>
      <c r="AG125" s="1">
        <f>(Table2[[#This Row],[Close Price]]/Table2[[#This Row],[Current Month Low]])-1</f>
        <v>5.128263830858959E-3</v>
      </c>
      <c r="AH125" s="1">
        <f>(Table2[[#This Row],[Current Month High]]/Table2[[#This Row],[Close Price]])-1</f>
        <v>0.18784379377498372</v>
      </c>
      <c r="AI125">
        <v>33.017868734838899</v>
      </c>
      <c r="AJ125">
        <v>79.194302157098804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-0.17</v>
      </c>
      <c r="AM125" t="s">
        <v>3110</v>
      </c>
      <c r="AN125">
        <v>-11.8</v>
      </c>
      <c r="AO125" t="s">
        <v>3110</v>
      </c>
      <c r="AP125">
        <v>0.12630579845666001</v>
      </c>
      <c r="AQ125">
        <f>(Table2[[#This Row],[Sharpe Ratio]]-AVERAGE(Table2[Sharpe Ratio]))/_xlfn.STDEV.P(Table2[Sharpe Ratio])</f>
        <v>0.74909862874522481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218</v>
      </c>
      <c r="AT125">
        <f>_xlfn.RANK.AVG(Table2[[#This Row],[6M Return vs Nifty Z-Score]],Table2[6M Return vs Nifty Z-Score])</f>
        <v>151</v>
      </c>
      <c r="AU125">
        <f>_xlfn.RANK.AVG(Table2[[#This Row],[Sharpe Ratio Z-Score]],Table2[Sharpe Ratio Z-Score])</f>
        <v>166</v>
      </c>
      <c r="AV125">
        <f>(Table2[[#This Row],[Rank 1Y]]+Table2[[#This Row],[Rank 6M]]+Table2[[#This Row],[Rank Sharpe]])/3</f>
        <v>178.33333333333334</v>
      </c>
    </row>
    <row r="126" spans="1:48" x14ac:dyDescent="0.3">
      <c r="A126" t="s">
        <v>965</v>
      </c>
      <c r="B126" t="s">
        <v>966</v>
      </c>
      <c r="C126" t="s">
        <v>3080</v>
      </c>
      <c r="D126" t="s">
        <v>297</v>
      </c>
      <c r="E126">
        <v>14549.296071179901</v>
      </c>
      <c r="F126">
        <v>385.45</v>
      </c>
      <c r="G126">
        <v>124.93439188832301</v>
      </c>
      <c r="H126">
        <f>(Table2[[#This Row],[1Y Return vs Nifty]]-AVERAGE(Table2[1Y Return vs Nifty]))/_xlfn.STDEV.P(Table2[1Y Return vs Nifty])</f>
        <v>1.367659459331281</v>
      </c>
      <c r="I126">
        <v>43.198940698309798</v>
      </c>
      <c r="J126">
        <f>(Table2[[#This Row],[1M Return vs Nifty]]-AVERAGE(Table2[1M Return vs Nifty]))/_xlfn.STDEV.P(Table2[1M Return vs Nifty])</f>
        <v>4.7821871335681214</v>
      </c>
      <c r="K126">
        <v>7.8615761672865698</v>
      </c>
      <c r="L126">
        <f>(Table2[[#This Row],[6M Return vs Nifty]]-AVERAGE(Table2[6M Return vs Nifty]))/_xlfn.STDEV.P(Table2[6M Return vs Nifty])</f>
        <v>0.11937433373840829</v>
      </c>
      <c r="M126">
        <v>18.080393088094102</v>
      </c>
      <c r="N126">
        <f>(Table2[[#This Row],[1W Return vs Nifty]]-AVERAGE(Table2[1W Return vs Nifty]))/_xlfn.STDEV.P(Table2[1W Return vs Nifty])</f>
        <v>4.1267169081066699</v>
      </c>
      <c r="O126">
        <v>322.77999999999997</v>
      </c>
      <c r="P126">
        <v>291.72585604711298</v>
      </c>
      <c r="Q126">
        <v>256.87803081635502</v>
      </c>
      <c r="R126">
        <v>87.999207704002103</v>
      </c>
      <c r="S126" s="1">
        <f>(Table2[[#This Row],[Close Price]]-Table2[[#This Row],[20D EMA]])/Table2[[#This Row],[20D EMA]]</f>
        <v>0.19415701096722232</v>
      </c>
      <c r="T126" s="1">
        <f>(Table2[[#This Row],[Close Price]]-Table2[[#This Row],[50D EMA]])/Table2[[#This Row],[50D EMA]]</f>
        <v>0.3212747242320228</v>
      </c>
      <c r="U126" s="1">
        <f>(Table2[[#This Row],[Close Price]]-Table2[[#This Row],[200D EMA]])/Table2[[#This Row],[200D EMA]]</f>
        <v>0.50051757550089016</v>
      </c>
      <c r="V126">
        <v>3.62108803555412</v>
      </c>
      <c r="W126">
        <v>383</v>
      </c>
      <c r="X126">
        <v>388.5</v>
      </c>
      <c r="Y126">
        <v>355</v>
      </c>
      <c r="Z126">
        <v>419.85</v>
      </c>
      <c r="AA126">
        <v>324.3</v>
      </c>
      <c r="AB126">
        <v>419.85</v>
      </c>
      <c r="AC126" s="1">
        <f>(Table2[[#This Row],[Close Price]]/Table2[[#This Row],[Day Low]])-1</f>
        <v>6.3968668407310414E-3</v>
      </c>
      <c r="AD126" s="1">
        <f>(Table2[[#This Row],[Day High]]/Table2[[#This Row],[Close Price]])-1</f>
        <v>7.9128291607213352E-3</v>
      </c>
      <c r="AE126" s="1">
        <f>(Table2[[#This Row],[Close Price]]/Table2[[#This Row],[Current Week Low]])-1</f>
        <v>8.5774647887323807E-2</v>
      </c>
      <c r="AF126" s="1">
        <f>(Table2[[#This Row],[Current Week High]]/Table2[[#This Row],[Close Price]])-1</f>
        <v>8.924633545206917E-2</v>
      </c>
      <c r="AG126" s="1">
        <f>(Table2[[#This Row],[Close Price]]/Table2[[#This Row],[Current Month Low]])-1</f>
        <v>0.18855997533148305</v>
      </c>
      <c r="AH126" s="1">
        <f>(Table2[[#This Row],[Current Month High]]/Table2[[#This Row],[Close Price]])-1</f>
        <v>8.924633545206917E-2</v>
      </c>
      <c r="AI126">
        <v>8.9246335452069108</v>
      </c>
      <c r="AJ126">
        <v>154.254617414248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0.36</v>
      </c>
      <c r="AM126" t="s">
        <v>3111</v>
      </c>
      <c r="AN126">
        <v>36.659999999999997</v>
      </c>
      <c r="AO126" t="s">
        <v>3111</v>
      </c>
      <c r="AP126">
        <v>0.11742003609584099</v>
      </c>
      <c r="AQ126">
        <f>(Table2[[#This Row],[Sharpe Ratio]]-AVERAGE(Table2[Sharpe Ratio]))/_xlfn.STDEV.P(Table2[Sharpe Ratio])</f>
        <v>0.64509655345994499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11.041034388204427</v>
      </c>
      <c r="AS126">
        <f>_xlfn.RANK.AVG(Table2[[#This Row],[1Y Return vs Nifty Z-Score]],Table2[1Y Return vs Nifty Z-Score])</f>
        <v>70</v>
      </c>
      <c r="AT126">
        <f>_xlfn.RANK.AVG(Table2[[#This Row],[6M Return vs Nifty Z-Score]],Table2[6M Return vs Nifty Z-Score])</f>
        <v>281</v>
      </c>
      <c r="AU126">
        <f>_xlfn.RANK.AVG(Table2[[#This Row],[Sharpe Ratio Z-Score]],Table2[Sharpe Ratio Z-Score])</f>
        <v>184</v>
      </c>
      <c r="AV126">
        <f>(Table2[[#This Row],[Rank 1Y]]+Table2[[#This Row],[Rank 6M]]+Table2[[#This Row],[Rank Sharpe]])/3</f>
        <v>178.33333333333334</v>
      </c>
    </row>
    <row r="127" spans="1:48" x14ac:dyDescent="0.3">
      <c r="A127" t="s">
        <v>985</v>
      </c>
      <c r="B127" t="s">
        <v>986</v>
      </c>
      <c r="C127" t="s">
        <v>3065</v>
      </c>
      <c r="D127" t="s">
        <v>309</v>
      </c>
      <c r="E127">
        <v>13661.32158313</v>
      </c>
      <c r="F127">
        <v>976.7</v>
      </c>
      <c r="G127">
        <v>109.592551623007</v>
      </c>
      <c r="H127">
        <f>(Table2[[#This Row],[1Y Return vs Nifty]]-AVERAGE(Table2[1Y Return vs Nifty]))/_xlfn.STDEV.P(Table2[1Y Return vs Nifty])</f>
        <v>1.1360001023540722</v>
      </c>
      <c r="I127">
        <v>2.67003126610261</v>
      </c>
      <c r="J127">
        <f>(Table2[[#This Row],[1M Return vs Nifty]]-AVERAGE(Table2[1M Return vs Nifty]))/_xlfn.STDEV.P(Table2[1M Return vs Nifty])</f>
        <v>0.62587267338170272</v>
      </c>
      <c r="K127">
        <v>8.0701445465213109</v>
      </c>
      <c r="L127">
        <f>(Table2[[#This Row],[6M Return vs Nifty]]-AVERAGE(Table2[6M Return vs Nifty]))/_xlfn.STDEV.P(Table2[6M Return vs Nifty])</f>
        <v>0.12671583534167277</v>
      </c>
      <c r="M127">
        <v>-3.99724739966774</v>
      </c>
      <c r="N127">
        <f>(Table2[[#This Row],[1W Return vs Nifty]]-AVERAGE(Table2[1W Return vs Nifty]))/_xlfn.STDEV.P(Table2[1W Return vs Nifty])</f>
        <v>-0.16260024543447216</v>
      </c>
      <c r="O127">
        <v>1009.56</v>
      </c>
      <c r="P127">
        <v>979.43188348295701</v>
      </c>
      <c r="Q127">
        <v>811.07837609637602</v>
      </c>
      <c r="R127">
        <v>39.651014581223997</v>
      </c>
      <c r="S127" s="1">
        <f>(Table2[[#This Row],[Close Price]]-Table2[[#This Row],[20D EMA]])/Table2[[#This Row],[20D EMA]]</f>
        <v>-3.2548833155037739E-2</v>
      </c>
      <c r="T127" s="1">
        <f>(Table2[[#This Row],[Close Price]]-Table2[[#This Row],[50D EMA]])/Table2[[#This Row],[50D EMA]]</f>
        <v>-2.7892531670932652E-3</v>
      </c>
      <c r="U127" s="1">
        <f>(Table2[[#This Row],[Close Price]]-Table2[[#This Row],[200D EMA]])/Table2[[#This Row],[200D EMA]]</f>
        <v>0.2041992842920326</v>
      </c>
      <c r="V127">
        <v>1.0785053653935801</v>
      </c>
      <c r="W127">
        <v>962.1</v>
      </c>
      <c r="X127">
        <v>980</v>
      </c>
      <c r="Y127">
        <v>940.05</v>
      </c>
      <c r="Z127">
        <v>1000</v>
      </c>
      <c r="AA127">
        <v>940.05</v>
      </c>
      <c r="AB127">
        <v>1082.5</v>
      </c>
      <c r="AC127" s="1">
        <f>(Table2[[#This Row],[Close Price]]/Table2[[#This Row],[Day Low]])-1</f>
        <v>1.5175137719571685E-2</v>
      </c>
      <c r="AD127" s="1">
        <f>(Table2[[#This Row],[Day High]]/Table2[[#This Row],[Close Price]])-1</f>
        <v>3.3787242756220248E-3</v>
      </c>
      <c r="AE127" s="1">
        <f>(Table2[[#This Row],[Close Price]]/Table2[[#This Row],[Current Week Low]])-1</f>
        <v>3.898728791021755E-2</v>
      </c>
      <c r="AF127" s="1">
        <f>(Table2[[#This Row],[Current Week High]]/Table2[[#This Row],[Close Price]])-1</f>
        <v>2.3855841097573327E-2</v>
      </c>
      <c r="AG127" s="1">
        <f>(Table2[[#This Row],[Close Price]]/Table2[[#This Row],[Current Month Low]])-1</f>
        <v>3.898728791021755E-2</v>
      </c>
      <c r="AH127" s="1">
        <f>(Table2[[#This Row],[Current Month High]]/Table2[[#This Row],[Close Price]])-1</f>
        <v>0.10832394798812328</v>
      </c>
      <c r="AI127">
        <v>18.455001535783701</v>
      </c>
      <c r="AJ127">
        <v>142.34228645865599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-0.16</v>
      </c>
      <c r="AM127" t="s">
        <v>3110</v>
      </c>
      <c r="AN127">
        <v>-4.4000000000000004</v>
      </c>
      <c r="AO127" t="s">
        <v>3110</v>
      </c>
      <c r="AP127">
        <v>0.125390061148559</v>
      </c>
      <c r="AQ127">
        <f>(Table2[[#This Row],[Sharpe Ratio]]-AVERAGE(Table2[Sharpe Ratio]))/_xlfn.STDEV.P(Table2[Sharpe Ratio])</f>
        <v>0.73838051851547037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2.4643688841584459</v>
      </c>
      <c r="AS127">
        <f>_xlfn.RANK.AVG(Table2[[#This Row],[1Y Return vs Nifty Z-Score]],Table2[1Y Return vs Nifty Z-Score])</f>
        <v>88</v>
      </c>
      <c r="AT127">
        <f>_xlfn.RANK.AVG(Table2[[#This Row],[6M Return vs Nifty Z-Score]],Table2[6M Return vs Nifty Z-Score])</f>
        <v>279</v>
      </c>
      <c r="AU127">
        <f>_xlfn.RANK.AVG(Table2[[#This Row],[Sharpe Ratio Z-Score]],Table2[Sharpe Ratio Z-Score])</f>
        <v>170</v>
      </c>
      <c r="AV127">
        <f>(Table2[[#This Row],[Rank 1Y]]+Table2[[#This Row],[Rank 6M]]+Table2[[#This Row],[Rank Sharpe]])/3</f>
        <v>179</v>
      </c>
    </row>
    <row r="128" spans="1:48" x14ac:dyDescent="0.3">
      <c r="A128" t="s">
        <v>362</v>
      </c>
      <c r="B128" t="s">
        <v>363</v>
      </c>
      <c r="C128" t="s">
        <v>3080</v>
      </c>
      <c r="D128" t="s">
        <v>297</v>
      </c>
      <c r="E128">
        <v>66624.035007600003</v>
      </c>
      <c r="F128">
        <v>7812</v>
      </c>
      <c r="G128">
        <v>27.802665541408899</v>
      </c>
      <c r="H128">
        <f>(Table2[[#This Row],[1Y Return vs Nifty]]-AVERAGE(Table2[1Y Return vs Nifty]))/_xlfn.STDEV.P(Table2[1Y Return vs Nifty])</f>
        <v>-9.9014217260333701E-2</v>
      </c>
      <c r="I128">
        <v>-13.784924858254501</v>
      </c>
      <c r="J128">
        <f>(Table2[[#This Row],[1M Return vs Nifty]]-AVERAGE(Table2[1M Return vs Nifty]))/_xlfn.STDEV.P(Table2[1M Return vs Nifty])</f>
        <v>-1.0616134455280097</v>
      </c>
      <c r="K128">
        <v>26.476185123903999</v>
      </c>
      <c r="L128">
        <f>(Table2[[#This Row],[6M Return vs Nifty]]-AVERAGE(Table2[6M Return vs Nifty]))/_xlfn.STDEV.P(Table2[6M Return vs Nifty])</f>
        <v>0.77459916695888464</v>
      </c>
      <c r="M128">
        <v>-0.54425622448873001</v>
      </c>
      <c r="N128">
        <f>(Table2[[#This Row],[1W Return vs Nifty]]-AVERAGE(Table2[1W Return vs Nifty]))/_xlfn.STDEV.P(Table2[1W Return vs Nifty])</f>
        <v>0.50825832239715774</v>
      </c>
      <c r="O128">
        <v>8137.4</v>
      </c>
      <c r="P128">
        <v>8255.1595276115004</v>
      </c>
      <c r="Q128">
        <v>7130.5485132139502</v>
      </c>
      <c r="R128">
        <v>32.733269697316203</v>
      </c>
      <c r="S128" s="1">
        <f>(Table2[[#This Row],[Close Price]]-Table2[[#This Row],[20D EMA]])/Table2[[#This Row],[20D EMA]]</f>
        <v>-3.9988202620001433E-2</v>
      </c>
      <c r="T128" s="1">
        <f>(Table2[[#This Row],[Close Price]]-Table2[[#This Row],[50D EMA]])/Table2[[#This Row],[50D EMA]]</f>
        <v>-5.3682733341401771E-2</v>
      </c>
      <c r="U128" s="1">
        <f>(Table2[[#This Row],[Close Price]]-Table2[[#This Row],[200D EMA]])/Table2[[#This Row],[200D EMA]]</f>
        <v>9.5567891519596354E-2</v>
      </c>
      <c r="V128">
        <v>0.654073154494211</v>
      </c>
      <c r="W128">
        <v>7820.5</v>
      </c>
      <c r="X128">
        <v>7881.95</v>
      </c>
      <c r="Y128">
        <v>7540.9</v>
      </c>
      <c r="Z128">
        <v>7994.95</v>
      </c>
      <c r="AA128">
        <v>7540.9</v>
      </c>
      <c r="AB128">
        <v>8294.75</v>
      </c>
      <c r="AC128" s="1">
        <f>(Table2[[#This Row],[Close Price]]/Table2[[#This Row],[Day Low]])-1</f>
        <v>-1.0868870276836695E-3</v>
      </c>
      <c r="AD128" s="1">
        <f>(Table2[[#This Row],[Day High]]/Table2[[#This Row],[Close Price]])-1</f>
        <v>8.9541730670763542E-3</v>
      </c>
      <c r="AE128" s="1">
        <f>(Table2[[#This Row],[Close Price]]/Table2[[#This Row],[Current Week Low]])-1</f>
        <v>3.5950615974220668E-2</v>
      </c>
      <c r="AF128" s="1">
        <f>(Table2[[#This Row],[Current Week High]]/Table2[[#This Row],[Close Price]])-1</f>
        <v>2.3419098822324624E-2</v>
      </c>
      <c r="AG128" s="1">
        <f>(Table2[[#This Row],[Close Price]]/Table2[[#This Row],[Current Month Low]])-1</f>
        <v>3.5950615974220668E-2</v>
      </c>
      <c r="AH128" s="1">
        <f>(Table2[[#This Row],[Current Month High]]/Table2[[#This Row],[Close Price]])-1</f>
        <v>6.1795954941116227E-2</v>
      </c>
      <c r="AI128">
        <v>27.176779313876001</v>
      </c>
      <c r="AJ128">
        <v>60.344827586206897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-0.23</v>
      </c>
      <c r="AM128" t="s">
        <v>3110</v>
      </c>
      <c r="AN128">
        <v>-3.6</v>
      </c>
      <c r="AO128" t="s">
        <v>3110</v>
      </c>
      <c r="AP128">
        <v>0.15977511586309601</v>
      </c>
      <c r="AQ128">
        <f>(Table2[[#This Row],[Sharpe Ratio]]-AVERAGE(Table2[Sharpe Ratio]))/_xlfn.STDEV.P(Table2[Sharpe Ratio])</f>
        <v>1.1408352437147753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316</v>
      </c>
      <c r="AT128">
        <f>_xlfn.RANK.AVG(Table2[[#This Row],[6M Return vs Nifty Z-Score]],Table2[6M Return vs Nifty Z-Score])</f>
        <v>128</v>
      </c>
      <c r="AU128">
        <f>_xlfn.RANK.AVG(Table2[[#This Row],[Sharpe Ratio Z-Score]],Table2[Sharpe Ratio Z-Score])</f>
        <v>95</v>
      </c>
      <c r="AV128">
        <f>(Table2[[#This Row],[Rank 1Y]]+Table2[[#This Row],[Rank 6M]]+Table2[[#This Row],[Rank Sharpe]])/3</f>
        <v>179.66666666666666</v>
      </c>
    </row>
    <row r="129" spans="1:48" x14ac:dyDescent="0.3">
      <c r="A129" t="s">
        <v>1351</v>
      </c>
      <c r="B129" t="s">
        <v>1352</v>
      </c>
      <c r="C129" t="s">
        <v>3069</v>
      </c>
      <c r="D129" t="s">
        <v>46</v>
      </c>
      <c r="E129">
        <v>7989.5130087039997</v>
      </c>
      <c r="F129">
        <v>47.56</v>
      </c>
      <c r="G129">
        <v>117.103031886263</v>
      </c>
      <c r="H129">
        <f>(Table2[[#This Row],[1Y Return vs Nifty]]-AVERAGE(Table2[1Y Return vs Nifty]))/_xlfn.STDEV.P(Table2[1Y Return vs Nifty])</f>
        <v>1.2494071642376006</v>
      </c>
      <c r="I129">
        <v>-5.8056016849877699</v>
      </c>
      <c r="J129">
        <f>(Table2[[#This Row],[1M Return vs Nifty]]-AVERAGE(Table2[1M Return vs Nifty]))/_xlfn.STDEV.P(Table2[1M Return vs Nifty])</f>
        <v>-0.24331912791199842</v>
      </c>
      <c r="K129">
        <v>3.7579519025576098</v>
      </c>
      <c r="L129">
        <f>(Table2[[#This Row],[6M Return vs Nifty]]-AVERAGE(Table2[6M Return vs Nifty]))/_xlfn.STDEV.P(Table2[6M Return vs Nifty])</f>
        <v>-2.5071167680555177E-2</v>
      </c>
      <c r="M129">
        <v>-13.7280120697559</v>
      </c>
      <c r="N129">
        <f>(Table2[[#This Row],[1W Return vs Nifty]]-AVERAGE(Table2[1W Return vs Nifty]))/_xlfn.STDEV.P(Table2[1W Return vs Nifty])</f>
        <v>-2.0531254507714198</v>
      </c>
      <c r="O129">
        <v>50.42</v>
      </c>
      <c r="P129">
        <v>47.631558086844699</v>
      </c>
      <c r="Q129">
        <v>38.160441674364101</v>
      </c>
      <c r="R129">
        <v>37.3618608367888</v>
      </c>
      <c r="S129" s="1">
        <f>(Table2[[#This Row],[Close Price]]-Table2[[#This Row],[20D EMA]])/Table2[[#This Row],[20D EMA]]</f>
        <v>-5.6723522411741362E-2</v>
      </c>
      <c r="T129" s="1">
        <f>(Table2[[#This Row],[Close Price]]-Table2[[#This Row],[50D EMA]])/Table2[[#This Row],[50D EMA]]</f>
        <v>-1.5023251331444452E-3</v>
      </c>
      <c r="U129" s="1">
        <f>(Table2[[#This Row],[Close Price]]-Table2[[#This Row],[200D EMA]])/Table2[[#This Row],[200D EMA]]</f>
        <v>0.24631681168277605</v>
      </c>
      <c r="V129">
        <v>1.5062751912197601</v>
      </c>
      <c r="W129">
        <v>47.5</v>
      </c>
      <c r="X129">
        <v>47.85</v>
      </c>
      <c r="Y129">
        <v>45.55</v>
      </c>
      <c r="Z129">
        <v>50.9</v>
      </c>
      <c r="AA129">
        <v>45.55</v>
      </c>
      <c r="AB129">
        <v>56.04</v>
      </c>
      <c r="AC129" s="1">
        <f>(Table2[[#This Row],[Close Price]]/Table2[[#This Row],[Day Low]])-1</f>
        <v>1.2631578947368549E-3</v>
      </c>
      <c r="AD129" s="1">
        <f>(Table2[[#This Row],[Day High]]/Table2[[#This Row],[Close Price]])-1</f>
        <v>6.0975609756097615E-3</v>
      </c>
      <c r="AE129" s="1">
        <f>(Table2[[#This Row],[Close Price]]/Table2[[#This Row],[Current Week Low]])-1</f>
        <v>4.4127332601536784E-2</v>
      </c>
      <c r="AF129" s="1">
        <f>(Table2[[#This Row],[Current Week High]]/Table2[[#This Row],[Close Price]])-1</f>
        <v>7.0227081581160533E-2</v>
      </c>
      <c r="AG129" s="1">
        <f>(Table2[[#This Row],[Close Price]]/Table2[[#This Row],[Current Month Low]])-1</f>
        <v>4.4127332601536784E-2</v>
      </c>
      <c r="AH129" s="1">
        <f>(Table2[[#This Row],[Current Month High]]/Table2[[#This Row],[Close Price]])-1</f>
        <v>0.17830109335576116</v>
      </c>
      <c r="AI129">
        <v>20.899915895710599</v>
      </c>
      <c r="AJ129">
        <v>150.85249530027599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0.18</v>
      </c>
      <c r="AM129" t="s">
        <v>3111</v>
      </c>
      <c r="AN129">
        <v>1.3</v>
      </c>
      <c r="AO129" t="s">
        <v>3111</v>
      </c>
      <c r="AP129">
        <v>0.135096897152961</v>
      </c>
      <c r="AQ129">
        <f>(Table2[[#This Row],[Sharpe Ratio]]-AVERAGE(Table2[Sharpe Ratio]))/_xlfn.STDEV.P(Table2[Sharpe Ratio])</f>
        <v>0.8519927273410316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-0.22011585478534146</v>
      </c>
      <c r="AS129">
        <f>_xlfn.RANK.AVG(Table2[[#This Row],[1Y Return vs Nifty Z-Score]],Table2[1Y Return vs Nifty Z-Score])</f>
        <v>81</v>
      </c>
      <c r="AT129">
        <f>_xlfn.RANK.AVG(Table2[[#This Row],[6M Return vs Nifty Z-Score]],Table2[6M Return vs Nifty Z-Score])</f>
        <v>323</v>
      </c>
      <c r="AU129">
        <f>_xlfn.RANK.AVG(Table2[[#This Row],[Sharpe Ratio Z-Score]],Table2[Sharpe Ratio Z-Score])</f>
        <v>141</v>
      </c>
      <c r="AV129">
        <f>(Table2[[#This Row],[Rank 1Y]]+Table2[[#This Row],[Rank 6M]]+Table2[[#This Row],[Rank Sharpe]])/3</f>
        <v>181.66666666666666</v>
      </c>
    </row>
    <row r="130" spans="1:48" x14ac:dyDescent="0.3">
      <c r="A130" t="s">
        <v>908</v>
      </c>
      <c r="B130" t="s">
        <v>909</v>
      </c>
      <c r="C130" t="s">
        <v>3070</v>
      </c>
      <c r="D130" t="s">
        <v>51</v>
      </c>
      <c r="E130">
        <v>15918.777266879901</v>
      </c>
      <c r="F130">
        <v>656.8</v>
      </c>
      <c r="G130">
        <v>80.913915699790394</v>
      </c>
      <c r="H130">
        <f>(Table2[[#This Row],[1Y Return vs Nifty]]-AVERAGE(Table2[1Y Return vs Nifty]))/_xlfn.STDEV.P(Table2[1Y Return vs Nifty])</f>
        <v>0.7029572442573494</v>
      </c>
      <c r="I130">
        <v>23.404579216495101</v>
      </c>
      <c r="J130">
        <f>(Table2[[#This Row],[1M Return vs Nifty]]-AVERAGE(Table2[1M Return vs Nifty]))/_xlfn.STDEV.P(Table2[1M Return vs Nifty])</f>
        <v>2.752238832229311</v>
      </c>
      <c r="K130">
        <v>40.0739308406514</v>
      </c>
      <c r="L130">
        <f>(Table2[[#This Row],[6M Return vs Nifty]]-AVERAGE(Table2[6M Return vs Nifty]))/_xlfn.STDEV.P(Table2[6M Return vs Nifty])</f>
        <v>1.2532329481032873</v>
      </c>
      <c r="M130">
        <v>11.8330129989439</v>
      </c>
      <c r="N130">
        <f>(Table2[[#This Row],[1W Return vs Nifty]]-AVERAGE(Table2[1W Return vs Nifty]))/_xlfn.STDEV.P(Table2[1W Return vs Nifty])</f>
        <v>2.9129552021880709</v>
      </c>
      <c r="O130">
        <v>581.07000000000005</v>
      </c>
      <c r="P130">
        <v>526.917836069587</v>
      </c>
      <c r="Q130">
        <v>442.77296502095498</v>
      </c>
      <c r="R130">
        <v>90.741352890764801</v>
      </c>
      <c r="S130" s="1">
        <f>(Table2[[#This Row],[Close Price]]-Table2[[#This Row],[20D EMA]])/Table2[[#This Row],[20D EMA]]</f>
        <v>0.13032853184642107</v>
      </c>
      <c r="T130" s="1">
        <f>(Table2[[#This Row],[Close Price]]-Table2[[#This Row],[50D EMA]])/Table2[[#This Row],[50D EMA]]</f>
        <v>0.24649414963675698</v>
      </c>
      <c r="U130" s="1">
        <f>(Table2[[#This Row],[Close Price]]-Table2[[#This Row],[200D EMA]])/Table2[[#This Row],[200D EMA]]</f>
        <v>0.4833787333174594</v>
      </c>
      <c r="V130">
        <v>1.74651848128756</v>
      </c>
      <c r="W130">
        <v>648.70000000000005</v>
      </c>
      <c r="X130">
        <v>657.4</v>
      </c>
      <c r="Y130">
        <v>626.5</v>
      </c>
      <c r="Z130">
        <v>664</v>
      </c>
      <c r="AA130">
        <v>622.1</v>
      </c>
      <c r="AB130">
        <v>664</v>
      </c>
      <c r="AC130" s="1">
        <f>(Table2[[#This Row],[Close Price]]/Table2[[#This Row],[Day Low]])-1</f>
        <v>1.2486511484507412E-2</v>
      </c>
      <c r="AD130" s="1">
        <f>(Table2[[#This Row],[Day High]]/Table2[[#This Row],[Close Price]])-1</f>
        <v>9.1352009744216645E-4</v>
      </c>
      <c r="AE130" s="1">
        <f>(Table2[[#This Row],[Close Price]]/Table2[[#This Row],[Current Week Low]])-1</f>
        <v>4.836392657621702E-2</v>
      </c>
      <c r="AF130" s="1">
        <f>(Table2[[#This Row],[Current Week High]]/Table2[[#This Row],[Close Price]])-1</f>
        <v>1.0962241169305775E-2</v>
      </c>
      <c r="AG130" s="1">
        <f>(Table2[[#This Row],[Close Price]]/Table2[[#This Row],[Current Month Low]])-1</f>
        <v>5.5778813695547269E-2</v>
      </c>
      <c r="AH130" s="1">
        <f>(Table2[[#This Row],[Current Month High]]/Table2[[#This Row],[Close Price]])-1</f>
        <v>1.0962241169305775E-2</v>
      </c>
      <c r="AI130">
        <v>1.09622411693057</v>
      </c>
      <c r="AJ130">
        <v>128.293361140076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0.4</v>
      </c>
      <c r="AM130" t="s">
        <v>3111</v>
      </c>
      <c r="AN130">
        <v>26.84</v>
      </c>
      <c r="AO130" t="s">
        <v>3111</v>
      </c>
      <c r="AP130">
        <v>5.9963460753962999E-2</v>
      </c>
      <c r="AQ130">
        <f>(Table2[[#This Row],[Sharpe Ratio]]-AVERAGE(Table2[Sharpe Ratio]))/_xlfn.STDEV.P(Table2[Sharpe Ratio])</f>
        <v>-2.7395330938094178E-2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7.5939888958399244</v>
      </c>
      <c r="AS130">
        <f>_xlfn.RANK.AVG(Table2[[#This Row],[1Y Return vs Nifty Z-Score]],Table2[1Y Return vs Nifty Z-Score])</f>
        <v>124</v>
      </c>
      <c r="AT130">
        <f>_xlfn.RANK.AVG(Table2[[#This Row],[6M Return vs Nifty Z-Score]],Table2[6M Return vs Nifty Z-Score])</f>
        <v>77</v>
      </c>
      <c r="AU130">
        <f>_xlfn.RANK.AVG(Table2[[#This Row],[Sharpe Ratio Z-Score]],Table2[Sharpe Ratio Z-Score])</f>
        <v>350</v>
      </c>
      <c r="AV130">
        <f>(Table2[[#This Row],[Rank 1Y]]+Table2[[#This Row],[Rank 6M]]+Table2[[#This Row],[Rank Sharpe]])/3</f>
        <v>183.66666666666666</v>
      </c>
    </row>
    <row r="131" spans="1:48" x14ac:dyDescent="0.3">
      <c r="A131" t="s">
        <v>1053</v>
      </c>
      <c r="B131" t="s">
        <v>1054</v>
      </c>
      <c r="C131" t="s">
        <v>3072</v>
      </c>
      <c r="D131" t="s">
        <v>210</v>
      </c>
      <c r="E131">
        <v>12161.67028959</v>
      </c>
      <c r="F131">
        <v>516.9</v>
      </c>
      <c r="G131">
        <v>51.266126228349599</v>
      </c>
      <c r="H131">
        <f>(Table2[[#This Row],[1Y Return vs Nifty]]-AVERAGE(Table2[1Y Return vs Nifty]))/_xlfn.STDEV.P(Table2[1Y Return vs Nifty])</f>
        <v>0.25528032115205229</v>
      </c>
      <c r="I131">
        <v>3.9389548474070502</v>
      </c>
      <c r="J131">
        <f>(Table2[[#This Row],[1M Return vs Nifty]]-AVERAGE(Table2[1M Return vs Nifty]))/_xlfn.STDEV.P(Table2[1M Return vs Nifty])</f>
        <v>0.7560031284996499</v>
      </c>
      <c r="K131">
        <v>15.727434141106</v>
      </c>
      <c r="L131">
        <f>(Table2[[#This Row],[6M Return vs Nifty]]-AVERAGE(Table2[6M Return vs Nifty]))/_xlfn.STDEV.P(Table2[6M Return vs Nifty])</f>
        <v>0.39624856145080917</v>
      </c>
      <c r="M131">
        <v>7.0614467221518096</v>
      </c>
      <c r="N131">
        <f>(Table2[[#This Row],[1W Return vs Nifty]]-AVERAGE(Table2[1W Return vs Nifty]))/_xlfn.STDEV.P(Table2[1W Return vs Nifty])</f>
        <v>1.9859194941988967</v>
      </c>
      <c r="O131">
        <v>495.12</v>
      </c>
      <c r="P131">
        <v>475.84570720231602</v>
      </c>
      <c r="Q131">
        <v>415.20361354504001</v>
      </c>
      <c r="R131">
        <v>68.078430591022396</v>
      </c>
      <c r="S131" s="1">
        <f>(Table2[[#This Row],[Close Price]]-Table2[[#This Row],[20D EMA]])/Table2[[#This Row],[20D EMA]]</f>
        <v>4.3989335918565138E-2</v>
      </c>
      <c r="T131" s="1">
        <f>(Table2[[#This Row],[Close Price]]-Table2[[#This Row],[50D EMA]])/Table2[[#This Row],[50D EMA]]</f>
        <v>8.6276480330269828E-2</v>
      </c>
      <c r="U131" s="1">
        <f>(Table2[[#This Row],[Close Price]]-Table2[[#This Row],[200D EMA]])/Table2[[#This Row],[200D EMA]]</f>
        <v>0.24493136171592653</v>
      </c>
      <c r="V131">
        <v>0.89954251777095096</v>
      </c>
      <c r="W131">
        <v>518.54999999999995</v>
      </c>
      <c r="X131">
        <v>525</v>
      </c>
      <c r="Y131">
        <v>501.1</v>
      </c>
      <c r="Z131">
        <v>533</v>
      </c>
      <c r="AA131">
        <v>488.45</v>
      </c>
      <c r="AB131">
        <v>533</v>
      </c>
      <c r="AC131" s="1">
        <f>(Table2[[#This Row],[Close Price]]/Table2[[#This Row],[Day Low]])-1</f>
        <v>-3.1819496673415326E-3</v>
      </c>
      <c r="AD131" s="1">
        <f>(Table2[[#This Row],[Day High]]/Table2[[#This Row],[Close Price]])-1</f>
        <v>1.5670342426001183E-2</v>
      </c>
      <c r="AE131" s="1">
        <f>(Table2[[#This Row],[Close Price]]/Table2[[#This Row],[Current Week Low]])-1</f>
        <v>3.1530632608261833E-2</v>
      </c>
      <c r="AF131" s="1">
        <f>(Table2[[#This Row],[Current Week High]]/Table2[[#This Row],[Close Price]])-1</f>
        <v>3.1147223834397497E-2</v>
      </c>
      <c r="AG131" s="1">
        <f>(Table2[[#This Row],[Close Price]]/Table2[[#This Row],[Current Month Low]])-1</f>
        <v>5.8245470365441587E-2</v>
      </c>
      <c r="AH131" s="1">
        <f>(Table2[[#This Row],[Current Month High]]/Table2[[#This Row],[Close Price]])-1</f>
        <v>3.1147223834397497E-2</v>
      </c>
      <c r="AI131">
        <v>3.11472238343974</v>
      </c>
      <c r="AJ131">
        <v>84.607142857142804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0.12</v>
      </c>
      <c r="AM131" t="s">
        <v>3111</v>
      </c>
      <c r="AN131">
        <v>9.9700000000000006</v>
      </c>
      <c r="AO131" t="s">
        <v>3111</v>
      </c>
      <c r="AP131">
        <v>0.14737896149740901</v>
      </c>
      <c r="AQ131">
        <f>(Table2[[#This Row],[Sharpe Ratio]]-AVERAGE(Table2[Sharpe Ratio]))/_xlfn.STDEV.P(Table2[Sharpe Ratio])</f>
        <v>0.99574631074118414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4.389197816042592</v>
      </c>
      <c r="AS131">
        <f>_xlfn.RANK.AVG(Table2[[#This Row],[1Y Return vs Nifty Z-Score]],Table2[1Y Return vs Nifty Z-Score])</f>
        <v>228</v>
      </c>
      <c r="AT131">
        <f>_xlfn.RANK.AVG(Table2[[#This Row],[6M Return vs Nifty Z-Score]],Table2[6M Return vs Nifty Z-Score])</f>
        <v>206</v>
      </c>
      <c r="AU131">
        <f>_xlfn.RANK.AVG(Table2[[#This Row],[Sharpe Ratio Z-Score]],Table2[Sharpe Ratio Z-Score])</f>
        <v>117</v>
      </c>
      <c r="AV131">
        <f>(Table2[[#This Row],[Rank 1Y]]+Table2[[#This Row],[Rank 6M]]+Table2[[#This Row],[Rank Sharpe]])/3</f>
        <v>183.66666666666666</v>
      </c>
    </row>
    <row r="132" spans="1:48" x14ac:dyDescent="0.3">
      <c r="A132" t="s">
        <v>408</v>
      </c>
      <c r="B132" t="s">
        <v>409</v>
      </c>
      <c r="C132" t="s">
        <v>3072</v>
      </c>
      <c r="D132" t="s">
        <v>210</v>
      </c>
      <c r="E132">
        <v>56959.924243225003</v>
      </c>
      <c r="F132">
        <v>992.05</v>
      </c>
      <c r="G132">
        <v>43.528818027686</v>
      </c>
      <c r="H132">
        <f>(Table2[[#This Row],[1Y Return vs Nifty]]-AVERAGE(Table2[1Y Return vs Nifty]))/_xlfn.STDEV.P(Table2[1Y Return vs Nifty])</f>
        <v>0.13844819335624831</v>
      </c>
      <c r="I132">
        <v>-17.389998519162901</v>
      </c>
      <c r="J132">
        <f>(Table2[[#This Row],[1M Return vs Nifty]]-AVERAGE(Table2[1M Return vs Nifty]))/_xlfn.STDEV.P(Table2[1M Return vs Nifty])</f>
        <v>-1.4313204027787161</v>
      </c>
      <c r="K132">
        <v>34.6260443269815</v>
      </c>
      <c r="L132">
        <f>(Table2[[#This Row],[6M Return vs Nifty]]-AVERAGE(Table2[6M Return vs Nifty]))/_xlfn.STDEV.P(Table2[6M Return vs Nifty])</f>
        <v>1.0614700944949946</v>
      </c>
      <c r="M132">
        <v>-6.4358236049486202</v>
      </c>
      <c r="N132">
        <f>(Table2[[#This Row],[1W Return vs Nifty]]-AVERAGE(Table2[1W Return vs Nifty]))/_xlfn.STDEV.P(Table2[1W Return vs Nifty])</f>
        <v>-0.63637491140598645</v>
      </c>
      <c r="O132">
        <v>1021.3</v>
      </c>
      <c r="P132">
        <v>983.19256294803404</v>
      </c>
      <c r="Q132">
        <v>798.32368004759905</v>
      </c>
      <c r="R132">
        <v>39.983016430989998</v>
      </c>
      <c r="S132" s="1">
        <f>(Table2[[#This Row],[Close Price]]-Table2[[#This Row],[20D EMA]])/Table2[[#This Row],[20D EMA]]</f>
        <v>-2.8639968667384708E-2</v>
      </c>
      <c r="T132" s="1">
        <f>(Table2[[#This Row],[Close Price]]-Table2[[#This Row],[50D EMA]])/Table2[[#This Row],[50D EMA]]</f>
        <v>9.0088527779415995E-3</v>
      </c>
      <c r="U132" s="1">
        <f>(Table2[[#This Row],[Close Price]]-Table2[[#This Row],[200D EMA]])/Table2[[#This Row],[200D EMA]]</f>
        <v>0.24266638306513746</v>
      </c>
      <c r="V132">
        <v>0.67538395341254898</v>
      </c>
      <c r="W132">
        <v>996</v>
      </c>
      <c r="X132">
        <v>1015.65</v>
      </c>
      <c r="Y132">
        <v>900</v>
      </c>
      <c r="Z132">
        <v>996.95</v>
      </c>
      <c r="AA132">
        <v>900</v>
      </c>
      <c r="AB132">
        <v>1049.9000000000001</v>
      </c>
      <c r="AC132" s="1">
        <f>(Table2[[#This Row],[Close Price]]/Table2[[#This Row],[Day Low]])-1</f>
        <v>-3.9658634538153326E-3</v>
      </c>
      <c r="AD132" s="1">
        <f>(Table2[[#This Row],[Day High]]/Table2[[#This Row],[Close Price]])-1</f>
        <v>2.3789123532079959E-2</v>
      </c>
      <c r="AE132" s="1">
        <f>(Table2[[#This Row],[Close Price]]/Table2[[#This Row],[Current Week Low]])-1</f>
        <v>0.10227777777777769</v>
      </c>
      <c r="AF132" s="1">
        <f>(Table2[[#This Row],[Current Week High]]/Table2[[#This Row],[Close Price]])-1</f>
        <v>4.9392671740335903E-3</v>
      </c>
      <c r="AG132" s="1">
        <f>(Table2[[#This Row],[Close Price]]/Table2[[#This Row],[Current Month Low]])-1</f>
        <v>0.10227777777777769</v>
      </c>
      <c r="AH132" s="1">
        <f>(Table2[[#This Row],[Current Month High]]/Table2[[#This Row],[Close Price]])-1</f>
        <v>5.8313593064865721E-2</v>
      </c>
      <c r="AI132">
        <v>21.697495085933099</v>
      </c>
      <c r="AJ132">
        <v>80.833029529711894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0.24</v>
      </c>
      <c r="AM132" t="s">
        <v>3111</v>
      </c>
      <c r="AN132">
        <v>1.35</v>
      </c>
      <c r="AO132" t="s">
        <v>3111</v>
      </c>
      <c r="AP132">
        <v>0.115733704106185</v>
      </c>
      <c r="AQ132">
        <f>(Table2[[#This Row],[Sharpe Ratio]]-AVERAGE(Table2[Sharpe Ratio]))/_xlfn.STDEV.P(Table2[Sharpe Ratio])</f>
        <v>0.62535913314387737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-0.24241789318958218</v>
      </c>
      <c r="AS132">
        <f>_xlfn.RANK.AVG(Table2[[#This Row],[1Y Return vs Nifty Z-Score]],Table2[1Y Return vs Nifty Z-Score])</f>
        <v>266</v>
      </c>
      <c r="AT132">
        <f>_xlfn.RANK.AVG(Table2[[#This Row],[6M Return vs Nifty Z-Score]],Table2[6M Return vs Nifty Z-Score])</f>
        <v>95</v>
      </c>
      <c r="AU132">
        <f>_xlfn.RANK.AVG(Table2[[#This Row],[Sharpe Ratio Z-Score]],Table2[Sharpe Ratio Z-Score])</f>
        <v>192</v>
      </c>
      <c r="AV132">
        <f>(Table2[[#This Row],[Rank 1Y]]+Table2[[#This Row],[Rank 6M]]+Table2[[#This Row],[Rank Sharpe]])/3</f>
        <v>184.33333333333334</v>
      </c>
    </row>
    <row r="133" spans="1:48" x14ac:dyDescent="0.3">
      <c r="A133" t="s">
        <v>888</v>
      </c>
      <c r="B133" t="s">
        <v>889</v>
      </c>
      <c r="C133" t="s">
        <v>3072</v>
      </c>
      <c r="D133" t="s">
        <v>701</v>
      </c>
      <c r="E133">
        <v>16829.508968579899</v>
      </c>
      <c r="F133">
        <v>931.7</v>
      </c>
      <c r="G133">
        <v>34.1457511938385</v>
      </c>
      <c r="H133">
        <f>(Table2[[#This Row],[1Y Return vs Nifty]]-AVERAGE(Table2[1Y Return vs Nifty]))/_xlfn.STDEV.P(Table2[1Y Return vs Nifty])</f>
        <v>-3.2346290178973266E-3</v>
      </c>
      <c r="I133">
        <v>-13.2420870268441</v>
      </c>
      <c r="J133">
        <f>(Table2[[#This Row],[1M Return vs Nifty]]-AVERAGE(Table2[1M Return vs Nifty]))/_xlfn.STDEV.P(Table2[1M Return vs Nifty])</f>
        <v>-1.0059444240853959</v>
      </c>
      <c r="K133">
        <v>15.9687171920819</v>
      </c>
      <c r="L133">
        <f>(Table2[[#This Row],[6M Return vs Nifty]]-AVERAGE(Table2[6M Return vs Nifty]))/_xlfn.STDEV.P(Table2[6M Return vs Nifty])</f>
        <v>0.40474160297550954</v>
      </c>
      <c r="M133">
        <v>2.2551355974574401</v>
      </c>
      <c r="N133">
        <f>(Table2[[#This Row],[1W Return vs Nifty]]-AVERAGE(Table2[1W Return vs Nifty]))/_xlfn.STDEV.P(Table2[1W Return vs Nifty])</f>
        <v>1.0521334420238464</v>
      </c>
      <c r="O133">
        <v>876.35</v>
      </c>
      <c r="P133">
        <v>846.58240938835502</v>
      </c>
      <c r="Q133">
        <v>737.17310803117198</v>
      </c>
      <c r="R133">
        <v>66.033025743128405</v>
      </c>
      <c r="S133" s="1">
        <f>(Table2[[#This Row],[Close Price]]-Table2[[#This Row],[20D EMA]])/Table2[[#This Row],[20D EMA]]</f>
        <v>6.3159696468306062E-2</v>
      </c>
      <c r="T133" s="1">
        <f>(Table2[[#This Row],[Close Price]]-Table2[[#This Row],[50D EMA]])/Table2[[#This Row],[50D EMA]]</f>
        <v>0.10054259298057161</v>
      </c>
      <c r="U133" s="1">
        <f>(Table2[[#This Row],[Close Price]]-Table2[[#This Row],[200D EMA]])/Table2[[#This Row],[200D EMA]]</f>
        <v>0.26388224129386217</v>
      </c>
      <c r="V133">
        <v>1.2878059785714799</v>
      </c>
      <c r="W133">
        <v>925.2</v>
      </c>
      <c r="X133">
        <v>938.7</v>
      </c>
      <c r="Y133">
        <v>837.2</v>
      </c>
      <c r="Z133">
        <v>939</v>
      </c>
      <c r="AA133">
        <v>835</v>
      </c>
      <c r="AB133">
        <v>939</v>
      </c>
      <c r="AC133" s="1">
        <f>(Table2[[#This Row],[Close Price]]/Table2[[#This Row],[Day Low]])-1</f>
        <v>7.0255079982706192E-3</v>
      </c>
      <c r="AD133" s="1">
        <f>(Table2[[#This Row],[Day High]]/Table2[[#This Row],[Close Price]])-1</f>
        <v>7.5131480090158131E-3</v>
      </c>
      <c r="AE133" s="1">
        <f>(Table2[[#This Row],[Close Price]]/Table2[[#This Row],[Current Week Low]])-1</f>
        <v>0.1128762541806021</v>
      </c>
      <c r="AF133" s="1">
        <f>(Table2[[#This Row],[Current Week High]]/Table2[[#This Row],[Close Price]])-1</f>
        <v>7.8351400665450655E-3</v>
      </c>
      <c r="AG133" s="1">
        <f>(Table2[[#This Row],[Close Price]]/Table2[[#This Row],[Current Month Low]])-1</f>
        <v>0.11580838323353304</v>
      </c>
      <c r="AH133" s="1">
        <f>(Table2[[#This Row],[Current Month High]]/Table2[[#This Row],[Close Price]])-1</f>
        <v>7.8351400665450655E-3</v>
      </c>
      <c r="AI133">
        <v>7.1643232800257604</v>
      </c>
      <c r="AJ133">
        <v>65.341614906832305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0.18</v>
      </c>
      <c r="AM133" t="s">
        <v>3111</v>
      </c>
      <c r="AN133">
        <v>4.7699999999999996</v>
      </c>
      <c r="AO133" t="s">
        <v>3111</v>
      </c>
      <c r="AP133">
        <v>0.18265163585205599</v>
      </c>
      <c r="AQ133">
        <f>(Table2[[#This Row],[Sharpe Ratio]]-AVERAGE(Table2[Sharpe Ratio]))/_xlfn.STDEV.P(Table2[Sharpe Ratio])</f>
        <v>1.4085900471346735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1.8562860390307363</v>
      </c>
      <c r="AS133">
        <f>_xlfn.RANK.AVG(Table2[[#This Row],[1Y Return vs Nifty Z-Score]],Table2[1Y Return vs Nifty Z-Score])</f>
        <v>291</v>
      </c>
      <c r="AT133">
        <f>_xlfn.RANK.AVG(Table2[[#This Row],[6M Return vs Nifty Z-Score]],Table2[6M Return vs Nifty Z-Score])</f>
        <v>204</v>
      </c>
      <c r="AU133">
        <f>_xlfn.RANK.AVG(Table2[[#This Row],[Sharpe Ratio Z-Score]],Table2[Sharpe Ratio Z-Score])</f>
        <v>61</v>
      </c>
      <c r="AV133">
        <f>(Table2[[#This Row],[Rank 1Y]]+Table2[[#This Row],[Rank 6M]]+Table2[[#This Row],[Rank Sharpe]])/3</f>
        <v>185.33333333333334</v>
      </c>
    </row>
    <row r="134" spans="1:48" x14ac:dyDescent="0.3">
      <c r="A134" t="s">
        <v>923</v>
      </c>
      <c r="B134" t="s">
        <v>924</v>
      </c>
      <c r="C134" t="s">
        <v>3077</v>
      </c>
      <c r="D134" t="s">
        <v>925</v>
      </c>
      <c r="E134">
        <v>15529.172319920001</v>
      </c>
      <c r="F134">
        <v>1304.8</v>
      </c>
      <c r="G134">
        <v>54.511295886588897</v>
      </c>
      <c r="H134">
        <f>(Table2[[#This Row],[1Y Return vs Nifty]]-AVERAGE(Table2[1Y Return vs Nifty]))/_xlfn.STDEV.P(Table2[1Y Return vs Nifty])</f>
        <v>0.30428186877011948</v>
      </c>
      <c r="I134">
        <v>-15.1511435365659</v>
      </c>
      <c r="J134">
        <f>(Table2[[#This Row],[1M Return vs Nifty]]-AVERAGE(Table2[1M Return vs Nifty]))/_xlfn.STDEV.P(Table2[1M Return vs Nifty])</f>
        <v>-1.20172169240647</v>
      </c>
      <c r="K134">
        <v>6.0301627748812203</v>
      </c>
      <c r="L134">
        <f>(Table2[[#This Row],[6M Return vs Nifty]]-AVERAGE(Table2[6M Return vs Nifty]))/_xlfn.STDEV.P(Table2[6M Return vs Nifty])</f>
        <v>5.4909507354292897E-2</v>
      </c>
      <c r="M134">
        <v>-9.1931912397012692</v>
      </c>
      <c r="N134">
        <f>(Table2[[#This Row],[1W Return vs Nifty]]-AVERAGE(Table2[1W Return vs Nifty]))/_xlfn.STDEV.P(Table2[1W Return vs Nifty])</f>
        <v>-1.1720854326874528</v>
      </c>
      <c r="O134">
        <v>1376.62</v>
      </c>
      <c r="P134">
        <v>1409.01917475408</v>
      </c>
      <c r="Q134">
        <v>1209.3672264844299</v>
      </c>
      <c r="R134">
        <v>35.946181824833801</v>
      </c>
      <c r="S134" s="1">
        <f>(Table2[[#This Row],[Close Price]]-Table2[[#This Row],[20D EMA]])/Table2[[#This Row],[20D EMA]]</f>
        <v>-5.2171260042713268E-2</v>
      </c>
      <c r="T134" s="1">
        <f>(Table2[[#This Row],[Close Price]]-Table2[[#This Row],[50D EMA]])/Table2[[#This Row],[50D EMA]]</f>
        <v>-7.396576045338045E-2</v>
      </c>
      <c r="U134" s="1">
        <f>(Table2[[#This Row],[Close Price]]-Table2[[#This Row],[200D EMA]])/Table2[[#This Row],[200D EMA]]</f>
        <v>7.8911327697368097E-2</v>
      </c>
      <c r="V134">
        <v>0.70246332278685597</v>
      </c>
      <c r="W134">
        <v>1304.5</v>
      </c>
      <c r="X134">
        <v>1318.35</v>
      </c>
      <c r="Y134">
        <v>1261.6500000000001</v>
      </c>
      <c r="Z134">
        <v>1337.75</v>
      </c>
      <c r="AA134">
        <v>1261.6500000000001</v>
      </c>
      <c r="AB134">
        <v>1392.1</v>
      </c>
      <c r="AC134" s="1">
        <f>(Table2[[#This Row],[Close Price]]/Table2[[#This Row],[Day Low]])-1</f>
        <v>2.2997316979678217E-4</v>
      </c>
      <c r="AD134" s="1">
        <f>(Table2[[#This Row],[Day High]]/Table2[[#This Row],[Close Price]])-1</f>
        <v>1.0384733292458481E-2</v>
      </c>
      <c r="AE134" s="1">
        <f>(Table2[[#This Row],[Close Price]]/Table2[[#This Row],[Current Week Low]])-1</f>
        <v>3.4201244402171538E-2</v>
      </c>
      <c r="AF134" s="1">
        <f>(Table2[[#This Row],[Current Week High]]/Table2[[#This Row],[Close Price]])-1</f>
        <v>2.5252912323727728E-2</v>
      </c>
      <c r="AG134" s="1">
        <f>(Table2[[#This Row],[Close Price]]/Table2[[#This Row],[Current Month Low]])-1</f>
        <v>3.4201244402171538E-2</v>
      </c>
      <c r="AH134" s="1">
        <f>(Table2[[#This Row],[Current Month High]]/Table2[[#This Row],[Close Price]])-1</f>
        <v>6.6906805640711164E-2</v>
      </c>
      <c r="AI134">
        <v>29.904966278356799</v>
      </c>
      <c r="AJ134">
        <v>102.498642042368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-0.17</v>
      </c>
      <c r="AM134" t="s">
        <v>3110</v>
      </c>
      <c r="AN134">
        <v>-7.2</v>
      </c>
      <c r="AO134" t="s">
        <v>3110</v>
      </c>
      <c r="AP134">
        <v>0.188331277080657</v>
      </c>
      <c r="AQ134">
        <f>(Table2[[#This Row],[Sharpe Ratio]]-AVERAGE(Table2[Sharpe Ratio]))/_xlfn.STDEV.P(Table2[Sharpe Ratio])</f>
        <v>1.4750665576088853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209</v>
      </c>
      <c r="AT134">
        <f>_xlfn.RANK.AVG(Table2[[#This Row],[6M Return vs Nifty Z-Score]],Table2[6M Return vs Nifty Z-Score])</f>
        <v>297</v>
      </c>
      <c r="AU134">
        <f>_xlfn.RANK.AVG(Table2[[#This Row],[Sharpe Ratio Z-Score]],Table2[Sharpe Ratio Z-Score])</f>
        <v>51</v>
      </c>
      <c r="AV134">
        <f>(Table2[[#This Row],[Rank 1Y]]+Table2[[#This Row],[Rank 6M]]+Table2[[#This Row],[Rank Sharpe]])/3</f>
        <v>185.66666666666666</v>
      </c>
    </row>
    <row r="135" spans="1:48" x14ac:dyDescent="0.3">
      <c r="A135" t="s">
        <v>109</v>
      </c>
      <c r="B135" t="s">
        <v>110</v>
      </c>
      <c r="C135" t="s">
        <v>3073</v>
      </c>
      <c r="D135" t="s">
        <v>111</v>
      </c>
      <c r="E135">
        <v>251554.36666500001</v>
      </c>
      <c r="F135">
        <v>595.35</v>
      </c>
      <c r="G135">
        <v>63.9718849532576</v>
      </c>
      <c r="H135">
        <f>(Table2[[#This Row],[1Y Return vs Nifty]]-AVERAGE(Table2[1Y Return vs Nifty]))/_xlfn.STDEV.P(Table2[1Y Return vs Nifty])</f>
        <v>0.44713526457588909</v>
      </c>
      <c r="I135">
        <v>-12.864200304858</v>
      </c>
      <c r="J135">
        <f>(Table2[[#This Row],[1M Return vs Nifty]]-AVERAGE(Table2[1M Return vs Nifty]))/_xlfn.STDEV.P(Table2[1M Return vs Nifty])</f>
        <v>-0.96719144333888862</v>
      </c>
      <c r="K135">
        <v>77.668350891715605</v>
      </c>
      <c r="L135">
        <f>(Table2[[#This Row],[6M Return vs Nifty]]-AVERAGE(Table2[6M Return vs Nifty]))/_xlfn.STDEV.P(Table2[6M Return vs Nifty])</f>
        <v>2.576537545335893</v>
      </c>
      <c r="M135">
        <v>-2.1220651067678999</v>
      </c>
      <c r="N135">
        <f>(Table2[[#This Row],[1W Return vs Nifty]]-AVERAGE(Table2[1W Return vs Nifty]))/_xlfn.STDEV.P(Table2[1W Return vs Nifty])</f>
        <v>0.20171638429824135</v>
      </c>
      <c r="O135">
        <v>635.12</v>
      </c>
      <c r="P135">
        <v>625.425641917912</v>
      </c>
      <c r="Q135">
        <v>481.13129807020402</v>
      </c>
      <c r="R135">
        <v>28.6993074321893</v>
      </c>
      <c r="S135" s="1">
        <f>(Table2[[#This Row],[Close Price]]-Table2[[#This Row],[20D EMA]])/Table2[[#This Row],[20D EMA]]</f>
        <v>-6.2618087920392973E-2</v>
      </c>
      <c r="T135" s="1">
        <f>(Table2[[#This Row],[Close Price]]-Table2[[#This Row],[50D EMA]])/Table2[[#This Row],[50D EMA]]</f>
        <v>-4.8088277649894394E-2</v>
      </c>
      <c r="U135" s="1">
        <f>(Table2[[#This Row],[Close Price]]-Table2[[#This Row],[200D EMA]])/Table2[[#This Row],[200D EMA]]</f>
        <v>0.23739611700157953</v>
      </c>
      <c r="V135">
        <v>0.23824521291226999</v>
      </c>
      <c r="W135">
        <v>596.29999999999995</v>
      </c>
      <c r="X135">
        <v>600</v>
      </c>
      <c r="Y135">
        <v>591.4</v>
      </c>
      <c r="Z135">
        <v>636</v>
      </c>
      <c r="AA135">
        <v>591.4</v>
      </c>
      <c r="AB135">
        <v>663.15</v>
      </c>
      <c r="AC135" s="1">
        <f>(Table2[[#This Row],[Close Price]]/Table2[[#This Row],[Day Low]])-1</f>
        <v>-1.5931578064731777E-3</v>
      </c>
      <c r="AD135" s="1">
        <f>(Table2[[#This Row],[Day High]]/Table2[[#This Row],[Close Price]])-1</f>
        <v>7.8105316200554054E-3</v>
      </c>
      <c r="AE135" s="1">
        <f>(Table2[[#This Row],[Close Price]]/Table2[[#This Row],[Current Week Low]])-1</f>
        <v>6.6790666215759131E-3</v>
      </c>
      <c r="AF135" s="1">
        <f>(Table2[[#This Row],[Current Week High]]/Table2[[#This Row],[Close Price]])-1</f>
        <v>6.8279163517258823E-2</v>
      </c>
      <c r="AG135" s="1">
        <f>(Table2[[#This Row],[Close Price]]/Table2[[#This Row],[Current Month Low]])-1</f>
        <v>6.6790666215759131E-3</v>
      </c>
      <c r="AH135" s="1">
        <f>(Table2[[#This Row],[Current Month High]]/Table2[[#This Row],[Close Price]])-1</f>
        <v>0.11388259007306623</v>
      </c>
      <c r="AI135">
        <v>35.668094398253103</v>
      </c>
      <c r="AJ135">
        <v>109.188334504567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0.01</v>
      </c>
      <c r="AM135" t="s">
        <v>3111</v>
      </c>
      <c r="AN135">
        <v>-5.8</v>
      </c>
      <c r="AO135" t="s">
        <v>3110</v>
      </c>
      <c r="AP135">
        <v>5.6846309670346998E-2</v>
      </c>
      <c r="AQ135">
        <f>(Table2[[#This Row],[Sharpe Ratio]]-AVERAGE(Table2[Sharpe Ratio]))/_xlfn.STDEV.P(Table2[Sharpe Ratio])</f>
        <v>-6.3879559134800298E-2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2.1943181917363344</v>
      </c>
      <c r="AS135">
        <f>_xlfn.RANK.AVG(Table2[[#This Row],[1Y Return vs Nifty Z-Score]],Table2[1Y Return vs Nifty Z-Score])</f>
        <v>180</v>
      </c>
      <c r="AT135">
        <f>_xlfn.RANK.AVG(Table2[[#This Row],[6M Return vs Nifty Z-Score]],Table2[6M Return vs Nifty Z-Score])</f>
        <v>18</v>
      </c>
      <c r="AU135">
        <f>_xlfn.RANK.AVG(Table2[[#This Row],[Sharpe Ratio Z-Score]],Table2[Sharpe Ratio Z-Score])</f>
        <v>362</v>
      </c>
      <c r="AV135">
        <f>(Table2[[#This Row],[Rank 1Y]]+Table2[[#This Row],[Rank 6M]]+Table2[[#This Row],[Rank Sharpe]])/3</f>
        <v>186.66666666666666</v>
      </c>
    </row>
    <row r="136" spans="1:48" x14ac:dyDescent="0.3">
      <c r="A136" t="s">
        <v>604</v>
      </c>
      <c r="B136" t="s">
        <v>605</v>
      </c>
      <c r="C136" t="s">
        <v>3069</v>
      </c>
      <c r="D136" t="s">
        <v>46</v>
      </c>
      <c r="E136">
        <v>30834</v>
      </c>
      <c r="F136">
        <v>171.3</v>
      </c>
      <c r="G136">
        <v>232.14913998134099</v>
      </c>
      <c r="H136">
        <f>(Table2[[#This Row],[1Y Return vs Nifty]]-AVERAGE(Table2[1Y Return vs Nifty]))/_xlfn.STDEV.P(Table2[1Y Return vs Nifty])</f>
        <v>2.9865851665590339</v>
      </c>
      <c r="I136">
        <v>-13.6701782192849</v>
      </c>
      <c r="J136">
        <f>(Table2[[#This Row],[1M Return vs Nifty]]-AVERAGE(Table2[1M Return vs Nifty]))/_xlfn.STDEV.P(Table2[1M Return vs Nifty])</f>
        <v>-1.0498459659316266</v>
      </c>
      <c r="K136">
        <v>-2.4097646024074701</v>
      </c>
      <c r="L136">
        <f>(Table2[[#This Row],[6M Return vs Nifty]]-AVERAGE(Table2[6M Return vs Nifty]))/_xlfn.STDEV.P(Table2[6M Return vs Nifty])</f>
        <v>-0.24217167340352269</v>
      </c>
      <c r="M136">
        <v>-9.0837851123359101</v>
      </c>
      <c r="N136">
        <f>(Table2[[#This Row],[1W Return vs Nifty]]-AVERAGE(Table2[1W Return vs Nifty]))/_xlfn.STDEV.P(Table2[1W Return vs Nifty])</f>
        <v>-1.1508296477193591</v>
      </c>
      <c r="O136">
        <v>176.09</v>
      </c>
      <c r="P136">
        <v>167.589363778034</v>
      </c>
      <c r="Q136">
        <v>128.12604954202999</v>
      </c>
      <c r="R136">
        <v>43.620225903282901</v>
      </c>
      <c r="S136" s="1">
        <f>(Table2[[#This Row],[Close Price]]-Table2[[#This Row],[20D EMA]])/Table2[[#This Row],[20D EMA]]</f>
        <v>-2.7201998977795398E-2</v>
      </c>
      <c r="T136" s="1">
        <f>(Table2[[#This Row],[Close Price]]-Table2[[#This Row],[50D EMA]])/Table2[[#This Row],[50D EMA]]</f>
        <v>2.2141239386054445E-2</v>
      </c>
      <c r="U136" s="1">
        <f>(Table2[[#This Row],[Close Price]]-Table2[[#This Row],[200D EMA]])/Table2[[#This Row],[200D EMA]]</f>
        <v>0.33696465794652791</v>
      </c>
      <c r="V136">
        <v>0.77265171924881204</v>
      </c>
      <c r="W136">
        <v>170.22</v>
      </c>
      <c r="X136">
        <v>171.74</v>
      </c>
      <c r="Y136">
        <v>163</v>
      </c>
      <c r="Z136">
        <v>176.24</v>
      </c>
      <c r="AA136">
        <v>163</v>
      </c>
      <c r="AB136">
        <v>185.29</v>
      </c>
      <c r="AC136" s="1">
        <f>(Table2[[#This Row],[Close Price]]/Table2[[#This Row],[Day Low]])-1</f>
        <v>6.3447303489603257E-3</v>
      </c>
      <c r="AD136" s="1">
        <f>(Table2[[#This Row],[Day High]]/Table2[[#This Row],[Close Price]])-1</f>
        <v>2.5685931115002614E-3</v>
      </c>
      <c r="AE136" s="1">
        <f>(Table2[[#This Row],[Close Price]]/Table2[[#This Row],[Current Week Low]])-1</f>
        <v>5.0920245398773156E-2</v>
      </c>
      <c r="AF136" s="1">
        <f>(Table2[[#This Row],[Current Week High]]/Table2[[#This Row],[Close Price]])-1</f>
        <v>2.8838295388207813E-2</v>
      </c>
      <c r="AG136" s="1">
        <f>(Table2[[#This Row],[Close Price]]/Table2[[#This Row],[Current Month Low]])-1</f>
        <v>5.0920245398773156E-2</v>
      </c>
      <c r="AH136" s="1">
        <f>(Table2[[#This Row],[Current Month High]]/Table2[[#This Row],[Close Price]])-1</f>
        <v>8.1669585522475163E-2</v>
      </c>
      <c r="AI136">
        <v>15.761821366024501</v>
      </c>
      <c r="AJ136">
        <v>268.38709677419303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0.17</v>
      </c>
      <c r="AM136" t="s">
        <v>3111</v>
      </c>
      <c r="AN136">
        <v>-7.4</v>
      </c>
      <c r="AO136" t="s">
        <v>3110</v>
      </c>
      <c r="AP136">
        <v>0.129454565293775</v>
      </c>
      <c r="AQ136">
        <f>(Table2[[#This Row],[Sharpe Ratio]]-AVERAGE(Table2[Sharpe Ratio]))/_xlfn.STDEV.P(Table2[Sharpe Ratio])</f>
        <v>0.78595289879563845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1.3296907783001639</v>
      </c>
      <c r="AS136">
        <f>_xlfn.RANK.AVG(Table2[[#This Row],[1Y Return vs Nifty Z-Score]],Table2[1Y Return vs Nifty Z-Score])</f>
        <v>10</v>
      </c>
      <c r="AT136">
        <f>_xlfn.RANK.AVG(Table2[[#This Row],[6M Return vs Nifty Z-Score]],Table2[6M Return vs Nifty Z-Score])</f>
        <v>395</v>
      </c>
      <c r="AU136">
        <f>_xlfn.RANK.AVG(Table2[[#This Row],[Sharpe Ratio Z-Score]],Table2[Sharpe Ratio Z-Score])</f>
        <v>156</v>
      </c>
      <c r="AV136">
        <f>(Table2[[#This Row],[Rank 1Y]]+Table2[[#This Row],[Rank 6M]]+Table2[[#This Row],[Rank Sharpe]])/3</f>
        <v>187</v>
      </c>
    </row>
    <row r="137" spans="1:48" x14ac:dyDescent="0.3">
      <c r="A137" t="s">
        <v>720</v>
      </c>
      <c r="B137" t="s">
        <v>721</v>
      </c>
      <c r="C137" t="s">
        <v>3071</v>
      </c>
      <c r="D137" t="s">
        <v>60</v>
      </c>
      <c r="E137">
        <v>23131.204003499999</v>
      </c>
      <c r="F137">
        <v>174.5</v>
      </c>
      <c r="G137">
        <v>98.876875674594203</v>
      </c>
      <c r="H137">
        <f>(Table2[[#This Row],[1Y Return vs Nifty]]-AVERAGE(Table2[1Y Return vs Nifty]))/_xlfn.STDEV.P(Table2[1Y Return vs Nifty])</f>
        <v>0.9741950935118483</v>
      </c>
      <c r="I137">
        <v>2.2336780399464402</v>
      </c>
      <c r="J137">
        <f>(Table2[[#This Row],[1M Return vs Nifty]]-AVERAGE(Table2[1M Return vs Nifty]))/_xlfn.STDEV.P(Table2[1M Return vs Nifty])</f>
        <v>0.58112384473000822</v>
      </c>
      <c r="K137">
        <v>15.063285563967201</v>
      </c>
      <c r="L137">
        <f>(Table2[[#This Row],[6M Return vs Nifty]]-AVERAGE(Table2[6M Return vs Nifty]))/_xlfn.STDEV.P(Table2[6M Return vs Nifty])</f>
        <v>0.37287086699031463</v>
      </c>
      <c r="M137">
        <v>2.4819857887534602</v>
      </c>
      <c r="N137">
        <f>(Table2[[#This Row],[1W Return vs Nifty]]-AVERAGE(Table2[1W Return vs Nifty]))/_xlfn.STDEV.P(Table2[1W Return vs Nifty])</f>
        <v>1.0962066489115792</v>
      </c>
      <c r="O137">
        <v>171.92</v>
      </c>
      <c r="P137">
        <v>163.922047884888</v>
      </c>
      <c r="Q137">
        <v>136.335255887843</v>
      </c>
      <c r="R137">
        <v>52.982249910020101</v>
      </c>
      <c r="S137" s="1">
        <f>(Table2[[#This Row],[Close Price]]-Table2[[#This Row],[20D EMA]])/Table2[[#This Row],[20D EMA]]</f>
        <v>1.500697999069342E-2</v>
      </c>
      <c r="T137" s="1">
        <f>(Table2[[#This Row],[Close Price]]-Table2[[#This Row],[50D EMA]])/Table2[[#This Row],[50D EMA]]</f>
        <v>6.453038045583849E-2</v>
      </c>
      <c r="U137" s="1">
        <f>(Table2[[#This Row],[Close Price]]-Table2[[#This Row],[200D EMA]])/Table2[[#This Row],[200D EMA]]</f>
        <v>0.27993305079907904</v>
      </c>
      <c r="V137">
        <v>1.1871589635144399</v>
      </c>
      <c r="W137">
        <v>174</v>
      </c>
      <c r="X137">
        <v>175.5</v>
      </c>
      <c r="Y137">
        <v>166.75</v>
      </c>
      <c r="Z137">
        <v>178.8</v>
      </c>
      <c r="AA137">
        <v>166.75</v>
      </c>
      <c r="AB137">
        <v>183</v>
      </c>
      <c r="AC137" s="1">
        <f>(Table2[[#This Row],[Close Price]]/Table2[[#This Row],[Day Low]])-1</f>
        <v>2.8735632183907178E-3</v>
      </c>
      <c r="AD137" s="1">
        <f>(Table2[[#This Row],[Day High]]/Table2[[#This Row],[Close Price]])-1</f>
        <v>5.7306590257879542E-3</v>
      </c>
      <c r="AE137" s="1">
        <f>(Table2[[#This Row],[Close Price]]/Table2[[#This Row],[Current Week Low]])-1</f>
        <v>4.6476761619190343E-2</v>
      </c>
      <c r="AF137" s="1">
        <f>(Table2[[#This Row],[Current Week High]]/Table2[[#This Row],[Close Price]])-1</f>
        <v>2.4641833810888247E-2</v>
      </c>
      <c r="AG137" s="1">
        <f>(Table2[[#This Row],[Close Price]]/Table2[[#This Row],[Current Month Low]])-1</f>
        <v>4.6476761619190343E-2</v>
      </c>
      <c r="AH137" s="1">
        <f>(Table2[[#This Row],[Current Month High]]/Table2[[#This Row],[Close Price]])-1</f>
        <v>4.871060171919761E-2</v>
      </c>
      <c r="AI137">
        <v>10.429799426934</v>
      </c>
      <c r="AJ137">
        <v>127.50977835723501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</v>
      </c>
      <c r="AM137" t="s">
        <v>3111</v>
      </c>
      <c r="AN137">
        <v>4.1900000000000004</v>
      </c>
      <c r="AO137" t="s">
        <v>3111</v>
      </c>
      <c r="AP137">
        <v>9.2956406624393001E-2</v>
      </c>
      <c r="AQ137">
        <f>(Table2[[#This Row],[Sharpe Ratio]]-AVERAGE(Table2[Sharpe Ratio]))/_xlfn.STDEV.P(Table2[Sharpe Ratio])</f>
        <v>0.35876566470475485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3.3831621188485053</v>
      </c>
      <c r="AS137">
        <f>_xlfn.RANK.AVG(Table2[[#This Row],[1Y Return vs Nifty Z-Score]],Table2[1Y Return vs Nifty Z-Score])</f>
        <v>102</v>
      </c>
      <c r="AT137">
        <f>_xlfn.RANK.AVG(Table2[[#This Row],[6M Return vs Nifty Z-Score]],Table2[6M Return vs Nifty Z-Score])</f>
        <v>213</v>
      </c>
      <c r="AU137">
        <f>_xlfn.RANK.AVG(Table2[[#This Row],[Sharpe Ratio Z-Score]],Table2[Sharpe Ratio Z-Score])</f>
        <v>246</v>
      </c>
      <c r="AV137">
        <f>(Table2[[#This Row],[Rank 1Y]]+Table2[[#This Row],[Rank 6M]]+Table2[[#This Row],[Rank Sharpe]])/3</f>
        <v>187</v>
      </c>
    </row>
    <row r="138" spans="1:48" x14ac:dyDescent="0.3">
      <c r="A138" t="s">
        <v>157</v>
      </c>
      <c r="B138" t="s">
        <v>158</v>
      </c>
      <c r="C138" t="s">
        <v>3074</v>
      </c>
      <c r="D138" t="s">
        <v>159</v>
      </c>
      <c r="E138">
        <v>166771.59543048</v>
      </c>
      <c r="F138">
        <v>4317.8999999999996</v>
      </c>
      <c r="G138">
        <v>46.788691572384899</v>
      </c>
      <c r="H138">
        <f>(Table2[[#This Row],[1Y Return vs Nifty]]-AVERAGE(Table2[1Y Return vs Nifty]))/_xlfn.STDEV.P(Table2[1Y Return vs Nifty])</f>
        <v>0.18767176732991495</v>
      </c>
      <c r="I138">
        <v>-1.3571561514591699</v>
      </c>
      <c r="J138">
        <f>(Table2[[#This Row],[1M Return vs Nifty]]-AVERAGE(Table2[1M Return vs Nifty]))/_xlfn.STDEV.P(Table2[1M Return vs Nifty])</f>
        <v>0.21287717135639028</v>
      </c>
      <c r="K138">
        <v>27.843212552185101</v>
      </c>
      <c r="L138">
        <f>(Table2[[#This Row],[6M Return vs Nifty]]-AVERAGE(Table2[6M Return vs Nifty]))/_xlfn.STDEV.P(Table2[6M Return vs Nifty])</f>
        <v>0.82271784196252373</v>
      </c>
      <c r="M138">
        <v>-2.12999888009222</v>
      </c>
      <c r="N138">
        <f>(Table2[[#This Row],[1W Return vs Nifty]]-AVERAGE(Table2[1W Return vs Nifty]))/_xlfn.STDEV.P(Table2[1W Return vs Nifty])</f>
        <v>0.20017498452632382</v>
      </c>
      <c r="O138">
        <v>4345.51</v>
      </c>
      <c r="P138">
        <v>4263.7357253623004</v>
      </c>
      <c r="Q138">
        <v>3604.2608456506</v>
      </c>
      <c r="R138">
        <v>45.938542981751503</v>
      </c>
      <c r="S138" s="1">
        <f>(Table2[[#This Row],[Close Price]]-Table2[[#This Row],[20D EMA]])/Table2[[#This Row],[20D EMA]]</f>
        <v>-6.3536846077907033E-3</v>
      </c>
      <c r="T138" s="1">
        <f>(Table2[[#This Row],[Close Price]]-Table2[[#This Row],[50D EMA]])/Table2[[#This Row],[50D EMA]]</f>
        <v>1.2703478387628435E-2</v>
      </c>
      <c r="U138" s="1">
        <f>(Table2[[#This Row],[Close Price]]-Table2[[#This Row],[200D EMA]])/Table2[[#This Row],[200D EMA]]</f>
        <v>0.1979987533950478</v>
      </c>
      <c r="V138">
        <v>0.78433346744703902</v>
      </c>
      <c r="W138">
        <v>4304.6499999999996</v>
      </c>
      <c r="X138">
        <v>4335</v>
      </c>
      <c r="Y138">
        <v>4162.95</v>
      </c>
      <c r="Z138">
        <v>4348</v>
      </c>
      <c r="AA138">
        <v>4162.95</v>
      </c>
      <c r="AB138">
        <v>4468.6000000000004</v>
      </c>
      <c r="AC138" s="1">
        <f>(Table2[[#This Row],[Close Price]]/Table2[[#This Row],[Day Low]])-1</f>
        <v>3.0780667417791285E-3</v>
      </c>
      <c r="AD138" s="1">
        <f>(Table2[[#This Row],[Day High]]/Table2[[#This Row],[Close Price]])-1</f>
        <v>3.9602584589732981E-3</v>
      </c>
      <c r="AE138" s="1">
        <f>(Table2[[#This Row],[Close Price]]/Table2[[#This Row],[Current Week Low]])-1</f>
        <v>3.7221201311569807E-2</v>
      </c>
      <c r="AF138" s="1">
        <f>(Table2[[#This Row],[Current Week High]]/Table2[[#This Row],[Close Price]])-1</f>
        <v>6.9709812640403879E-3</v>
      </c>
      <c r="AG138" s="1">
        <f>(Table2[[#This Row],[Close Price]]/Table2[[#This Row],[Current Month Low]])-1</f>
        <v>3.7221201311569807E-2</v>
      </c>
      <c r="AH138" s="1">
        <f>(Table2[[#This Row],[Current Month High]]/Table2[[#This Row],[Close Price]])-1</f>
        <v>3.4901225132587754E-2</v>
      </c>
      <c r="AI138">
        <v>6.7602306676856898</v>
      </c>
      <c r="AJ138">
        <v>85.051535346175996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-7.0000000000000007E-2</v>
      </c>
      <c r="AM138" t="s">
        <v>3110</v>
      </c>
      <c r="AN138">
        <v>-0.43</v>
      </c>
      <c r="AO138" t="s">
        <v>3110</v>
      </c>
      <c r="AP138">
        <v>0.116858579889159</v>
      </c>
      <c r="AQ138">
        <f>(Table2[[#This Row],[Sharpe Ratio]]-AVERAGE(Table2[Sharpe Ratio]))/_xlfn.STDEV.P(Table2[Sharpe Ratio])</f>
        <v>0.63852507334314546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2.0619668385182979</v>
      </c>
      <c r="AS138">
        <f>_xlfn.RANK.AVG(Table2[[#This Row],[1Y Return vs Nifty Z-Score]],Table2[1Y Return vs Nifty Z-Score])</f>
        <v>251</v>
      </c>
      <c r="AT138">
        <f>_xlfn.RANK.AVG(Table2[[#This Row],[6M Return vs Nifty Z-Score]],Table2[6M Return vs Nifty Z-Score])</f>
        <v>124</v>
      </c>
      <c r="AU138">
        <f>_xlfn.RANK.AVG(Table2[[#This Row],[Sharpe Ratio Z-Score]],Table2[Sharpe Ratio Z-Score])</f>
        <v>188</v>
      </c>
      <c r="AV138">
        <f>(Table2[[#This Row],[Rank 1Y]]+Table2[[#This Row],[Rank 6M]]+Table2[[#This Row],[Rank Sharpe]])/3</f>
        <v>187.66666666666666</v>
      </c>
    </row>
    <row r="139" spans="1:48" x14ac:dyDescent="0.3">
      <c r="A139" t="s">
        <v>52</v>
      </c>
      <c r="B139" t="s">
        <v>53</v>
      </c>
      <c r="C139" t="s">
        <v>3064</v>
      </c>
      <c r="D139" t="s">
        <v>54</v>
      </c>
      <c r="E139">
        <v>414016.98866946</v>
      </c>
      <c r="F139">
        <v>329.1</v>
      </c>
      <c r="G139">
        <v>66.302293735535898</v>
      </c>
      <c r="H139">
        <f>(Table2[[#This Row],[1Y Return vs Nifty]]-AVERAGE(Table2[1Y Return vs Nifty]))/_xlfn.STDEV.P(Table2[1Y Return vs Nifty])</f>
        <v>0.48232406791763144</v>
      </c>
      <c r="I139">
        <v>5.3224160752068101</v>
      </c>
      <c r="J139">
        <f>(Table2[[#This Row],[1M Return vs Nifty]]-AVERAGE(Table2[1M Return vs Nifty]))/_xlfn.STDEV.P(Table2[1M Return vs Nifty])</f>
        <v>0.8978796306500374</v>
      </c>
      <c r="K139">
        <v>10.243958439739499</v>
      </c>
      <c r="L139">
        <f>(Table2[[#This Row],[6M Return vs Nifty]]-AVERAGE(Table2[6M Return vs Nifty]))/_xlfn.STDEV.P(Table2[6M Return vs Nifty])</f>
        <v>0.20323298641133816</v>
      </c>
      <c r="M139">
        <v>-5.3478096320474702</v>
      </c>
      <c r="N139">
        <f>(Table2[[#This Row],[1W Return vs Nifty]]-AVERAGE(Table2[1W Return vs Nifty]))/_xlfn.STDEV.P(Table2[1W Return vs Nifty])</f>
        <v>-0.42499195135442253</v>
      </c>
      <c r="O139">
        <v>317.87</v>
      </c>
      <c r="P139">
        <v>300.88840880696802</v>
      </c>
      <c r="Q139">
        <v>257.97155653438</v>
      </c>
      <c r="R139">
        <v>55.9047065475972</v>
      </c>
      <c r="S139" s="1">
        <f>(Table2[[#This Row],[Close Price]]-Table2[[#This Row],[20D EMA]])/Table2[[#This Row],[20D EMA]]</f>
        <v>3.5328908044169056E-2</v>
      </c>
      <c r="T139" s="1">
        <f>(Table2[[#This Row],[Close Price]]-Table2[[#This Row],[50D EMA]])/Table2[[#This Row],[50D EMA]]</f>
        <v>9.3760977050900196E-2</v>
      </c>
      <c r="U139" s="1">
        <f>(Table2[[#This Row],[Close Price]]-Table2[[#This Row],[200D EMA]])/Table2[[#This Row],[200D EMA]]</f>
        <v>0.27572203858893529</v>
      </c>
      <c r="V139">
        <v>1.3849650259975601</v>
      </c>
      <c r="W139">
        <v>325.10000000000002</v>
      </c>
      <c r="X139">
        <v>329</v>
      </c>
      <c r="Y139">
        <v>305.14999999999998</v>
      </c>
      <c r="Z139">
        <v>330.95</v>
      </c>
      <c r="AA139">
        <v>305.14999999999998</v>
      </c>
      <c r="AB139">
        <v>344.7</v>
      </c>
      <c r="AC139" s="1">
        <f>(Table2[[#This Row],[Close Price]]/Table2[[#This Row],[Day Low]])-1</f>
        <v>1.2303906490310768E-2</v>
      </c>
      <c r="AD139" s="1">
        <f>(Table2[[#This Row],[Day High]]/Table2[[#This Row],[Close Price]])-1</f>
        <v>-3.0385900941964916E-4</v>
      </c>
      <c r="AE139" s="1">
        <f>(Table2[[#This Row],[Close Price]]/Table2[[#This Row],[Current Week Low]])-1</f>
        <v>7.8485990496477198E-2</v>
      </c>
      <c r="AF139" s="1">
        <f>(Table2[[#This Row],[Current Week High]]/Table2[[#This Row],[Close Price]])-1</f>
        <v>5.6213916742631209E-3</v>
      </c>
      <c r="AG139" s="1">
        <f>(Table2[[#This Row],[Close Price]]/Table2[[#This Row],[Current Month Low]])-1</f>
        <v>7.8485990496477198E-2</v>
      </c>
      <c r="AH139" s="1">
        <f>(Table2[[#This Row],[Current Month High]]/Table2[[#This Row],[Close Price]])-1</f>
        <v>4.7402005469462161E-2</v>
      </c>
      <c r="AI139">
        <v>4.7402005469462098</v>
      </c>
      <c r="AJ139">
        <v>91.226031377106295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</v>
      </c>
      <c r="AM139" t="s">
        <v>3111</v>
      </c>
      <c r="AN139">
        <v>2.59</v>
      </c>
      <c r="AO139" t="s">
        <v>3111</v>
      </c>
      <c r="AP139">
        <v>0.135215449414161</v>
      </c>
      <c r="AQ139">
        <f>(Table2[[#This Row],[Sharpe Ratio]]-AVERAGE(Table2[Sharpe Ratio]))/_xlfn.STDEV.P(Table2[Sharpe Ratio])</f>
        <v>0.85338030453406222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2.0118250381586464</v>
      </c>
      <c r="AS139">
        <f>_xlfn.RANK.AVG(Table2[[#This Row],[1Y Return vs Nifty Z-Score]],Table2[1Y Return vs Nifty Z-Score])</f>
        <v>168</v>
      </c>
      <c r="AT139">
        <f>_xlfn.RANK.AVG(Table2[[#This Row],[6M Return vs Nifty Z-Score]],Table2[6M Return vs Nifty Z-Score])</f>
        <v>256</v>
      </c>
      <c r="AU139">
        <f>_xlfn.RANK.AVG(Table2[[#This Row],[Sharpe Ratio Z-Score]],Table2[Sharpe Ratio Z-Score])</f>
        <v>140</v>
      </c>
      <c r="AV139">
        <f>(Table2[[#This Row],[Rank 1Y]]+Table2[[#This Row],[Rank 6M]]+Table2[[#This Row],[Rank Sharpe]])/3</f>
        <v>188</v>
      </c>
    </row>
    <row r="140" spans="1:48" x14ac:dyDescent="0.3">
      <c r="A140" t="s">
        <v>1402</v>
      </c>
      <c r="B140" t="s">
        <v>1403</v>
      </c>
      <c r="C140" t="s">
        <v>3075</v>
      </c>
      <c r="D140" t="s">
        <v>78</v>
      </c>
      <c r="E140">
        <v>7340.4476708000002</v>
      </c>
      <c r="F140">
        <v>358.3</v>
      </c>
      <c r="G140">
        <v>77.3647773015024</v>
      </c>
      <c r="H140">
        <f>(Table2[[#This Row],[1Y Return vs Nifty]]-AVERAGE(Table2[1Y Return vs Nifty]))/_xlfn.STDEV.P(Table2[1Y Return vs Nifty])</f>
        <v>0.64936581683066186</v>
      </c>
      <c r="I140">
        <v>12.736970848505599</v>
      </c>
      <c r="J140">
        <f>(Table2[[#This Row],[1M Return vs Nifty]]-AVERAGE(Table2[1M Return vs Nifty]))/_xlfn.STDEV.P(Table2[1M Return vs Nifty])</f>
        <v>1.6582559065440148</v>
      </c>
      <c r="K140">
        <v>20.8137913098833</v>
      </c>
      <c r="L140">
        <f>(Table2[[#This Row],[6M Return vs Nifty]]-AVERAGE(Table2[6M Return vs Nifty]))/_xlfn.STDEV.P(Table2[6M Return vs Nifty])</f>
        <v>0.57528576472373183</v>
      </c>
      <c r="M140">
        <v>-0.78435456301352702</v>
      </c>
      <c r="N140">
        <f>(Table2[[#This Row],[1W Return vs Nifty]]-AVERAGE(Table2[1W Return vs Nifty]))/_xlfn.STDEV.P(Table2[1W Return vs Nifty])</f>
        <v>0.46161122156489198</v>
      </c>
      <c r="O140">
        <v>329.96</v>
      </c>
      <c r="P140">
        <v>294.83521842283398</v>
      </c>
      <c r="Q140">
        <v>241.96049157984399</v>
      </c>
      <c r="R140">
        <v>66.002765384070003</v>
      </c>
      <c r="S140" s="1">
        <f>(Table2[[#This Row],[Close Price]]-Table2[[#This Row],[20D EMA]])/Table2[[#This Row],[20D EMA]]</f>
        <v>8.5889198690750498E-2</v>
      </c>
      <c r="T140" s="1">
        <f>(Table2[[#This Row],[Close Price]]-Table2[[#This Row],[50D EMA]])/Table2[[#This Row],[50D EMA]]</f>
        <v>0.21525509034049273</v>
      </c>
      <c r="U140" s="1">
        <f>(Table2[[#This Row],[Close Price]]-Table2[[#This Row],[200D EMA]])/Table2[[#This Row],[200D EMA]]</f>
        <v>0.48082026805506556</v>
      </c>
      <c r="V140">
        <v>1.3459569949530901</v>
      </c>
      <c r="W140">
        <v>351.75</v>
      </c>
      <c r="X140">
        <v>357.85</v>
      </c>
      <c r="Y140">
        <v>334.8</v>
      </c>
      <c r="Z140">
        <v>362.95</v>
      </c>
      <c r="AA140">
        <v>327.55</v>
      </c>
      <c r="AB140">
        <v>369.6</v>
      </c>
      <c r="AC140" s="1">
        <f>(Table2[[#This Row],[Close Price]]/Table2[[#This Row],[Day Low]])-1</f>
        <v>1.862117981520961E-2</v>
      </c>
      <c r="AD140" s="1">
        <f>(Table2[[#This Row],[Day High]]/Table2[[#This Row],[Close Price]])-1</f>
        <v>-1.2559307842590073E-3</v>
      </c>
      <c r="AE140" s="1">
        <f>(Table2[[#This Row],[Close Price]]/Table2[[#This Row],[Current Week Low]])-1</f>
        <v>7.0191158900836381E-2</v>
      </c>
      <c r="AF140" s="1">
        <f>(Table2[[#This Row],[Current Week High]]/Table2[[#This Row],[Close Price]])-1</f>
        <v>1.2977951437342927E-2</v>
      </c>
      <c r="AG140" s="1">
        <f>(Table2[[#This Row],[Close Price]]/Table2[[#This Row],[Current Month Low]])-1</f>
        <v>9.387879713020908E-2</v>
      </c>
      <c r="AH140" s="1">
        <f>(Table2[[#This Row],[Current Month High]]/Table2[[#This Row],[Close Price]])-1</f>
        <v>3.1537817471392726E-2</v>
      </c>
      <c r="AI140">
        <v>3.15378174713927</v>
      </c>
      <c r="AJ140">
        <v>122.615719167443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0.56999999999999995</v>
      </c>
      <c r="AM140" t="s">
        <v>3111</v>
      </c>
      <c r="AN140">
        <v>7.1</v>
      </c>
      <c r="AO140" t="s">
        <v>3111</v>
      </c>
      <c r="AP140">
        <v>8.3387811352541003E-2</v>
      </c>
      <c r="AQ140">
        <f>(Table2[[#This Row],[Sharpe Ratio]]-AVERAGE(Table2[Sharpe Ratio]))/_xlfn.STDEV.P(Table2[Sharpe Ratio])</f>
        <v>0.24677147383762488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3.5912901835009254</v>
      </c>
      <c r="AS140">
        <f>_xlfn.RANK.AVG(Table2[[#This Row],[1Y Return vs Nifty Z-Score]],Table2[1Y Return vs Nifty Z-Score])</f>
        <v>137</v>
      </c>
      <c r="AT140">
        <f>_xlfn.RANK.AVG(Table2[[#This Row],[6M Return vs Nifty Z-Score]],Table2[6M Return vs Nifty Z-Score])</f>
        <v>161</v>
      </c>
      <c r="AU140">
        <f>_xlfn.RANK.AVG(Table2[[#This Row],[Sharpe Ratio Z-Score]],Table2[Sharpe Ratio Z-Score])</f>
        <v>271</v>
      </c>
      <c r="AV140">
        <f>(Table2[[#This Row],[Rank 1Y]]+Table2[[#This Row],[Rank 6M]]+Table2[[#This Row],[Rank Sharpe]])/3</f>
        <v>189.66666666666666</v>
      </c>
    </row>
    <row r="141" spans="1:48" x14ac:dyDescent="0.3">
      <c r="A141" t="s">
        <v>139</v>
      </c>
      <c r="B141" t="s">
        <v>140</v>
      </c>
      <c r="C141" t="s">
        <v>3068</v>
      </c>
      <c r="D141" t="s">
        <v>141</v>
      </c>
      <c r="E141">
        <v>197496.66689781999</v>
      </c>
      <c r="F141">
        <v>1519.85</v>
      </c>
      <c r="G141">
        <v>53.415671276995297</v>
      </c>
      <c r="H141">
        <f>(Table2[[#This Row],[1Y Return vs Nifty]]-AVERAGE(Table2[1Y Return vs Nifty]))/_xlfn.STDEV.P(Table2[1Y Return vs Nifty])</f>
        <v>0.28773811077515055</v>
      </c>
      <c r="I141">
        <v>-9.5067853147889902</v>
      </c>
      <c r="J141">
        <f>(Table2[[#This Row],[1M Return vs Nifty]]-AVERAGE(Table2[1M Return vs Nifty]))/_xlfn.STDEV.P(Table2[1M Return vs Nifty])</f>
        <v>-0.62288233984790631</v>
      </c>
      <c r="K141">
        <v>2.19001195441145</v>
      </c>
      <c r="L141">
        <f>(Table2[[#This Row],[6M Return vs Nifty]]-AVERAGE(Table2[6M Return vs Nifty]))/_xlfn.STDEV.P(Table2[6M Return vs Nifty])</f>
        <v>-8.0261861904543666E-2</v>
      </c>
      <c r="M141">
        <v>-5.8482249710374203</v>
      </c>
      <c r="N141">
        <f>(Table2[[#This Row],[1W Return vs Nifty]]-AVERAGE(Table2[1W Return vs Nifty]))/_xlfn.STDEV.P(Table2[1W Return vs Nifty])</f>
        <v>-0.52221430166013216</v>
      </c>
      <c r="O141">
        <v>1571.59</v>
      </c>
      <c r="P141">
        <v>1558.23472212447</v>
      </c>
      <c r="Q141">
        <v>1355.3840626362901</v>
      </c>
      <c r="R141">
        <v>40.281195123585803</v>
      </c>
      <c r="S141" s="1">
        <f>(Table2[[#This Row],[Close Price]]-Table2[[#This Row],[20D EMA]])/Table2[[#This Row],[20D EMA]]</f>
        <v>-3.292207255072889E-2</v>
      </c>
      <c r="T141" s="1">
        <f>(Table2[[#This Row],[Close Price]]-Table2[[#This Row],[50D EMA]])/Table2[[#This Row],[50D EMA]]</f>
        <v>-2.4633466049413265E-2</v>
      </c>
      <c r="U141" s="1">
        <f>(Table2[[#This Row],[Close Price]]-Table2[[#This Row],[200D EMA]])/Table2[[#This Row],[200D EMA]]</f>
        <v>0.12134268204675162</v>
      </c>
      <c r="V141">
        <v>1.50121437225103</v>
      </c>
      <c r="W141">
        <v>1498.15</v>
      </c>
      <c r="X141">
        <v>1523.75</v>
      </c>
      <c r="Y141">
        <v>1455</v>
      </c>
      <c r="Z141">
        <v>1549.5</v>
      </c>
      <c r="AA141">
        <v>1455</v>
      </c>
      <c r="AB141">
        <v>1593</v>
      </c>
      <c r="AC141" s="1">
        <f>(Table2[[#This Row],[Close Price]]/Table2[[#This Row],[Day Low]])-1</f>
        <v>1.4484530921469618E-2</v>
      </c>
      <c r="AD141" s="1">
        <f>(Table2[[#This Row],[Day High]]/Table2[[#This Row],[Close Price]])-1</f>
        <v>2.5660427015825604E-3</v>
      </c>
      <c r="AE141" s="1">
        <f>(Table2[[#This Row],[Close Price]]/Table2[[#This Row],[Current Week Low]])-1</f>
        <v>4.4570446735395119E-2</v>
      </c>
      <c r="AF141" s="1">
        <f>(Table2[[#This Row],[Current Week High]]/Table2[[#This Row],[Close Price]])-1</f>
        <v>1.9508504128696869E-2</v>
      </c>
      <c r="AG141" s="1">
        <f>(Table2[[#This Row],[Close Price]]/Table2[[#This Row],[Current Month Low]])-1</f>
        <v>4.4570446735395119E-2</v>
      </c>
      <c r="AH141" s="1">
        <f>(Table2[[#This Row],[Current Month High]]/Table2[[#This Row],[Close Price]])-1</f>
        <v>4.8129749646346642E-2</v>
      </c>
      <c r="AI141">
        <v>12.0373721090897</v>
      </c>
      <c r="AJ141">
        <v>89.354014825889195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-0.11</v>
      </c>
      <c r="AM141" t="s">
        <v>3110</v>
      </c>
      <c r="AN141">
        <v>-2.73</v>
      </c>
      <c r="AO141" t="s">
        <v>3110</v>
      </c>
      <c r="AP141">
        <v>0.22889226217604899</v>
      </c>
      <c r="AQ141">
        <f>(Table2[[#This Row],[Sharpe Ratio]]-AVERAGE(Table2[Sharpe Ratio]))/_xlfn.STDEV.P(Table2[Sharpe Ratio])</f>
        <v>1.9498065353666578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1.012186142729226</v>
      </c>
      <c r="AS141">
        <f>_xlfn.RANK.AVG(Table2[[#This Row],[1Y Return vs Nifty Z-Score]],Table2[1Y Return vs Nifty Z-Score])</f>
        <v>216</v>
      </c>
      <c r="AT141">
        <f>_xlfn.RANK.AVG(Table2[[#This Row],[6M Return vs Nifty Z-Score]],Table2[6M Return vs Nifty Z-Score])</f>
        <v>341</v>
      </c>
      <c r="AU141">
        <f>_xlfn.RANK.AVG(Table2[[#This Row],[Sharpe Ratio Z-Score]],Table2[Sharpe Ratio Z-Score])</f>
        <v>18</v>
      </c>
      <c r="AV141">
        <f>(Table2[[#This Row],[Rank 1Y]]+Table2[[#This Row],[Rank 6M]]+Table2[[#This Row],[Rank Sharpe]])/3</f>
        <v>191.66666666666666</v>
      </c>
    </row>
    <row r="142" spans="1:48" x14ac:dyDescent="0.3">
      <c r="A142" t="s">
        <v>284</v>
      </c>
      <c r="B142" t="s">
        <v>285</v>
      </c>
      <c r="C142" t="s">
        <v>3072</v>
      </c>
      <c r="D142" t="s">
        <v>210</v>
      </c>
      <c r="E142">
        <v>95650.381479400006</v>
      </c>
      <c r="F142">
        <v>32430.85</v>
      </c>
      <c r="G142">
        <v>54.241351824907099</v>
      </c>
      <c r="H142">
        <f>(Table2[[#This Row],[1Y Return vs Nifty]]-AVERAGE(Table2[1Y Return vs Nifty]))/_xlfn.STDEV.P(Table2[1Y Return vs Nifty])</f>
        <v>0.30020575621337509</v>
      </c>
      <c r="I142">
        <v>-6.9511246718593096</v>
      </c>
      <c r="J142">
        <f>(Table2[[#This Row],[1M Return vs Nifty]]-AVERAGE(Table2[1M Return vs Nifty]))/_xlfn.STDEV.P(Table2[1M Return vs Nifty])</f>
        <v>-0.3607946243295399</v>
      </c>
      <c r="K142">
        <v>17.782545437355001</v>
      </c>
      <c r="L142">
        <f>(Table2[[#This Row],[6M Return vs Nifty]]-AVERAGE(Table2[6M Return vs Nifty]))/_xlfn.STDEV.P(Table2[6M Return vs Nifty])</f>
        <v>0.46858744106265143</v>
      </c>
      <c r="M142">
        <v>-3.7928546418674398</v>
      </c>
      <c r="N142">
        <f>(Table2[[#This Row],[1W Return vs Nifty]]-AVERAGE(Table2[1W Return vs Nifty]))/_xlfn.STDEV.P(Table2[1W Return vs Nifty])</f>
        <v>-0.12289014314440243</v>
      </c>
      <c r="O142">
        <v>33955.97</v>
      </c>
      <c r="P142">
        <v>33302.3511173242</v>
      </c>
      <c r="Q142">
        <v>28479.256650494099</v>
      </c>
      <c r="R142">
        <v>24.379190053918801</v>
      </c>
      <c r="S142" s="1">
        <f>(Table2[[#This Row],[Close Price]]-Table2[[#This Row],[20D EMA]])/Table2[[#This Row],[20D EMA]]</f>
        <v>-4.4914635040612966E-2</v>
      </c>
      <c r="T142" s="1">
        <f>(Table2[[#This Row],[Close Price]]-Table2[[#This Row],[50D EMA]])/Table2[[#This Row],[50D EMA]]</f>
        <v>-2.6169357059923577E-2</v>
      </c>
      <c r="U142" s="1">
        <f>(Table2[[#This Row],[Close Price]]-Table2[[#This Row],[200D EMA]])/Table2[[#This Row],[200D EMA]]</f>
        <v>0.13875338805366402</v>
      </c>
      <c r="V142">
        <v>0.48630563484971401</v>
      </c>
      <c r="W142">
        <v>31750</v>
      </c>
      <c r="X142">
        <v>32519.75</v>
      </c>
      <c r="Y142">
        <v>31800</v>
      </c>
      <c r="Z142">
        <v>33789.9</v>
      </c>
      <c r="AA142">
        <v>31800</v>
      </c>
      <c r="AB142">
        <v>35182.800000000003</v>
      </c>
      <c r="AC142" s="1">
        <f>(Table2[[#This Row],[Close Price]]/Table2[[#This Row],[Day Low]])-1</f>
        <v>2.1444094488188847E-2</v>
      </c>
      <c r="AD142" s="1">
        <f>(Table2[[#This Row],[Day High]]/Table2[[#This Row],[Close Price]])-1</f>
        <v>2.7412170818834625E-3</v>
      </c>
      <c r="AE142" s="1">
        <f>(Table2[[#This Row],[Close Price]]/Table2[[#This Row],[Current Week Low]])-1</f>
        <v>1.9838050314465283E-2</v>
      </c>
      <c r="AF142" s="1">
        <f>(Table2[[#This Row],[Current Week High]]/Table2[[#This Row],[Close Price]])-1</f>
        <v>4.1906086334462467E-2</v>
      </c>
      <c r="AG142" s="1">
        <f>(Table2[[#This Row],[Close Price]]/Table2[[#This Row],[Current Month Low]])-1</f>
        <v>1.9838050314465283E-2</v>
      </c>
      <c r="AH142" s="1">
        <f>(Table2[[#This Row],[Current Month High]]/Table2[[#This Row],[Close Price]])-1</f>
        <v>8.4855931929012085E-2</v>
      </c>
      <c r="AI142">
        <v>13.096018143218499</v>
      </c>
      <c r="AJ142">
        <v>80.863190592906705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-0.01</v>
      </c>
      <c r="AM142" t="s">
        <v>3110</v>
      </c>
      <c r="AN142">
        <v>-4.99</v>
      </c>
      <c r="AO142" t="s">
        <v>3110</v>
      </c>
      <c r="AP142">
        <v>0.122728359615009</v>
      </c>
      <c r="AQ142">
        <f>(Table2[[#This Row],[Sharpe Ratio]]-AVERAGE(Table2[Sharpe Ratio]))/_xlfn.STDEV.P(Table2[Sharpe Ratio])</f>
        <v>0.7072270313932133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0.99233546119529759</v>
      </c>
      <c r="AS142">
        <f>_xlfn.RANK.AVG(Table2[[#This Row],[1Y Return vs Nifty Z-Score]],Table2[1Y Return vs Nifty Z-Score])</f>
        <v>210</v>
      </c>
      <c r="AT142">
        <f>_xlfn.RANK.AVG(Table2[[#This Row],[6M Return vs Nifty Z-Score]],Table2[6M Return vs Nifty Z-Score])</f>
        <v>188</v>
      </c>
      <c r="AU142">
        <f>_xlfn.RANK.AVG(Table2[[#This Row],[Sharpe Ratio Z-Score]],Table2[Sharpe Ratio Z-Score])</f>
        <v>177</v>
      </c>
      <c r="AV142">
        <f>(Table2[[#This Row],[Rank 1Y]]+Table2[[#This Row],[Rank 6M]]+Table2[[#This Row],[Rank Sharpe]])/3</f>
        <v>191.66666666666666</v>
      </c>
    </row>
    <row r="143" spans="1:48" x14ac:dyDescent="0.3">
      <c r="A143" t="s">
        <v>162</v>
      </c>
      <c r="B143" t="s">
        <v>163</v>
      </c>
      <c r="C143" t="s">
        <v>3066</v>
      </c>
      <c r="D143" t="s">
        <v>124</v>
      </c>
      <c r="E143">
        <v>162513.51117119999</v>
      </c>
      <c r="F143">
        <v>492.45</v>
      </c>
      <c r="G143">
        <v>106.671821553203</v>
      </c>
      <c r="H143">
        <f>(Table2[[#This Row],[1Y Return vs Nifty]]-AVERAGE(Table2[1Y Return vs Nifty]))/_xlfn.STDEV.P(Table2[1Y Return vs Nifty])</f>
        <v>1.0918975411115046</v>
      </c>
      <c r="I143">
        <v>-11.6433690489188</v>
      </c>
      <c r="J143">
        <f>(Table2[[#This Row],[1M Return vs Nifty]]-AVERAGE(Table2[1M Return vs Nifty]))/_xlfn.STDEV.P(Table2[1M Return vs Nifty])</f>
        <v>-0.84199294494368226</v>
      </c>
      <c r="K143">
        <v>-5.7931875698228499</v>
      </c>
      <c r="L143">
        <f>(Table2[[#This Row],[6M Return vs Nifty]]-AVERAGE(Table2[6M Return vs Nifty]))/_xlfn.STDEV.P(Table2[6M Return vs Nifty])</f>
        <v>-0.36126645292350662</v>
      </c>
      <c r="M143">
        <v>-11.9812538669033</v>
      </c>
      <c r="N143">
        <f>(Table2[[#This Row],[1W Return vs Nifty]]-AVERAGE(Table2[1W Return vs Nifty]))/_xlfn.STDEV.P(Table2[1W Return vs Nifty])</f>
        <v>-1.713759478817235</v>
      </c>
      <c r="O143">
        <v>523.89</v>
      </c>
      <c r="P143">
        <v>509.66217382935298</v>
      </c>
      <c r="Q143">
        <v>417.87659496638202</v>
      </c>
      <c r="R143">
        <v>34.239201474662202</v>
      </c>
      <c r="S143" s="1">
        <f>(Table2[[#This Row],[Close Price]]-Table2[[#This Row],[20D EMA]])/Table2[[#This Row],[20D EMA]]</f>
        <v>-6.0012598064479179E-2</v>
      </c>
      <c r="T143" s="1">
        <f>(Table2[[#This Row],[Close Price]]-Table2[[#This Row],[50D EMA]])/Table2[[#This Row],[50D EMA]]</f>
        <v>-3.3771730988056484E-2</v>
      </c>
      <c r="U143" s="1">
        <f>(Table2[[#This Row],[Close Price]]-Table2[[#This Row],[200D EMA]])/Table2[[#This Row],[200D EMA]]</f>
        <v>0.17845796087148019</v>
      </c>
      <c r="V143">
        <v>0.67969650686341498</v>
      </c>
      <c r="W143">
        <v>489.7</v>
      </c>
      <c r="X143">
        <v>495.15</v>
      </c>
      <c r="Y143">
        <v>471.35</v>
      </c>
      <c r="Z143">
        <v>527.6</v>
      </c>
      <c r="AA143">
        <v>471.35</v>
      </c>
      <c r="AB143">
        <v>559.5</v>
      </c>
      <c r="AC143" s="1">
        <f>(Table2[[#This Row],[Close Price]]/Table2[[#This Row],[Day Low]])-1</f>
        <v>5.6156830712681405E-3</v>
      </c>
      <c r="AD143" s="1">
        <f>(Table2[[#This Row],[Day High]]/Table2[[#This Row],[Close Price]])-1</f>
        <v>5.4827901309777438E-3</v>
      </c>
      <c r="AE143" s="1">
        <f>(Table2[[#This Row],[Close Price]]/Table2[[#This Row],[Current Week Low]])-1</f>
        <v>4.4765036597008478E-2</v>
      </c>
      <c r="AF143" s="1">
        <f>(Table2[[#This Row],[Current Week High]]/Table2[[#This Row],[Close Price]])-1</f>
        <v>7.137780485328471E-2</v>
      </c>
      <c r="AG143" s="1">
        <f>(Table2[[#This Row],[Close Price]]/Table2[[#This Row],[Current Month Low]])-1</f>
        <v>4.4765036597008478E-2</v>
      </c>
      <c r="AH143" s="1">
        <f>(Table2[[#This Row],[Current Month High]]/Table2[[#This Row],[Close Price]])-1</f>
        <v>0.13615595491928123</v>
      </c>
      <c r="AI143">
        <v>17.778454665448201</v>
      </c>
      <c r="AJ143">
        <v>145.67223746570201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</v>
      </c>
      <c r="AM143" t="s">
        <v>3112</v>
      </c>
      <c r="AN143">
        <v>-9.58</v>
      </c>
      <c r="AO143" t="s">
        <v>3110</v>
      </c>
      <c r="AP143">
        <v>0.192789323497016</v>
      </c>
      <c r="AQ143">
        <f>(Table2[[#This Row],[Sharpe Ratio]]-AVERAGE(Table2[Sharpe Ratio]))/_xlfn.STDEV.P(Table2[Sharpe Ratio])</f>
        <v>1.5272450944853435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-0.29787624108757571</v>
      </c>
      <c r="AS143">
        <f>_xlfn.RANK.AVG(Table2[[#This Row],[1Y Return vs Nifty Z-Score]],Table2[1Y Return vs Nifty Z-Score])</f>
        <v>92</v>
      </c>
      <c r="AT143">
        <f>_xlfn.RANK.AVG(Table2[[#This Row],[6M Return vs Nifty Z-Score]],Table2[6M Return vs Nifty Z-Score])</f>
        <v>442</v>
      </c>
      <c r="AU143">
        <f>_xlfn.RANK.AVG(Table2[[#This Row],[Sharpe Ratio Z-Score]],Table2[Sharpe Ratio Z-Score])</f>
        <v>45</v>
      </c>
      <c r="AV143">
        <f>(Table2[[#This Row],[Rank 1Y]]+Table2[[#This Row],[Rank 6M]]+Table2[[#This Row],[Rank Sharpe]])/3</f>
        <v>193</v>
      </c>
    </row>
    <row r="144" spans="1:48" x14ac:dyDescent="0.3">
      <c r="A144" t="s">
        <v>928</v>
      </c>
      <c r="B144" t="s">
        <v>929</v>
      </c>
      <c r="C144" t="s">
        <v>3080</v>
      </c>
      <c r="D144" t="s">
        <v>545</v>
      </c>
      <c r="E144">
        <v>15497.4272009299</v>
      </c>
      <c r="F144">
        <v>824.15</v>
      </c>
      <c r="G144">
        <v>57.407081977480701</v>
      </c>
      <c r="H144">
        <f>(Table2[[#This Row],[1Y Return vs Nifty]]-AVERAGE(Table2[1Y Return vs Nifty]))/_xlfn.STDEV.P(Table2[1Y Return vs Nifty])</f>
        <v>0.34800777988367271</v>
      </c>
      <c r="I144">
        <v>-7.6283924306137498</v>
      </c>
      <c r="J144">
        <f>(Table2[[#This Row],[1M Return vs Nifty]]-AVERAGE(Table2[1M Return vs Nifty]))/_xlfn.STDEV.P(Table2[1M Return vs Nifty])</f>
        <v>-0.43024968291772325</v>
      </c>
      <c r="K144">
        <v>18.262559376622399</v>
      </c>
      <c r="L144">
        <f>(Table2[[#This Row],[6M Return vs Nifty]]-AVERAGE(Table2[6M Return vs Nifty]))/_xlfn.STDEV.P(Table2[6M Return vs Nifty])</f>
        <v>0.48548368927463303</v>
      </c>
      <c r="M144">
        <v>-6.7781748421029997</v>
      </c>
      <c r="N144">
        <f>(Table2[[#This Row],[1W Return vs Nifty]]-AVERAGE(Table2[1W Return vs Nifty]))/_xlfn.STDEV.P(Table2[1W Return vs Nifty])</f>
        <v>-0.70288804422361295</v>
      </c>
      <c r="O144">
        <v>843.96</v>
      </c>
      <c r="P144">
        <v>804.86649599186705</v>
      </c>
      <c r="Q144">
        <v>673.99617672604995</v>
      </c>
      <c r="R144">
        <v>40.908069203800103</v>
      </c>
      <c r="S144" s="1">
        <f>(Table2[[#This Row],[Close Price]]-Table2[[#This Row],[20D EMA]])/Table2[[#This Row],[20D EMA]]</f>
        <v>-2.3472676430162636E-2</v>
      </c>
      <c r="T144" s="1">
        <f>(Table2[[#This Row],[Close Price]]-Table2[[#This Row],[50D EMA]])/Table2[[#This Row],[50D EMA]]</f>
        <v>2.3958636748035014E-2</v>
      </c>
      <c r="U144" s="1">
        <f>(Table2[[#This Row],[Close Price]]-Table2[[#This Row],[200D EMA]])/Table2[[#This Row],[200D EMA]]</f>
        <v>0.22278141695599113</v>
      </c>
      <c r="V144">
        <v>0.58985656448707802</v>
      </c>
      <c r="W144">
        <v>834</v>
      </c>
      <c r="X144">
        <v>839</v>
      </c>
      <c r="Y144">
        <v>785</v>
      </c>
      <c r="Z144">
        <v>840</v>
      </c>
      <c r="AA144">
        <v>785</v>
      </c>
      <c r="AB144">
        <v>874.55</v>
      </c>
      <c r="AC144" s="1">
        <f>(Table2[[#This Row],[Close Price]]/Table2[[#This Row],[Day Low]])-1</f>
        <v>-1.1810551558752991E-2</v>
      </c>
      <c r="AD144" s="1">
        <f>(Table2[[#This Row],[Day High]]/Table2[[#This Row],[Close Price]])-1</f>
        <v>1.8018564581690155E-2</v>
      </c>
      <c r="AE144" s="1">
        <f>(Table2[[#This Row],[Close Price]]/Table2[[#This Row],[Current Week Low]])-1</f>
        <v>4.9872611464968131E-2</v>
      </c>
      <c r="AF144" s="1">
        <f>(Table2[[#This Row],[Current Week High]]/Table2[[#This Row],[Close Price]])-1</f>
        <v>1.9231935933992528E-2</v>
      </c>
      <c r="AG144" s="1">
        <f>(Table2[[#This Row],[Close Price]]/Table2[[#This Row],[Current Month Low]])-1</f>
        <v>4.9872611464968131E-2</v>
      </c>
      <c r="AH144" s="1">
        <f>(Table2[[#This Row],[Current Month High]]/Table2[[#This Row],[Close Price]])-1</f>
        <v>6.1153916156039489E-2</v>
      </c>
      <c r="AI144">
        <v>12.4309895043378</v>
      </c>
      <c r="AJ144">
        <v>95.760095011876402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0.13</v>
      </c>
      <c r="AM144" t="s">
        <v>3111</v>
      </c>
      <c r="AN144">
        <v>-6.19</v>
      </c>
      <c r="AO144" t="s">
        <v>3110</v>
      </c>
      <c r="AP144">
        <v>0.113614039917488</v>
      </c>
      <c r="AQ144">
        <f>(Table2[[#This Row],[Sharpe Ratio]]-AVERAGE(Table2[Sharpe Ratio]))/_xlfn.STDEV.P(Table2[Sharpe Ratio])</f>
        <v>0.60054984097729525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0.30090358299426478</v>
      </c>
      <c r="AS144">
        <f>_xlfn.RANK.AVG(Table2[[#This Row],[1Y Return vs Nifty Z-Score]],Table2[1Y Return vs Nifty Z-Score])</f>
        <v>200</v>
      </c>
      <c r="AT144">
        <f>_xlfn.RANK.AVG(Table2[[#This Row],[6M Return vs Nifty Z-Score]],Table2[6M Return vs Nifty Z-Score])</f>
        <v>184</v>
      </c>
      <c r="AU144">
        <f>_xlfn.RANK.AVG(Table2[[#This Row],[Sharpe Ratio Z-Score]],Table2[Sharpe Ratio Z-Score])</f>
        <v>199</v>
      </c>
      <c r="AV144">
        <f>(Table2[[#This Row],[Rank 1Y]]+Table2[[#This Row],[Rank 6M]]+Table2[[#This Row],[Rank Sharpe]])/3</f>
        <v>194.33333333333334</v>
      </c>
    </row>
    <row r="145" spans="1:48" x14ac:dyDescent="0.3">
      <c r="A145" t="s">
        <v>1423</v>
      </c>
      <c r="B145" t="s">
        <v>1424</v>
      </c>
      <c r="C145" t="s">
        <v>3078</v>
      </c>
      <c r="D145" t="s">
        <v>98</v>
      </c>
      <c r="E145">
        <v>7185.9892382199996</v>
      </c>
      <c r="F145">
        <v>2935.4</v>
      </c>
      <c r="G145">
        <v>66.083423915625204</v>
      </c>
      <c r="H145">
        <f>(Table2[[#This Row],[1Y Return vs Nifty]]-AVERAGE(Table2[1Y Return vs Nifty]))/_xlfn.STDEV.P(Table2[1Y Return vs Nifty])</f>
        <v>0.47901916831853603</v>
      </c>
      <c r="I145">
        <v>2.83803953995859</v>
      </c>
      <c r="J145">
        <f>(Table2[[#This Row],[1M Return vs Nifty]]-AVERAGE(Table2[1M Return vs Nifty]))/_xlfn.STDEV.P(Table2[1M Return vs Nifty])</f>
        <v>0.64310223193241112</v>
      </c>
      <c r="K145">
        <v>0.83595754730523797</v>
      </c>
      <c r="L145">
        <f>(Table2[[#This Row],[6M Return vs Nifty]]-AVERAGE(Table2[6M Return vs Nifty]))/_xlfn.STDEV.P(Table2[6M Return vs Nifty])</f>
        <v>-0.12792389311536953</v>
      </c>
      <c r="M145">
        <v>-7.6755981618978497</v>
      </c>
      <c r="N145">
        <f>(Table2[[#This Row],[1W Return vs Nifty]]-AVERAGE(Table2[1W Return vs Nifty]))/_xlfn.STDEV.P(Table2[1W Return vs Nifty])</f>
        <v>-0.87724242062165547</v>
      </c>
      <c r="O145">
        <v>2992.76</v>
      </c>
      <c r="P145">
        <v>2834.8093624469202</v>
      </c>
      <c r="Q145">
        <v>2400.9017538047901</v>
      </c>
      <c r="R145">
        <v>40.701978119832802</v>
      </c>
      <c r="S145" s="1">
        <f>(Table2[[#This Row],[Close Price]]-Table2[[#This Row],[20D EMA]])/Table2[[#This Row],[20D EMA]]</f>
        <v>-1.9166254561007273E-2</v>
      </c>
      <c r="T145" s="1">
        <f>(Table2[[#This Row],[Close Price]]-Table2[[#This Row],[50D EMA]])/Table2[[#This Row],[50D EMA]]</f>
        <v>3.5484092470420357E-2</v>
      </c>
      <c r="U145" s="1">
        <f>(Table2[[#This Row],[Close Price]]-Table2[[#This Row],[200D EMA]])/Table2[[#This Row],[200D EMA]]</f>
        <v>0.22262395591496925</v>
      </c>
      <c r="V145">
        <v>1.19072722058572</v>
      </c>
      <c r="W145">
        <v>2939.4</v>
      </c>
      <c r="X145">
        <v>2970</v>
      </c>
      <c r="Y145">
        <v>2900.05</v>
      </c>
      <c r="Z145">
        <v>3121.05</v>
      </c>
      <c r="AA145">
        <v>2900.05</v>
      </c>
      <c r="AB145">
        <v>3247</v>
      </c>
      <c r="AC145" s="1">
        <f>(Table2[[#This Row],[Close Price]]/Table2[[#This Row],[Day Low]])-1</f>
        <v>-1.3608219364495966E-3</v>
      </c>
      <c r="AD145" s="1">
        <f>(Table2[[#This Row],[Day High]]/Table2[[#This Row],[Close Price]])-1</f>
        <v>1.1787149962526389E-2</v>
      </c>
      <c r="AE145" s="1">
        <f>(Table2[[#This Row],[Close Price]]/Table2[[#This Row],[Current Week Low]])-1</f>
        <v>1.2189445009568756E-2</v>
      </c>
      <c r="AF145" s="1">
        <f>(Table2[[#This Row],[Current Week High]]/Table2[[#This Row],[Close Price]])-1</f>
        <v>6.3245213599509409E-2</v>
      </c>
      <c r="AG145" s="1">
        <f>(Table2[[#This Row],[Close Price]]/Table2[[#This Row],[Current Month Low]])-1</f>
        <v>1.2189445009568756E-2</v>
      </c>
      <c r="AH145" s="1">
        <f>(Table2[[#This Row],[Current Month High]]/Table2[[#This Row],[Close Price]])-1</f>
        <v>0.1061524834775498</v>
      </c>
      <c r="AI145">
        <v>14.805477958710799</v>
      </c>
      <c r="AJ145">
        <v>93.621582401635806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0.08</v>
      </c>
      <c r="AM145" t="s">
        <v>3111</v>
      </c>
      <c r="AN145">
        <v>3.77</v>
      </c>
      <c r="AO145" t="s">
        <v>3111</v>
      </c>
      <c r="AP145">
        <v>0.188181349059727</v>
      </c>
      <c r="AQ145">
        <f>(Table2[[#This Row],[Sharpe Ratio]]-AVERAGE(Table2[Sharpe Ratio]))/_xlfn.STDEV.P(Table2[Sharpe Ratio])</f>
        <v>1.4733117475332873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1.5902668340472093</v>
      </c>
      <c r="AS145">
        <f>_xlfn.RANK.AVG(Table2[[#This Row],[1Y Return vs Nifty Z-Score]],Table2[1Y Return vs Nifty Z-Score])</f>
        <v>169</v>
      </c>
      <c r="AT145">
        <f>_xlfn.RANK.AVG(Table2[[#This Row],[6M Return vs Nifty Z-Score]],Table2[6M Return vs Nifty Z-Score])</f>
        <v>362</v>
      </c>
      <c r="AU145">
        <f>_xlfn.RANK.AVG(Table2[[#This Row],[Sharpe Ratio Z-Score]],Table2[Sharpe Ratio Z-Score])</f>
        <v>52</v>
      </c>
      <c r="AV145">
        <f>(Table2[[#This Row],[Rank 1Y]]+Table2[[#This Row],[Rank 6M]]+Table2[[#This Row],[Rank Sharpe]])/3</f>
        <v>194.33333333333334</v>
      </c>
    </row>
    <row r="146" spans="1:48" x14ac:dyDescent="0.3">
      <c r="A146" t="s">
        <v>1875</v>
      </c>
      <c r="B146" t="s">
        <v>1876</v>
      </c>
      <c r="C146" t="s">
        <v>3065</v>
      </c>
      <c r="D146" t="s">
        <v>309</v>
      </c>
      <c r="E146">
        <v>3702.4373920799999</v>
      </c>
      <c r="F146">
        <v>1356.2</v>
      </c>
      <c r="G146">
        <v>51.8832951560723</v>
      </c>
      <c r="H146">
        <f>(Table2[[#This Row],[1Y Return vs Nifty]]-AVERAGE(Table2[1Y Return vs Nifty]))/_xlfn.STDEV.P(Table2[1Y Return vs Nifty])</f>
        <v>0.2645994741656435</v>
      </c>
      <c r="I146">
        <v>-1.2307058363715999</v>
      </c>
      <c r="J146">
        <f>(Table2[[#This Row],[1M Return vs Nifty]]-AVERAGE(Table2[1M Return vs Nifty]))/_xlfn.STDEV.P(Table2[1M Return vs Nifty])</f>
        <v>0.22584488453832807</v>
      </c>
      <c r="K146">
        <v>24.172230154215502</v>
      </c>
      <c r="L146">
        <f>(Table2[[#This Row],[6M Return vs Nifty]]-AVERAGE(Table2[6M Return vs Nifty]))/_xlfn.STDEV.P(Table2[6M Return vs Nifty])</f>
        <v>0.69350111573041806</v>
      </c>
      <c r="M146">
        <v>2.2497555608274</v>
      </c>
      <c r="N146">
        <f>(Table2[[#This Row],[1W Return vs Nifty]]-AVERAGE(Table2[1W Return vs Nifty]))/_xlfn.STDEV.P(Table2[1W Return vs Nifty])</f>
        <v>1.0510881906793152</v>
      </c>
      <c r="O146">
        <v>1358.72</v>
      </c>
      <c r="P146">
        <v>1343.5135086059599</v>
      </c>
      <c r="Q146">
        <v>1189.3725048363799</v>
      </c>
      <c r="R146">
        <v>44.532484442455697</v>
      </c>
      <c r="S146" s="1">
        <f>(Table2[[#This Row],[Close Price]]-Table2[[#This Row],[20D EMA]])/Table2[[#This Row],[20D EMA]]</f>
        <v>-1.8546867640131756E-3</v>
      </c>
      <c r="T146" s="1">
        <f>(Table2[[#This Row],[Close Price]]-Table2[[#This Row],[50D EMA]])/Table2[[#This Row],[50D EMA]]</f>
        <v>9.4427717419854652E-3</v>
      </c>
      <c r="U146" s="1">
        <f>(Table2[[#This Row],[Close Price]]-Table2[[#This Row],[200D EMA]])/Table2[[#This Row],[200D EMA]]</f>
        <v>0.14026513517442574</v>
      </c>
      <c r="V146">
        <v>0.75308951410623204</v>
      </c>
      <c r="W146">
        <v>1356</v>
      </c>
      <c r="X146">
        <v>1356.9</v>
      </c>
      <c r="Y146">
        <v>1345.5</v>
      </c>
      <c r="Z146">
        <v>1380.75</v>
      </c>
      <c r="AA146">
        <v>1345.5</v>
      </c>
      <c r="AB146">
        <v>1380.75</v>
      </c>
      <c r="AC146" s="1">
        <f>(Table2[[#This Row],[Close Price]]/Table2[[#This Row],[Day Low]])-1</f>
        <v>1.4749262536883911E-4</v>
      </c>
      <c r="AD146" s="1">
        <f>(Table2[[#This Row],[Day High]]/Table2[[#This Row],[Close Price]])-1</f>
        <v>5.161480607580593E-4</v>
      </c>
      <c r="AE146" s="1">
        <f>(Table2[[#This Row],[Close Price]]/Table2[[#This Row],[Current Week Low]])-1</f>
        <v>7.9524340393906101E-3</v>
      </c>
      <c r="AF146" s="1">
        <f>(Table2[[#This Row],[Current Week High]]/Table2[[#This Row],[Close Price]])-1</f>
        <v>1.8102049845155621E-2</v>
      </c>
      <c r="AG146" s="1">
        <f>(Table2[[#This Row],[Close Price]]/Table2[[#This Row],[Current Month Low]])-1</f>
        <v>7.9524340393906101E-3</v>
      </c>
      <c r="AH146" s="1">
        <f>(Table2[[#This Row],[Current Month High]]/Table2[[#This Row],[Close Price]])-1</f>
        <v>1.8102049845155621E-2</v>
      </c>
      <c r="AI146">
        <v>4.3356437103672096</v>
      </c>
      <c r="AJ146">
        <v>78.906404590726197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-0.12</v>
      </c>
      <c r="AM146" t="s">
        <v>3110</v>
      </c>
      <c r="AN146">
        <v>0.93</v>
      </c>
      <c r="AO146" t="s">
        <v>3111</v>
      </c>
      <c r="AP146">
        <v>0.10379697718980301</v>
      </c>
      <c r="AQ146">
        <f>(Table2[[#This Row],[Sharpe Ratio]]-AVERAGE(Table2[Sharpe Ratio]))/_xlfn.STDEV.P(Table2[Sharpe Ratio])</f>
        <v>0.48564749997085599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2.720681165084561</v>
      </c>
      <c r="AS146">
        <f>_xlfn.RANK.AVG(Table2[[#This Row],[1Y Return vs Nifty Z-Score]],Table2[1Y Return vs Nifty Z-Score])</f>
        <v>223</v>
      </c>
      <c r="AT146">
        <f>_xlfn.RANK.AVG(Table2[[#This Row],[6M Return vs Nifty Z-Score]],Table2[6M Return vs Nifty Z-Score])</f>
        <v>142</v>
      </c>
      <c r="AU146">
        <f>_xlfn.RANK.AVG(Table2[[#This Row],[Sharpe Ratio Z-Score]],Table2[Sharpe Ratio Z-Score])</f>
        <v>221</v>
      </c>
      <c r="AV146">
        <f>(Table2[[#This Row],[Rank 1Y]]+Table2[[#This Row],[Rank 6M]]+Table2[[#This Row],[Rank Sharpe]])/3</f>
        <v>195.33333333333334</v>
      </c>
    </row>
    <row r="147" spans="1:48" x14ac:dyDescent="0.3">
      <c r="A147" t="s">
        <v>739</v>
      </c>
      <c r="B147" t="s">
        <v>740</v>
      </c>
      <c r="C147" t="s">
        <v>3066</v>
      </c>
      <c r="D147" t="s">
        <v>587</v>
      </c>
      <c r="E147">
        <v>21828.655442939998</v>
      </c>
      <c r="F147">
        <v>4288.3</v>
      </c>
      <c r="G147">
        <v>139.56277591724</v>
      </c>
      <c r="H147">
        <f>(Table2[[#This Row],[1Y Return vs Nifty]]-AVERAGE(Table2[1Y Return vs Nifty]))/_xlfn.STDEV.P(Table2[1Y Return vs Nifty])</f>
        <v>1.5885457401913283</v>
      </c>
      <c r="I147">
        <v>3.8239433539844598</v>
      </c>
      <c r="J147">
        <f>(Table2[[#This Row],[1M Return vs Nifty]]-AVERAGE(Table2[1M Return vs Nifty]))/_xlfn.STDEV.P(Table2[1M Return vs Nifty])</f>
        <v>0.74420848759031244</v>
      </c>
      <c r="K147">
        <v>1.9455570900522701</v>
      </c>
      <c r="L147">
        <f>(Table2[[#This Row],[6M Return vs Nifty]]-AVERAGE(Table2[6M Return vs Nifty]))/_xlfn.STDEV.P(Table2[6M Return vs Nifty])</f>
        <v>-8.8866549658284361E-2</v>
      </c>
      <c r="M147">
        <v>1.1215293421399599</v>
      </c>
      <c r="N147">
        <f>(Table2[[#This Row],[1W Return vs Nifty]]-AVERAGE(Table2[1W Return vs Nifty]))/_xlfn.STDEV.P(Table2[1W Return vs Nifty])</f>
        <v>0.83189266226343017</v>
      </c>
      <c r="O147">
        <v>4112.04</v>
      </c>
      <c r="P147">
        <v>3966.69119073395</v>
      </c>
      <c r="Q147">
        <v>3415.5847260976502</v>
      </c>
      <c r="R147">
        <v>61.170311079498497</v>
      </c>
      <c r="S147" s="1">
        <f>(Table2[[#This Row],[Close Price]]-Table2[[#This Row],[20D EMA]])/Table2[[#This Row],[20D EMA]]</f>
        <v>4.286436902364768E-2</v>
      </c>
      <c r="T147" s="1">
        <f>(Table2[[#This Row],[Close Price]]-Table2[[#This Row],[50D EMA]])/Table2[[#This Row],[50D EMA]]</f>
        <v>8.107734981168109E-2</v>
      </c>
      <c r="U147" s="1">
        <f>(Table2[[#This Row],[Close Price]]-Table2[[#This Row],[200D EMA]])/Table2[[#This Row],[200D EMA]]</f>
        <v>0.25550977179226309</v>
      </c>
      <c r="V147">
        <v>1.2970656934062199</v>
      </c>
      <c r="W147">
        <v>4243.8</v>
      </c>
      <c r="X147">
        <v>4290</v>
      </c>
      <c r="Y147">
        <v>4130.05</v>
      </c>
      <c r="Z147">
        <v>4303.8</v>
      </c>
      <c r="AA147">
        <v>4130.05</v>
      </c>
      <c r="AB147">
        <v>4400</v>
      </c>
      <c r="AC147" s="1">
        <f>(Table2[[#This Row],[Close Price]]/Table2[[#This Row],[Day Low]])-1</f>
        <v>1.0485885291483976E-2</v>
      </c>
      <c r="AD147" s="1">
        <f>(Table2[[#This Row],[Day High]]/Table2[[#This Row],[Close Price]])-1</f>
        <v>3.9642748874846312E-4</v>
      </c>
      <c r="AE147" s="1">
        <f>(Table2[[#This Row],[Close Price]]/Table2[[#This Row],[Current Week Low]])-1</f>
        <v>3.8316727400394601E-2</v>
      </c>
      <c r="AF147" s="1">
        <f>(Table2[[#This Row],[Current Week High]]/Table2[[#This Row],[Close Price]])-1</f>
        <v>3.6144859268241181E-3</v>
      </c>
      <c r="AG147" s="1">
        <f>(Table2[[#This Row],[Close Price]]/Table2[[#This Row],[Current Month Low]])-1</f>
        <v>3.8316727400394601E-2</v>
      </c>
      <c r="AH147" s="1">
        <f>(Table2[[#This Row],[Current Month High]]/Table2[[#This Row],[Close Price]])-1</f>
        <v>2.6047617937177803E-2</v>
      </c>
      <c r="AI147">
        <v>2.6047617937177798</v>
      </c>
      <c r="AJ147">
        <v>178.82314694408299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</v>
      </c>
      <c r="AM147" t="s">
        <v>3112</v>
      </c>
      <c r="AN147">
        <v>12.68</v>
      </c>
      <c r="AO147" t="s">
        <v>3111</v>
      </c>
      <c r="AP147">
        <v>0.11647828366700801</v>
      </c>
      <c r="AQ147">
        <f>(Table2[[#This Row],[Sharpe Ratio]]-AVERAGE(Table2[Sharpe Ratio]))/_xlfn.STDEV.P(Table2[Sharpe Ratio])</f>
        <v>0.63407395314424675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3.7098542935310332</v>
      </c>
      <c r="AS147">
        <f>_xlfn.RANK.AVG(Table2[[#This Row],[1Y Return vs Nifty Z-Score]],Table2[1Y Return vs Nifty Z-Score])</f>
        <v>50</v>
      </c>
      <c r="AT147">
        <f>_xlfn.RANK.AVG(Table2[[#This Row],[6M Return vs Nifty Z-Score]],Table2[6M Return vs Nifty Z-Score])</f>
        <v>349</v>
      </c>
      <c r="AU147">
        <f>_xlfn.RANK.AVG(Table2[[#This Row],[Sharpe Ratio Z-Score]],Table2[Sharpe Ratio Z-Score])</f>
        <v>190</v>
      </c>
      <c r="AV147">
        <f>(Table2[[#This Row],[Rank 1Y]]+Table2[[#This Row],[Rank 6M]]+Table2[[#This Row],[Rank Sharpe]])/3</f>
        <v>196.33333333333334</v>
      </c>
    </row>
    <row r="148" spans="1:48" x14ac:dyDescent="0.3">
      <c r="A148" t="s">
        <v>906</v>
      </c>
      <c r="B148" t="s">
        <v>907</v>
      </c>
      <c r="C148" t="s">
        <v>3077</v>
      </c>
      <c r="D148" t="s">
        <v>260</v>
      </c>
      <c r="E148">
        <v>16097.7576539</v>
      </c>
      <c r="F148">
        <v>924.95</v>
      </c>
      <c r="G148">
        <v>54.7676540483045</v>
      </c>
      <c r="H148">
        <f>(Table2[[#This Row],[1Y Return vs Nifty]]-AVERAGE(Table2[1Y Return vs Nifty]))/_xlfn.STDEV.P(Table2[1Y Return vs Nifty])</f>
        <v>0.30815283639016156</v>
      </c>
      <c r="I148">
        <v>-6.4721467225169098</v>
      </c>
      <c r="J148">
        <f>(Table2[[#This Row],[1M Return vs Nifty]]-AVERAGE(Table2[1M Return vs Nifty]))/_xlfn.STDEV.P(Table2[1M Return vs Nifty])</f>
        <v>-0.311674551649266</v>
      </c>
      <c r="K148">
        <v>6.5862540545426302</v>
      </c>
      <c r="L148">
        <f>(Table2[[#This Row],[6M Return vs Nifty]]-AVERAGE(Table2[6M Return vs Nifty]))/_xlfn.STDEV.P(Table2[6M Return vs Nifty])</f>
        <v>7.4483639522241463E-2</v>
      </c>
      <c r="M148">
        <v>-1.63810757943109</v>
      </c>
      <c r="N148">
        <f>(Table2[[#This Row],[1W Return vs Nifty]]-AVERAGE(Table2[1W Return vs Nifty]))/_xlfn.STDEV.P(Table2[1W Return vs Nifty])</f>
        <v>0.29574125641905635</v>
      </c>
      <c r="O148">
        <v>960.13</v>
      </c>
      <c r="P148">
        <v>947.85595666663301</v>
      </c>
      <c r="Q148">
        <v>810.39674396536702</v>
      </c>
      <c r="R148">
        <v>30.775422930544899</v>
      </c>
      <c r="S148" s="1">
        <f>(Table2[[#This Row],[Close Price]]-Table2[[#This Row],[20D EMA]])/Table2[[#This Row],[20D EMA]]</f>
        <v>-3.6640871548644399E-2</v>
      </c>
      <c r="T148" s="1">
        <f>(Table2[[#This Row],[Close Price]]-Table2[[#This Row],[50D EMA]])/Table2[[#This Row],[50D EMA]]</f>
        <v>-2.4166073447686454E-2</v>
      </c>
      <c r="U148" s="1">
        <f>(Table2[[#This Row],[Close Price]]-Table2[[#This Row],[200D EMA]])/Table2[[#This Row],[200D EMA]]</f>
        <v>0.14135453638931272</v>
      </c>
      <c r="V148">
        <v>0.86195010121746396</v>
      </c>
      <c r="W148">
        <v>930.05</v>
      </c>
      <c r="X148">
        <v>944.2</v>
      </c>
      <c r="Y148">
        <v>901.05</v>
      </c>
      <c r="Z148">
        <v>965</v>
      </c>
      <c r="AA148">
        <v>901.05</v>
      </c>
      <c r="AB148">
        <v>980</v>
      </c>
      <c r="AC148" s="1">
        <f>(Table2[[#This Row],[Close Price]]/Table2[[#This Row],[Day Low]])-1</f>
        <v>-5.4835761518197135E-3</v>
      </c>
      <c r="AD148" s="1">
        <f>(Table2[[#This Row],[Day High]]/Table2[[#This Row],[Close Price]])-1</f>
        <v>2.0811935780312485E-2</v>
      </c>
      <c r="AE148" s="1">
        <f>(Table2[[#This Row],[Close Price]]/Table2[[#This Row],[Current Week Low]])-1</f>
        <v>2.6524610177015795E-2</v>
      </c>
      <c r="AF148" s="1">
        <f>(Table2[[#This Row],[Current Week High]]/Table2[[#This Row],[Close Price]])-1</f>
        <v>4.3299637818260406E-2</v>
      </c>
      <c r="AG148" s="1">
        <f>(Table2[[#This Row],[Close Price]]/Table2[[#This Row],[Current Month Low]])-1</f>
        <v>2.6524610177015795E-2</v>
      </c>
      <c r="AH148" s="1">
        <f>(Table2[[#This Row],[Current Month High]]/Table2[[#This Row],[Close Price]])-1</f>
        <v>5.9516730634088244E-2</v>
      </c>
      <c r="AI148">
        <v>14.6007892318503</v>
      </c>
      <c r="AJ148">
        <v>81.007827788649706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-0.1</v>
      </c>
      <c r="AM148" t="s">
        <v>3110</v>
      </c>
      <c r="AN148">
        <v>-3.58</v>
      </c>
      <c r="AO148" t="s">
        <v>3110</v>
      </c>
      <c r="AP148">
        <v>0.160329440281059</v>
      </c>
      <c r="AQ148">
        <f>(Table2[[#This Row],[Sharpe Ratio]]-AVERAGE(Table2[Sharpe Ratio]))/_xlfn.STDEV.P(Table2[Sharpe Ratio])</f>
        <v>1.147323250878197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1.5140264315603904</v>
      </c>
      <c r="AS148">
        <f>_xlfn.RANK.AVG(Table2[[#This Row],[1Y Return vs Nifty Z-Score]],Table2[1Y Return vs Nifty Z-Score])</f>
        <v>207</v>
      </c>
      <c r="AT148">
        <f>_xlfn.RANK.AVG(Table2[[#This Row],[6M Return vs Nifty Z-Score]],Table2[6M Return vs Nifty Z-Score])</f>
        <v>290</v>
      </c>
      <c r="AU148">
        <f>_xlfn.RANK.AVG(Table2[[#This Row],[Sharpe Ratio Z-Score]],Table2[Sharpe Ratio Z-Score])</f>
        <v>93</v>
      </c>
      <c r="AV148">
        <f>(Table2[[#This Row],[Rank 1Y]]+Table2[[#This Row],[Rank 6M]]+Table2[[#This Row],[Rank Sharpe]])/3</f>
        <v>196.66666666666666</v>
      </c>
    </row>
    <row r="149" spans="1:48" x14ac:dyDescent="0.3">
      <c r="A149" t="s">
        <v>1477</v>
      </c>
      <c r="B149" t="s">
        <v>1478</v>
      </c>
      <c r="C149" t="s">
        <v>3069</v>
      </c>
      <c r="D149" t="s">
        <v>46</v>
      </c>
      <c r="E149">
        <v>6667.1764037499997</v>
      </c>
      <c r="F149">
        <v>237.5</v>
      </c>
      <c r="G149">
        <v>103.943147188016</v>
      </c>
      <c r="H149">
        <f>(Table2[[#This Row],[1Y Return vs Nifty]]-AVERAGE(Table2[1Y Return vs Nifty]))/_xlfn.STDEV.P(Table2[1Y Return vs Nifty])</f>
        <v>1.0506949905759939</v>
      </c>
      <c r="I149">
        <v>-0.69669852943001598</v>
      </c>
      <c r="J149">
        <f>(Table2[[#This Row],[1M Return vs Nifty]]-AVERAGE(Table2[1M Return vs Nifty]))/_xlfn.STDEV.P(Table2[1M Return vs Nifty])</f>
        <v>0.28060831939953695</v>
      </c>
      <c r="K149">
        <v>12.26380724883</v>
      </c>
      <c r="L149">
        <f>(Table2[[#This Row],[6M Return vs Nifty]]-AVERAGE(Table2[6M Return vs Nifty]))/_xlfn.STDEV.P(Table2[6M Return vs Nifty])</f>
        <v>0.27433064428593013</v>
      </c>
      <c r="M149">
        <v>-7.7210795112734898</v>
      </c>
      <c r="N149">
        <f>(Table2[[#This Row],[1W Return vs Nifty]]-AVERAGE(Table2[1W Return vs Nifty]))/_xlfn.STDEV.P(Table2[1W Return vs Nifty])</f>
        <v>-0.88607868789175936</v>
      </c>
      <c r="O149">
        <v>242.38</v>
      </c>
      <c r="P149">
        <v>227.764158392734</v>
      </c>
      <c r="Q149">
        <v>181.00819655177699</v>
      </c>
      <c r="R149">
        <v>41.987758031989998</v>
      </c>
      <c r="S149" s="1">
        <f>(Table2[[#This Row],[Close Price]]-Table2[[#This Row],[20D EMA]])/Table2[[#This Row],[20D EMA]]</f>
        <v>-2.0133674395577176E-2</v>
      </c>
      <c r="T149" s="1">
        <f>(Table2[[#This Row],[Close Price]]-Table2[[#This Row],[50D EMA]])/Table2[[#This Row],[50D EMA]]</f>
        <v>4.2745275094944801E-2</v>
      </c>
      <c r="U149" s="1">
        <f>(Table2[[#This Row],[Close Price]]-Table2[[#This Row],[200D EMA]])/Table2[[#This Row],[200D EMA]]</f>
        <v>0.31209527813876459</v>
      </c>
      <c r="V149">
        <v>0.82288638202120701</v>
      </c>
      <c r="W149">
        <v>236.65</v>
      </c>
      <c r="X149">
        <v>238</v>
      </c>
      <c r="Y149">
        <v>229.1</v>
      </c>
      <c r="Z149">
        <v>259.85000000000002</v>
      </c>
      <c r="AA149">
        <v>229.1</v>
      </c>
      <c r="AB149">
        <v>259.85000000000002</v>
      </c>
      <c r="AC149" s="1">
        <f>(Table2[[#This Row],[Close Price]]/Table2[[#This Row],[Day Low]])-1</f>
        <v>3.5918022395942106E-3</v>
      </c>
      <c r="AD149" s="1">
        <f>(Table2[[#This Row],[Day High]]/Table2[[#This Row],[Close Price]])-1</f>
        <v>2.1052631578948322E-3</v>
      </c>
      <c r="AE149" s="1">
        <f>(Table2[[#This Row],[Close Price]]/Table2[[#This Row],[Current Week Low]])-1</f>
        <v>3.6665211697948452E-2</v>
      </c>
      <c r="AF149" s="1">
        <f>(Table2[[#This Row],[Current Week High]]/Table2[[#This Row],[Close Price]])-1</f>
        <v>9.4105263157894914E-2</v>
      </c>
      <c r="AG149" s="1">
        <f>(Table2[[#This Row],[Close Price]]/Table2[[#This Row],[Current Month Low]])-1</f>
        <v>3.6665211697948452E-2</v>
      </c>
      <c r="AH149" s="1">
        <f>(Table2[[#This Row],[Current Month High]]/Table2[[#This Row],[Close Price]])-1</f>
        <v>9.4105263157894914E-2</v>
      </c>
      <c r="AI149">
        <v>14.484210526315699</v>
      </c>
      <c r="AJ149">
        <v>167.00393479482801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0.23</v>
      </c>
      <c r="AM149" t="s">
        <v>3111</v>
      </c>
      <c r="AN149">
        <v>0.33</v>
      </c>
      <c r="AO149" t="s">
        <v>3111</v>
      </c>
      <c r="AP149">
        <v>8.4628159291672E-2</v>
      </c>
      <c r="AQ149">
        <f>(Table2[[#This Row],[Sharpe Ratio]]-AVERAGE(Table2[Sharpe Ratio]))/_xlfn.STDEV.P(Table2[Sharpe Ratio])</f>
        <v>0.26128894060156316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0.98084420697126473</v>
      </c>
      <c r="AS149">
        <f>_xlfn.RANK.AVG(Table2[[#This Row],[1Y Return vs Nifty Z-Score]],Table2[1Y Return vs Nifty Z-Score])</f>
        <v>94</v>
      </c>
      <c r="AT149">
        <f>_xlfn.RANK.AVG(Table2[[#This Row],[6M Return vs Nifty Z-Score]],Table2[6M Return vs Nifty Z-Score])</f>
        <v>233</v>
      </c>
      <c r="AU149">
        <f>_xlfn.RANK.AVG(Table2[[#This Row],[Sharpe Ratio Z-Score]],Table2[Sharpe Ratio Z-Score])</f>
        <v>263</v>
      </c>
      <c r="AV149">
        <f>(Table2[[#This Row],[Rank 1Y]]+Table2[[#This Row],[Rank 6M]]+Table2[[#This Row],[Rank Sharpe]])/3</f>
        <v>196.66666666666666</v>
      </c>
    </row>
    <row r="150" spans="1:48" x14ac:dyDescent="0.3">
      <c r="A150" t="s">
        <v>862</v>
      </c>
      <c r="B150" t="s">
        <v>863</v>
      </c>
      <c r="C150" t="s">
        <v>3066</v>
      </c>
      <c r="D150" t="s">
        <v>24</v>
      </c>
      <c r="E150">
        <v>17302.408544259</v>
      </c>
      <c r="F150">
        <v>215.01</v>
      </c>
      <c r="G150">
        <v>48.992753196635903</v>
      </c>
      <c r="H150">
        <f>(Table2[[#This Row],[1Y Return vs Nifty]]-AVERAGE(Table2[1Y Return vs Nifty]))/_xlfn.STDEV.P(Table2[1Y Return vs Nifty])</f>
        <v>0.22095274860609515</v>
      </c>
      <c r="I150">
        <v>2.3259661665662699</v>
      </c>
      <c r="J150">
        <f>(Table2[[#This Row],[1M Return vs Nifty]]-AVERAGE(Table2[1M Return vs Nifty]))/_xlfn.STDEV.P(Table2[1M Return vs Nifty])</f>
        <v>0.59058816243673384</v>
      </c>
      <c r="K150">
        <v>5.4912905264453897</v>
      </c>
      <c r="L150">
        <f>(Table2[[#This Row],[6M Return vs Nifty]]-AVERAGE(Table2[6M Return vs Nifty]))/_xlfn.STDEV.P(Table2[6M Return vs Nifty])</f>
        <v>3.5941476388324595E-2</v>
      </c>
      <c r="M150">
        <v>-8.1302810692092198</v>
      </c>
      <c r="N150">
        <f>(Table2[[#This Row],[1W Return vs Nifty]]-AVERAGE(Table2[1W Return vs Nifty]))/_xlfn.STDEV.P(Table2[1W Return vs Nifty])</f>
        <v>-0.96557972255542412</v>
      </c>
      <c r="O150">
        <v>214.17</v>
      </c>
      <c r="P150">
        <v>207.76341513609299</v>
      </c>
      <c r="Q150">
        <v>182.43183121701901</v>
      </c>
      <c r="R150">
        <v>48.855123663123202</v>
      </c>
      <c r="S150" s="1">
        <f>(Table2[[#This Row],[Close Price]]-Table2[[#This Row],[20D EMA]])/Table2[[#This Row],[20D EMA]]</f>
        <v>3.9221179436896084E-3</v>
      </c>
      <c r="T150" s="1">
        <f>(Table2[[#This Row],[Close Price]]-Table2[[#This Row],[50D EMA]])/Table2[[#This Row],[50D EMA]]</f>
        <v>3.4879022657382741E-2</v>
      </c>
      <c r="U150" s="1">
        <f>(Table2[[#This Row],[Close Price]]-Table2[[#This Row],[200D EMA]])/Table2[[#This Row],[200D EMA]]</f>
        <v>0.17857721739484339</v>
      </c>
      <c r="V150">
        <v>1.1199203258250601</v>
      </c>
      <c r="W150">
        <v>215.1</v>
      </c>
      <c r="X150">
        <v>216.66</v>
      </c>
      <c r="Y150">
        <v>205.56</v>
      </c>
      <c r="Z150">
        <v>216.54</v>
      </c>
      <c r="AA150">
        <v>205.56</v>
      </c>
      <c r="AB150">
        <v>229.37</v>
      </c>
      <c r="AC150" s="1">
        <f>(Table2[[#This Row],[Close Price]]/Table2[[#This Row],[Day Low]])-1</f>
        <v>-4.1841004184106634E-4</v>
      </c>
      <c r="AD150" s="1">
        <f>(Table2[[#This Row],[Day High]]/Table2[[#This Row],[Close Price]])-1</f>
        <v>7.6740616715502696E-3</v>
      </c>
      <c r="AE150" s="1">
        <f>(Table2[[#This Row],[Close Price]]/Table2[[#This Row],[Current Week Low]])-1</f>
        <v>4.5971978984238104E-2</v>
      </c>
      <c r="AF150" s="1">
        <f>(Table2[[#This Row],[Current Week High]]/Table2[[#This Row],[Close Price]])-1</f>
        <v>7.1159480954374743E-3</v>
      </c>
      <c r="AG150" s="1">
        <f>(Table2[[#This Row],[Close Price]]/Table2[[#This Row],[Current Month Low]])-1</f>
        <v>4.5971978984238104E-2</v>
      </c>
      <c r="AH150" s="1">
        <f>(Table2[[#This Row],[Current Month High]]/Table2[[#This Row],[Close Price]])-1</f>
        <v>6.6787591274824587E-2</v>
      </c>
      <c r="AI150">
        <v>8.2507790335333198</v>
      </c>
      <c r="AJ150">
        <v>85.994809688581299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0.05</v>
      </c>
      <c r="AM150" t="s">
        <v>3111</v>
      </c>
      <c r="AN150">
        <v>1.62</v>
      </c>
      <c r="AO150" t="s">
        <v>3111</v>
      </c>
      <c r="AP150">
        <v>0.188990574632418</v>
      </c>
      <c r="AQ150">
        <f>(Table2[[#This Row],[Sharpe Ratio]]-AVERAGE(Table2[Sharpe Ratio]))/_xlfn.STDEV.P(Table2[Sharpe Ratio])</f>
        <v>1.4827832071015608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1.3646858719772903</v>
      </c>
      <c r="AS150">
        <f>_xlfn.RANK.AVG(Table2[[#This Row],[1Y Return vs Nifty Z-Score]],Table2[1Y Return vs Nifty Z-Score])</f>
        <v>239</v>
      </c>
      <c r="AT150">
        <f>_xlfn.RANK.AVG(Table2[[#This Row],[6M Return vs Nifty Z-Score]],Table2[6M Return vs Nifty Z-Score])</f>
        <v>302</v>
      </c>
      <c r="AU150">
        <f>_xlfn.RANK.AVG(Table2[[#This Row],[Sharpe Ratio Z-Score]],Table2[Sharpe Ratio Z-Score])</f>
        <v>50</v>
      </c>
      <c r="AV150">
        <f>(Table2[[#This Row],[Rank 1Y]]+Table2[[#This Row],[Rank 6M]]+Table2[[#This Row],[Rank Sharpe]])/3</f>
        <v>197</v>
      </c>
    </row>
    <row r="151" spans="1:48" x14ac:dyDescent="0.3">
      <c r="A151" t="s">
        <v>606</v>
      </c>
      <c r="B151" t="s">
        <v>607</v>
      </c>
      <c r="C151" t="s">
        <v>3066</v>
      </c>
      <c r="D151" t="s">
        <v>257</v>
      </c>
      <c r="E151">
        <v>30770.54116832</v>
      </c>
      <c r="F151">
        <v>6081.7</v>
      </c>
      <c r="G151">
        <v>116.432742279293</v>
      </c>
      <c r="H151">
        <f>(Table2[[#This Row],[1Y Return vs Nifty]]-AVERAGE(Table2[1Y Return vs Nifty]))/_xlfn.STDEV.P(Table2[1Y Return vs Nifty])</f>
        <v>1.2392858973847434</v>
      </c>
      <c r="I151">
        <v>-8.6674598252624904</v>
      </c>
      <c r="J151">
        <f>(Table2[[#This Row],[1M Return vs Nifty]]-AVERAGE(Table2[1M Return vs Nifty]))/_xlfn.STDEV.P(Table2[1M Return vs Nifty])</f>
        <v>-0.53680796188426372</v>
      </c>
      <c r="K151">
        <v>-1.84705425559753</v>
      </c>
      <c r="L151">
        <f>(Table2[[#This Row],[6M Return vs Nifty]]-AVERAGE(Table2[6M Return vs Nifty]))/_xlfn.STDEV.P(Table2[6M Return vs Nifty])</f>
        <v>-0.22236455341517034</v>
      </c>
      <c r="M151">
        <v>-2.9838917442484698</v>
      </c>
      <c r="N151">
        <f>(Table2[[#This Row],[1W Return vs Nifty]]-AVERAGE(Table2[1W Return vs Nifty]))/_xlfn.STDEV.P(Table2[1W Return vs Nifty])</f>
        <v>3.427784929839698E-2</v>
      </c>
      <c r="O151">
        <v>6287.63</v>
      </c>
      <c r="P151">
        <v>6415.3672362424904</v>
      </c>
      <c r="Q151">
        <v>5670.46289255181</v>
      </c>
      <c r="R151">
        <v>34.420412728979997</v>
      </c>
      <c r="S151" s="1">
        <f>(Table2[[#This Row],[Close Price]]-Table2[[#This Row],[20D EMA]])/Table2[[#This Row],[20D EMA]]</f>
        <v>-3.2751609111859363E-2</v>
      </c>
      <c r="T151" s="1">
        <f>(Table2[[#This Row],[Close Price]]-Table2[[#This Row],[50D EMA]])/Table2[[#This Row],[50D EMA]]</f>
        <v>-5.2010621365133423E-2</v>
      </c>
      <c r="U151" s="1">
        <f>(Table2[[#This Row],[Close Price]]-Table2[[#This Row],[200D EMA]])/Table2[[#This Row],[200D EMA]]</f>
        <v>7.2522669708032561E-2</v>
      </c>
      <c r="V151">
        <v>0.73967817060239505</v>
      </c>
      <c r="W151">
        <v>6066.05</v>
      </c>
      <c r="X151">
        <v>6120</v>
      </c>
      <c r="Y151">
        <v>5975</v>
      </c>
      <c r="Z151">
        <v>6150</v>
      </c>
      <c r="AA151">
        <v>5975</v>
      </c>
      <c r="AB151">
        <v>6401</v>
      </c>
      <c r="AC151" s="1">
        <f>(Table2[[#This Row],[Close Price]]/Table2[[#This Row],[Day Low]])-1</f>
        <v>2.5799325755639924E-3</v>
      </c>
      <c r="AD151" s="1">
        <f>(Table2[[#This Row],[Day High]]/Table2[[#This Row],[Close Price]])-1</f>
        <v>6.2975812683954135E-3</v>
      </c>
      <c r="AE151" s="1">
        <f>(Table2[[#This Row],[Close Price]]/Table2[[#This Row],[Current Week Low]])-1</f>
        <v>1.7857740585774051E-2</v>
      </c>
      <c r="AF151" s="1">
        <f>(Table2[[#This Row],[Current Week High]]/Table2[[#This Row],[Close Price]])-1</f>
        <v>1.1230412549122715E-2</v>
      </c>
      <c r="AG151" s="1">
        <f>(Table2[[#This Row],[Close Price]]/Table2[[#This Row],[Current Month Low]])-1</f>
        <v>1.7857740585774051E-2</v>
      </c>
      <c r="AH151" s="1">
        <f>(Table2[[#This Row],[Current Month High]]/Table2[[#This Row],[Close Price]])-1</f>
        <v>5.2501767597875615E-2</v>
      </c>
      <c r="AI151">
        <v>60.429649604551301</v>
      </c>
      <c r="AJ151">
        <v>153.29862557267799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-0.13</v>
      </c>
      <c r="AM151" t="s">
        <v>3110</v>
      </c>
      <c r="AN151">
        <v>-2.84</v>
      </c>
      <c r="AO151" t="s">
        <v>3110</v>
      </c>
      <c r="AP151">
        <v>0.13764977084567101</v>
      </c>
      <c r="AQ151">
        <f>(Table2[[#This Row],[Sharpe Ratio]]-AVERAGE(Table2[Sharpe Ratio]))/_xlfn.STDEV.P(Table2[Sharpe Ratio])</f>
        <v>0.88187245529254132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82</v>
      </c>
      <c r="AT151">
        <f>_xlfn.RANK.AVG(Table2[[#This Row],[6M Return vs Nifty Z-Score]],Table2[6M Return vs Nifty Z-Score])</f>
        <v>387</v>
      </c>
      <c r="AU151">
        <f>_xlfn.RANK.AVG(Table2[[#This Row],[Sharpe Ratio Z-Score]],Table2[Sharpe Ratio Z-Score])</f>
        <v>132</v>
      </c>
      <c r="AV151">
        <f>(Table2[[#This Row],[Rank 1Y]]+Table2[[#This Row],[Rank 6M]]+Table2[[#This Row],[Rank Sharpe]])/3</f>
        <v>200.33333333333334</v>
      </c>
    </row>
    <row r="152" spans="1:48" x14ac:dyDescent="0.3">
      <c r="A152" t="s">
        <v>868</v>
      </c>
      <c r="B152" t="s">
        <v>869</v>
      </c>
      <c r="C152" t="s">
        <v>3077</v>
      </c>
      <c r="D152" t="s">
        <v>130</v>
      </c>
      <c r="E152">
        <v>17083.3997584799</v>
      </c>
      <c r="F152">
        <v>651.6</v>
      </c>
      <c r="G152">
        <v>77.003128882214895</v>
      </c>
      <c r="H152">
        <f>(Table2[[#This Row],[1Y Return vs Nifty]]-AVERAGE(Table2[1Y Return vs Nifty]))/_xlfn.STDEV.P(Table2[1Y Return vs Nifty])</f>
        <v>0.64390498300531096</v>
      </c>
      <c r="I152">
        <v>2.4820761608947302</v>
      </c>
      <c r="J152">
        <f>(Table2[[#This Row],[1M Return vs Nifty]]-AVERAGE(Table2[1M Return vs Nifty]))/_xlfn.STDEV.P(Table2[1M Return vs Nifty])</f>
        <v>0.6065975304630884</v>
      </c>
      <c r="K152">
        <v>0.211923162715484</v>
      </c>
      <c r="L152">
        <f>(Table2[[#This Row],[6M Return vs Nifty]]-AVERAGE(Table2[6M Return vs Nifty]))/_xlfn.STDEV.P(Table2[6M Return vs Nifty])</f>
        <v>-0.14988958825941434</v>
      </c>
      <c r="M152">
        <v>0.75882104756211299</v>
      </c>
      <c r="N152">
        <f>(Table2[[#This Row],[1W Return vs Nifty]]-AVERAGE(Table2[1W Return vs Nifty]))/_xlfn.STDEV.P(Table2[1W Return vs Nifty])</f>
        <v>0.76142449287156</v>
      </c>
      <c r="O152">
        <v>635.66999999999996</v>
      </c>
      <c r="P152">
        <v>610.45318854542802</v>
      </c>
      <c r="Q152">
        <v>534.76479109891397</v>
      </c>
      <c r="R152">
        <v>57.149041705564798</v>
      </c>
      <c r="S152" s="1">
        <f>(Table2[[#This Row],[Close Price]]-Table2[[#This Row],[20D EMA]])/Table2[[#This Row],[20D EMA]]</f>
        <v>2.506017273113418E-2</v>
      </c>
      <c r="T152" s="1">
        <f>(Table2[[#This Row],[Close Price]]-Table2[[#This Row],[50D EMA]])/Table2[[#This Row],[50D EMA]]</f>
        <v>6.7403712891754328E-2</v>
      </c>
      <c r="U152" s="1">
        <f>(Table2[[#This Row],[Close Price]]-Table2[[#This Row],[200D EMA]])/Table2[[#This Row],[200D EMA]]</f>
        <v>0.2184796210330073</v>
      </c>
      <c r="V152">
        <v>0.668886878980683</v>
      </c>
      <c r="W152">
        <v>629.6</v>
      </c>
      <c r="X152">
        <v>637</v>
      </c>
      <c r="Y152">
        <v>600.6</v>
      </c>
      <c r="Z152">
        <v>659.9</v>
      </c>
      <c r="AA152">
        <v>600.6</v>
      </c>
      <c r="AB152">
        <v>668</v>
      </c>
      <c r="AC152" s="1">
        <f>(Table2[[#This Row],[Close Price]]/Table2[[#This Row],[Day Low]])-1</f>
        <v>3.4942820838627764E-2</v>
      </c>
      <c r="AD152" s="1">
        <f>(Table2[[#This Row],[Day High]]/Table2[[#This Row],[Close Price]])-1</f>
        <v>-2.2406384284837322E-2</v>
      </c>
      <c r="AE152" s="1">
        <f>(Table2[[#This Row],[Close Price]]/Table2[[#This Row],[Current Week Low]])-1</f>
        <v>8.4915084915084815E-2</v>
      </c>
      <c r="AF152" s="1">
        <f>(Table2[[#This Row],[Current Week High]]/Table2[[#This Row],[Close Price]])-1</f>
        <v>1.2737875997544501E-2</v>
      </c>
      <c r="AG152" s="1">
        <f>(Table2[[#This Row],[Close Price]]/Table2[[#This Row],[Current Month Low]])-1</f>
        <v>8.4915084915084815E-2</v>
      </c>
      <c r="AH152" s="1">
        <f>(Table2[[#This Row],[Current Month High]]/Table2[[#This Row],[Close Price]])-1</f>
        <v>2.516881522406389E-2</v>
      </c>
      <c r="AI152">
        <v>4.1282995702885001</v>
      </c>
      <c r="AJ152">
        <v>110.193548387096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0.09</v>
      </c>
      <c r="AM152" t="s">
        <v>3111</v>
      </c>
      <c r="AN152">
        <v>-0.48</v>
      </c>
      <c r="AO152" t="s">
        <v>3110</v>
      </c>
      <c r="AP152">
        <v>0.15763992817009201</v>
      </c>
      <c r="AQ152">
        <f>(Table2[[#This Row],[Sharpe Ratio]]-AVERAGE(Table2[Sharpe Ratio]))/_xlfn.STDEV.P(Table2[Sharpe Ratio])</f>
        <v>1.11584425901602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2.977881677096565</v>
      </c>
      <c r="AS152">
        <f>_xlfn.RANK.AVG(Table2[[#This Row],[1Y Return vs Nifty Z-Score]],Table2[1Y Return vs Nifty Z-Score])</f>
        <v>138</v>
      </c>
      <c r="AT152">
        <f>_xlfn.RANK.AVG(Table2[[#This Row],[6M Return vs Nifty Z-Score]],Table2[6M Return vs Nifty Z-Score])</f>
        <v>367</v>
      </c>
      <c r="AU152">
        <f>_xlfn.RANK.AVG(Table2[[#This Row],[Sharpe Ratio Z-Score]],Table2[Sharpe Ratio Z-Score])</f>
        <v>99</v>
      </c>
      <c r="AV152">
        <f>(Table2[[#This Row],[Rank 1Y]]+Table2[[#This Row],[Rank 6M]]+Table2[[#This Row],[Rank Sharpe]])/3</f>
        <v>201.33333333333334</v>
      </c>
    </row>
    <row r="153" spans="1:48" x14ac:dyDescent="0.3">
      <c r="A153" t="s">
        <v>648</v>
      </c>
      <c r="B153" t="s">
        <v>649</v>
      </c>
      <c r="C153" t="s">
        <v>3079</v>
      </c>
      <c r="D153" t="s">
        <v>138</v>
      </c>
      <c r="E153">
        <v>27177.630365919998</v>
      </c>
      <c r="F153">
        <v>1175.5999999999999</v>
      </c>
      <c r="G153">
        <v>75.540863210131704</v>
      </c>
      <c r="H153">
        <f>(Table2[[#This Row],[1Y Return vs Nifty]]-AVERAGE(Table2[1Y Return vs Nifty]))/_xlfn.STDEV.P(Table2[1Y Return vs Nifty])</f>
        <v>0.62182500306376121</v>
      </c>
      <c r="I153">
        <v>-14.174272027379301</v>
      </c>
      <c r="J153">
        <f>(Table2[[#This Row],[1M Return vs Nifty]]-AVERAGE(Table2[1M Return vs Nifty]))/_xlfn.STDEV.P(Table2[1M Return vs Nifty])</f>
        <v>-1.1015417162793582</v>
      </c>
      <c r="K153">
        <v>-0.85210461835927898</v>
      </c>
      <c r="L153">
        <f>(Table2[[#This Row],[6M Return vs Nifty]]-AVERAGE(Table2[6M Return vs Nifty]))/_xlfn.STDEV.P(Table2[6M Return vs Nifty])</f>
        <v>-0.18734282872347582</v>
      </c>
      <c r="M153">
        <v>-7.0955696807536803</v>
      </c>
      <c r="N153">
        <f>(Table2[[#This Row],[1W Return vs Nifty]]-AVERAGE(Table2[1W Return vs Nifty]))/_xlfn.STDEV.P(Table2[1W Return vs Nifty])</f>
        <v>-0.76455256524090409</v>
      </c>
      <c r="O153">
        <v>1237.52</v>
      </c>
      <c r="P153">
        <v>1244.5268308368099</v>
      </c>
      <c r="Q153">
        <v>1038.0425320281099</v>
      </c>
      <c r="R153">
        <v>38.223332059646403</v>
      </c>
      <c r="S153" s="1">
        <f>(Table2[[#This Row],[Close Price]]-Table2[[#This Row],[20D EMA]])/Table2[[#This Row],[20D EMA]]</f>
        <v>-5.003555498092966E-2</v>
      </c>
      <c r="T153" s="1">
        <f>(Table2[[#This Row],[Close Price]]-Table2[[#This Row],[50D EMA]])/Table2[[#This Row],[50D EMA]]</f>
        <v>-5.5383965318340458E-2</v>
      </c>
      <c r="U153" s="1">
        <f>(Table2[[#This Row],[Close Price]]-Table2[[#This Row],[200D EMA]])/Table2[[#This Row],[200D EMA]]</f>
        <v>0.13251621559584129</v>
      </c>
      <c r="V153">
        <v>0.84503524887107195</v>
      </c>
      <c r="W153">
        <v>1169</v>
      </c>
      <c r="X153">
        <v>1184.8499999999999</v>
      </c>
      <c r="Y153">
        <v>1114</v>
      </c>
      <c r="Z153">
        <v>1247</v>
      </c>
      <c r="AA153">
        <v>1114</v>
      </c>
      <c r="AB153">
        <v>1282.8499999999999</v>
      </c>
      <c r="AC153" s="1">
        <f>(Table2[[#This Row],[Close Price]]/Table2[[#This Row],[Day Low]])-1</f>
        <v>5.6458511548331813E-3</v>
      </c>
      <c r="AD153" s="1">
        <f>(Table2[[#This Row],[Day High]]/Table2[[#This Row],[Close Price]])-1</f>
        <v>7.868322558693519E-3</v>
      </c>
      <c r="AE153" s="1">
        <f>(Table2[[#This Row],[Close Price]]/Table2[[#This Row],[Current Week Low]])-1</f>
        <v>5.5296229802513475E-2</v>
      </c>
      <c r="AF153" s="1">
        <f>(Table2[[#This Row],[Current Week High]]/Table2[[#This Row],[Close Price]])-1</f>
        <v>6.0734943858455237E-2</v>
      </c>
      <c r="AG153" s="1">
        <f>(Table2[[#This Row],[Close Price]]/Table2[[#This Row],[Current Month Low]])-1</f>
        <v>5.5296229802513475E-2</v>
      </c>
      <c r="AH153" s="1">
        <f>(Table2[[#This Row],[Current Month High]]/Table2[[#This Row],[Close Price]])-1</f>
        <v>9.1230010207553613E-2</v>
      </c>
      <c r="AI153">
        <v>23.6049676760802</v>
      </c>
      <c r="AJ153">
        <v>112.701284602858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-0.03</v>
      </c>
      <c r="AM153" t="s">
        <v>3110</v>
      </c>
      <c r="AN153">
        <v>-6.3</v>
      </c>
      <c r="AO153" t="s">
        <v>3110</v>
      </c>
      <c r="AP153">
        <v>0.15833888771617</v>
      </c>
      <c r="AQ153">
        <f>(Table2[[#This Row],[Sharpe Ratio]]-AVERAGE(Table2[Sharpe Ratio]))/_xlfn.STDEV.P(Table2[Sharpe Ratio])</f>
        <v>1.1240251263834731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139</v>
      </c>
      <c r="AT153">
        <f>_xlfn.RANK.AVG(Table2[[#This Row],[6M Return vs Nifty Z-Score]],Table2[6M Return vs Nifty Z-Score])</f>
        <v>373</v>
      </c>
      <c r="AU153">
        <f>_xlfn.RANK.AVG(Table2[[#This Row],[Sharpe Ratio Z-Score]],Table2[Sharpe Ratio Z-Score])</f>
        <v>98</v>
      </c>
      <c r="AV153">
        <f>(Table2[[#This Row],[Rank 1Y]]+Table2[[#This Row],[Rank 6M]]+Table2[[#This Row],[Rank Sharpe]])/3</f>
        <v>203.33333333333334</v>
      </c>
    </row>
    <row r="154" spans="1:48" x14ac:dyDescent="0.3">
      <c r="A154" t="s">
        <v>304</v>
      </c>
      <c r="B154" t="s">
        <v>305</v>
      </c>
      <c r="C154" t="s">
        <v>3076</v>
      </c>
      <c r="D154" t="s">
        <v>306</v>
      </c>
      <c r="E154">
        <v>88338.204007619905</v>
      </c>
      <c r="F154">
        <v>620.6</v>
      </c>
      <c r="G154">
        <v>33.3690250247558</v>
      </c>
      <c r="H154">
        <f>(Table2[[#This Row],[1Y Return vs Nifty]]-AVERAGE(Table2[1Y Return vs Nifty]))/_xlfn.STDEV.P(Table2[1Y Return vs Nifty])</f>
        <v>-1.4963071092989057E-2</v>
      </c>
      <c r="I154">
        <v>-2.8636866352470101</v>
      </c>
      <c r="J154">
        <f>(Table2[[#This Row],[1M Return vs Nifty]]-AVERAGE(Table2[1M Return vs Nifty]))/_xlfn.STDEV.P(Table2[1M Return vs Nifty])</f>
        <v>5.8379689874613401E-2</v>
      </c>
      <c r="K154">
        <v>7.4726533067850598</v>
      </c>
      <c r="L154">
        <f>(Table2[[#This Row],[6M Return vs Nifty]]-AVERAGE(Table2[6M Return vs Nifty]))/_xlfn.STDEV.P(Table2[6M Return vs Nifty])</f>
        <v>0.10568444548979479</v>
      </c>
      <c r="M154">
        <v>-5.0017604873460204</v>
      </c>
      <c r="N154">
        <f>(Table2[[#This Row],[1W Return vs Nifty]]-AVERAGE(Table2[1W Return vs Nifty]))/_xlfn.STDEV.P(Table2[1W Return vs Nifty])</f>
        <v>-0.35776037680464401</v>
      </c>
      <c r="O154">
        <v>619.24</v>
      </c>
      <c r="P154">
        <v>608.17861090206304</v>
      </c>
      <c r="Q154">
        <v>539.87006157680196</v>
      </c>
      <c r="R154">
        <v>49.866445641621603</v>
      </c>
      <c r="S154" s="1">
        <f>(Table2[[#This Row],[Close Price]]-Table2[[#This Row],[20D EMA]])/Table2[[#This Row],[20D EMA]]</f>
        <v>2.1962405529358789E-3</v>
      </c>
      <c r="T154" s="1">
        <f>(Table2[[#This Row],[Close Price]]-Table2[[#This Row],[50D EMA]])/Table2[[#This Row],[50D EMA]]</f>
        <v>2.0423916387840933E-2</v>
      </c>
      <c r="U154" s="1">
        <f>(Table2[[#This Row],[Close Price]]-Table2[[#This Row],[200D EMA]])/Table2[[#This Row],[200D EMA]]</f>
        <v>0.14953586829284368</v>
      </c>
      <c r="V154">
        <v>0.808854353818244</v>
      </c>
      <c r="W154">
        <v>616.1</v>
      </c>
      <c r="X154">
        <v>620.20000000000005</v>
      </c>
      <c r="Y154">
        <v>595</v>
      </c>
      <c r="Z154">
        <v>624.5</v>
      </c>
      <c r="AA154">
        <v>595</v>
      </c>
      <c r="AB154">
        <v>642.35</v>
      </c>
      <c r="AC154" s="1">
        <f>(Table2[[#This Row],[Close Price]]/Table2[[#This Row],[Day Low]])-1</f>
        <v>7.3040090894336274E-3</v>
      </c>
      <c r="AD154" s="1">
        <f>(Table2[[#This Row],[Day High]]/Table2[[#This Row],[Close Price]])-1</f>
        <v>-6.4453754431192944E-4</v>
      </c>
      <c r="AE154" s="1">
        <f>(Table2[[#This Row],[Close Price]]/Table2[[#This Row],[Current Week Low]])-1</f>
        <v>4.3025210084033594E-2</v>
      </c>
      <c r="AF154" s="1">
        <f>(Table2[[#This Row],[Current Week High]]/Table2[[#This Row],[Close Price]])-1</f>
        <v>6.2842410570416174E-3</v>
      </c>
      <c r="AG154" s="1">
        <f>(Table2[[#This Row],[Close Price]]/Table2[[#This Row],[Current Month Low]])-1</f>
        <v>4.3025210084033594E-2</v>
      </c>
      <c r="AH154" s="1">
        <f>(Table2[[#This Row],[Current Month High]]/Table2[[#This Row],[Close Price]])-1</f>
        <v>3.5046728971962704E-2</v>
      </c>
      <c r="AI154">
        <v>6.8240412504028303</v>
      </c>
      <c r="AJ154">
        <v>67.007534983853603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</v>
      </c>
      <c r="AM154" t="s">
        <v>3112</v>
      </c>
      <c r="AN154">
        <v>0.04</v>
      </c>
      <c r="AO154" t="s">
        <v>3111</v>
      </c>
      <c r="AP154">
        <v>0.20389726719242701</v>
      </c>
      <c r="AQ154">
        <f>(Table2[[#This Row],[Sharpe Ratio]]-AVERAGE(Table2[Sharpe Ratio]))/_xlfn.STDEV.P(Table2[Sharpe Ratio])</f>
        <v>1.6572563585237288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1.4485970459905038</v>
      </c>
      <c r="AS154">
        <f>_xlfn.RANK.AVG(Table2[[#This Row],[1Y Return vs Nifty Z-Score]],Table2[1Y Return vs Nifty Z-Score])</f>
        <v>293</v>
      </c>
      <c r="AT154">
        <f>_xlfn.RANK.AVG(Table2[[#This Row],[6M Return vs Nifty Z-Score]],Table2[6M Return vs Nifty Z-Score])</f>
        <v>285</v>
      </c>
      <c r="AU154">
        <f>_xlfn.RANK.AVG(Table2[[#This Row],[Sharpe Ratio Z-Score]],Table2[Sharpe Ratio Z-Score])</f>
        <v>35</v>
      </c>
      <c r="AV154">
        <f>(Table2[[#This Row],[Rank 1Y]]+Table2[[#This Row],[Rank 6M]]+Table2[[#This Row],[Rank Sharpe]])/3</f>
        <v>204.33333333333334</v>
      </c>
    </row>
    <row r="155" spans="1:48" x14ac:dyDescent="0.3">
      <c r="A155" t="s">
        <v>952</v>
      </c>
      <c r="B155" t="s">
        <v>953</v>
      </c>
      <c r="C155" t="s">
        <v>3067</v>
      </c>
      <c r="D155" t="s">
        <v>954</v>
      </c>
      <c r="E155">
        <v>14905.984313114999</v>
      </c>
      <c r="F155">
        <v>464.45</v>
      </c>
      <c r="G155">
        <v>144.48429194076999</v>
      </c>
      <c r="H155">
        <f>(Table2[[#This Row],[1Y Return vs Nifty]]-AVERAGE(Table2[1Y Return vs Nifty]))/_xlfn.STDEV.P(Table2[1Y Return vs Nifty])</f>
        <v>1.6628598522956954</v>
      </c>
      <c r="I155">
        <v>-13.9690887400997</v>
      </c>
      <c r="J155">
        <f>(Table2[[#This Row],[1M Return vs Nifty]]-AVERAGE(Table2[1M Return vs Nifty]))/_xlfn.STDEV.P(Table2[1M Return vs Nifty])</f>
        <v>-1.0804997914939087</v>
      </c>
      <c r="K155">
        <v>-1.42076322035858</v>
      </c>
      <c r="L155">
        <f>(Table2[[#This Row],[6M Return vs Nifty]]-AVERAGE(Table2[6M Return vs Nifty]))/_xlfn.STDEV.P(Table2[6M Return vs Nifty])</f>
        <v>-0.20735932429008958</v>
      </c>
      <c r="M155">
        <v>-9.2177713264188998</v>
      </c>
      <c r="N155">
        <f>(Table2[[#This Row],[1W Return vs Nifty]]-AVERAGE(Table2[1W Return vs Nifty]))/_xlfn.STDEV.P(Table2[1W Return vs Nifty])</f>
        <v>-1.176860933386991</v>
      </c>
      <c r="O155">
        <v>492.83</v>
      </c>
      <c r="P155">
        <v>474.094842974041</v>
      </c>
      <c r="Q155">
        <v>382.02242611504602</v>
      </c>
      <c r="R155">
        <v>36.576278282599198</v>
      </c>
      <c r="S155" s="1">
        <f>(Table2[[#This Row],[Close Price]]-Table2[[#This Row],[20D EMA]])/Table2[[#This Row],[20D EMA]]</f>
        <v>-5.7585780086439532E-2</v>
      </c>
      <c r="T155" s="1">
        <f>(Table2[[#This Row],[Close Price]]-Table2[[#This Row],[50D EMA]])/Table2[[#This Row],[50D EMA]]</f>
        <v>-2.0343699403136333E-2</v>
      </c>
      <c r="U155" s="1">
        <f>(Table2[[#This Row],[Close Price]]-Table2[[#This Row],[200D EMA]])/Table2[[#This Row],[200D EMA]]</f>
        <v>0.21576632221096601</v>
      </c>
      <c r="V155">
        <v>0.65676906250920497</v>
      </c>
      <c r="W155">
        <v>463.3</v>
      </c>
      <c r="X155">
        <v>467.9</v>
      </c>
      <c r="Y155">
        <v>448.35</v>
      </c>
      <c r="Z155">
        <v>487.75</v>
      </c>
      <c r="AA155">
        <v>448.35</v>
      </c>
      <c r="AB155">
        <v>508.8</v>
      </c>
      <c r="AC155" s="1">
        <f>(Table2[[#This Row],[Close Price]]/Table2[[#This Row],[Day Low]])-1</f>
        <v>2.4821929635225892E-3</v>
      </c>
      <c r="AD155" s="1">
        <f>(Table2[[#This Row],[Day High]]/Table2[[#This Row],[Close Price]])-1</f>
        <v>7.4281408117127246E-3</v>
      </c>
      <c r="AE155" s="1">
        <f>(Table2[[#This Row],[Close Price]]/Table2[[#This Row],[Current Week Low]])-1</f>
        <v>3.5909445745511137E-2</v>
      </c>
      <c r="AF155" s="1">
        <f>(Table2[[#This Row],[Current Week High]]/Table2[[#This Row],[Close Price]])-1</f>
        <v>5.0166864032726854E-2</v>
      </c>
      <c r="AG155" s="1">
        <f>(Table2[[#This Row],[Close Price]]/Table2[[#This Row],[Current Month Low]])-1</f>
        <v>3.5909445745511137E-2</v>
      </c>
      <c r="AH155" s="1">
        <f>(Table2[[#This Row],[Current Month High]]/Table2[[#This Row],[Close Price]])-1</f>
        <v>9.5489288405641082E-2</v>
      </c>
      <c r="AI155">
        <v>33.017547636989903</v>
      </c>
      <c r="AJ155">
        <v>184.50229709035199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0.04</v>
      </c>
      <c r="AM155" t="s">
        <v>3111</v>
      </c>
      <c r="AN155">
        <v>-11.31</v>
      </c>
      <c r="AO155" t="s">
        <v>3110</v>
      </c>
      <c r="AP155">
        <v>0.11559045419668799</v>
      </c>
      <c r="AQ155">
        <f>(Table2[[#This Row],[Sharpe Ratio]]-AVERAGE(Table2[Sharpe Ratio]))/_xlfn.STDEV.P(Table2[Sharpe Ratio])</f>
        <v>0.62368248602378218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-0.17817771085151168</v>
      </c>
      <c r="AS155">
        <f>_xlfn.RANK.AVG(Table2[[#This Row],[1Y Return vs Nifty Z-Score]],Table2[1Y Return vs Nifty Z-Score])</f>
        <v>40</v>
      </c>
      <c r="AT155">
        <f>_xlfn.RANK.AVG(Table2[[#This Row],[6M Return vs Nifty Z-Score]],Table2[6M Return vs Nifty Z-Score])</f>
        <v>382</v>
      </c>
      <c r="AU155">
        <f>_xlfn.RANK.AVG(Table2[[#This Row],[Sharpe Ratio Z-Score]],Table2[Sharpe Ratio Z-Score])</f>
        <v>193</v>
      </c>
      <c r="AV155">
        <f>(Table2[[#This Row],[Rank 1Y]]+Table2[[#This Row],[Rank 6M]]+Table2[[#This Row],[Rank Sharpe]])/3</f>
        <v>205</v>
      </c>
    </row>
    <row r="156" spans="1:48" x14ac:dyDescent="0.3">
      <c r="A156" t="s">
        <v>1089</v>
      </c>
      <c r="B156" t="s">
        <v>1090</v>
      </c>
      <c r="C156" t="s">
        <v>3075</v>
      </c>
      <c r="D156" t="s">
        <v>78</v>
      </c>
      <c r="E156">
        <v>11405.766482805</v>
      </c>
      <c r="F156">
        <v>368.05</v>
      </c>
      <c r="G156">
        <v>46.607045609582997</v>
      </c>
      <c r="H156">
        <f>(Table2[[#This Row],[1Y Return vs Nifty]]-AVERAGE(Table2[1Y Return vs Nifty]))/_xlfn.STDEV.P(Table2[1Y Return vs Nifty])</f>
        <v>0.1849289420747644</v>
      </c>
      <c r="I156">
        <v>27.886273712009899</v>
      </c>
      <c r="J156">
        <f>(Table2[[#This Row],[1M Return vs Nifty]]-AVERAGE(Table2[1M Return vs Nifty]))/_xlfn.STDEV.P(Table2[1M Return vs Nifty])</f>
        <v>3.2118448739118297</v>
      </c>
      <c r="K156">
        <v>42.7529117209573</v>
      </c>
      <c r="L156">
        <f>(Table2[[#This Row],[6M Return vs Nifty]]-AVERAGE(Table2[6M Return vs Nifty]))/_xlfn.STDEV.P(Table2[6M Return vs Nifty])</f>
        <v>1.3475317219636571</v>
      </c>
      <c r="M156">
        <v>0.76811736301135003</v>
      </c>
      <c r="N156">
        <f>(Table2[[#This Row],[1W Return vs Nifty]]-AVERAGE(Table2[1W Return vs Nifty]))/_xlfn.STDEV.P(Table2[1W Return vs Nifty])</f>
        <v>0.76323061184261787</v>
      </c>
      <c r="O156">
        <v>344.96</v>
      </c>
      <c r="P156">
        <v>301.67041088867398</v>
      </c>
      <c r="Q156">
        <v>251.35568621948499</v>
      </c>
      <c r="R156">
        <v>66.523913462793203</v>
      </c>
      <c r="S156" s="1">
        <f>(Table2[[#This Row],[Close Price]]-Table2[[#This Row],[20D EMA]])/Table2[[#This Row],[20D EMA]]</f>
        <v>6.6935296846011225E-2</v>
      </c>
      <c r="T156" s="1">
        <f>(Table2[[#This Row],[Close Price]]-Table2[[#This Row],[50D EMA]])/Table2[[#This Row],[50D EMA]]</f>
        <v>0.22004010574249597</v>
      </c>
      <c r="U156" s="1">
        <f>(Table2[[#This Row],[Close Price]]-Table2[[#This Row],[200D EMA]])/Table2[[#This Row],[200D EMA]]</f>
        <v>0.464259693248463</v>
      </c>
      <c r="V156">
        <v>0.88510164181420004</v>
      </c>
      <c r="W156">
        <v>365.8</v>
      </c>
      <c r="X156">
        <v>368</v>
      </c>
      <c r="Y156">
        <v>361.95</v>
      </c>
      <c r="Z156">
        <v>372.9</v>
      </c>
      <c r="AA156">
        <v>359</v>
      </c>
      <c r="AB156">
        <v>375.45</v>
      </c>
      <c r="AC156" s="1">
        <f>(Table2[[#This Row],[Close Price]]/Table2[[#This Row],[Day Low]])-1</f>
        <v>6.15090213231273E-3</v>
      </c>
      <c r="AD156" s="1">
        <f>(Table2[[#This Row],[Day High]]/Table2[[#This Row],[Close Price]])-1</f>
        <v>-1.3585110718650206E-4</v>
      </c>
      <c r="AE156" s="1">
        <f>(Table2[[#This Row],[Close Price]]/Table2[[#This Row],[Current Week Low]])-1</f>
        <v>1.6853156513330525E-2</v>
      </c>
      <c r="AF156" s="1">
        <f>(Table2[[#This Row],[Current Week High]]/Table2[[#This Row],[Close Price]])-1</f>
        <v>1.3177557397092698E-2</v>
      </c>
      <c r="AG156" s="1">
        <f>(Table2[[#This Row],[Close Price]]/Table2[[#This Row],[Current Month Low]])-1</f>
        <v>2.5208913649025E-2</v>
      </c>
      <c r="AH156" s="1">
        <f>(Table2[[#This Row],[Current Month High]]/Table2[[#This Row],[Close Price]])-1</f>
        <v>2.0105963863605414E-2</v>
      </c>
      <c r="AI156">
        <v>4.60535253362315</v>
      </c>
      <c r="AJ156">
        <v>113.300492610837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0.62</v>
      </c>
      <c r="AM156" t="s">
        <v>3111</v>
      </c>
      <c r="AN156">
        <v>4.75</v>
      </c>
      <c r="AO156" t="s">
        <v>3111</v>
      </c>
      <c r="AP156">
        <v>7.4901625861894E-2</v>
      </c>
      <c r="AQ156">
        <f>(Table2[[#This Row],[Sharpe Ratio]]-AVERAGE(Table2[Sharpe Ratio]))/_xlfn.STDEV.P(Table2[Sharpe Ratio])</f>
        <v>0.14744618620954453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5.654982336002413</v>
      </c>
      <c r="AS156">
        <f>_xlfn.RANK.AVG(Table2[[#This Row],[1Y Return vs Nifty Z-Score]],Table2[1Y Return vs Nifty Z-Score])</f>
        <v>252</v>
      </c>
      <c r="AT156">
        <f>_xlfn.RANK.AVG(Table2[[#This Row],[6M Return vs Nifty Z-Score]],Table2[6M Return vs Nifty Z-Score])</f>
        <v>68</v>
      </c>
      <c r="AU156">
        <f>_xlfn.RANK.AVG(Table2[[#This Row],[Sharpe Ratio Z-Score]],Table2[Sharpe Ratio Z-Score])</f>
        <v>295</v>
      </c>
      <c r="AV156">
        <f>(Table2[[#This Row],[Rank 1Y]]+Table2[[#This Row],[Rank 6M]]+Table2[[#This Row],[Rank Sharpe]])/3</f>
        <v>205</v>
      </c>
    </row>
    <row r="157" spans="1:48" x14ac:dyDescent="0.3">
      <c r="A157" t="s">
        <v>527</v>
      </c>
      <c r="B157" t="s">
        <v>528</v>
      </c>
      <c r="C157" t="s">
        <v>3071</v>
      </c>
      <c r="D157" t="s">
        <v>153</v>
      </c>
      <c r="E157">
        <v>37459.987992135</v>
      </c>
      <c r="F157">
        <v>270.14999999999998</v>
      </c>
      <c r="G157">
        <v>101.422842296345</v>
      </c>
      <c r="H157">
        <f>(Table2[[#This Row],[1Y Return vs Nifty]]-AVERAGE(Table2[1Y Return vs Nifty]))/_xlfn.STDEV.P(Table2[1Y Return vs Nifty])</f>
        <v>1.0126387860728772</v>
      </c>
      <c r="I157">
        <v>-4.7726993962717597</v>
      </c>
      <c r="J157">
        <f>(Table2[[#This Row],[1M Return vs Nifty]]-AVERAGE(Table2[1M Return vs Nifty]))/_xlfn.STDEV.P(Table2[1M Return vs Nifty])</f>
        <v>-0.13739309193683788</v>
      </c>
      <c r="K157">
        <v>-5.3276400390791396</v>
      </c>
      <c r="L157">
        <f>(Table2[[#This Row],[6M Return vs Nifty]]-AVERAGE(Table2[6M Return vs Nifty]))/_xlfn.STDEV.P(Table2[6M Return vs Nifty])</f>
        <v>-0.34487941498472086</v>
      </c>
      <c r="M157">
        <v>-11.5092479834563</v>
      </c>
      <c r="N157">
        <f>(Table2[[#This Row],[1W Return vs Nifty]]-AVERAGE(Table2[1W Return vs Nifty]))/_xlfn.STDEV.P(Table2[1W Return vs Nifty])</f>
        <v>-1.6220566116759825</v>
      </c>
      <c r="O157">
        <v>272.94</v>
      </c>
      <c r="P157">
        <v>260.32524162919901</v>
      </c>
      <c r="Q157">
        <v>220.454127319843</v>
      </c>
      <c r="R157">
        <v>46.3007639892461</v>
      </c>
      <c r="S157" s="1">
        <f>(Table2[[#This Row],[Close Price]]-Table2[[#This Row],[20D EMA]])/Table2[[#This Row],[20D EMA]]</f>
        <v>-1.0222026819081192E-2</v>
      </c>
      <c r="T157" s="1">
        <f>(Table2[[#This Row],[Close Price]]-Table2[[#This Row],[50D EMA]])/Table2[[#This Row],[50D EMA]]</f>
        <v>3.7740321719532344E-2</v>
      </c>
      <c r="U157" s="1">
        <f>(Table2[[#This Row],[Close Price]]-Table2[[#This Row],[200D EMA]])/Table2[[#This Row],[200D EMA]]</f>
        <v>0.22542500466800683</v>
      </c>
      <c r="V157">
        <v>0.81776582582674195</v>
      </c>
      <c r="W157">
        <v>266.64999999999998</v>
      </c>
      <c r="X157">
        <v>269</v>
      </c>
      <c r="Y157">
        <v>253.3</v>
      </c>
      <c r="Z157">
        <v>277.95</v>
      </c>
      <c r="AA157">
        <v>253.3</v>
      </c>
      <c r="AB157">
        <v>293.5</v>
      </c>
      <c r="AC157" s="1">
        <f>(Table2[[#This Row],[Close Price]]/Table2[[#This Row],[Day Low]])-1</f>
        <v>1.3125820363772744E-2</v>
      </c>
      <c r="AD157" s="1">
        <f>(Table2[[#This Row],[Day High]]/Table2[[#This Row],[Close Price]])-1</f>
        <v>-4.2568943179713825E-3</v>
      </c>
      <c r="AE157" s="1">
        <f>(Table2[[#This Row],[Close Price]]/Table2[[#This Row],[Current Week Low]])-1</f>
        <v>6.6521910777733728E-2</v>
      </c>
      <c r="AF157" s="1">
        <f>(Table2[[#This Row],[Current Week High]]/Table2[[#This Row],[Close Price]])-1</f>
        <v>2.8872848417545782E-2</v>
      </c>
      <c r="AG157" s="1">
        <f>(Table2[[#This Row],[Close Price]]/Table2[[#This Row],[Current Month Low]])-1</f>
        <v>6.6521910777733728E-2</v>
      </c>
      <c r="AH157" s="1">
        <f>(Table2[[#This Row],[Current Month High]]/Table2[[#This Row],[Close Price]])-1</f>
        <v>8.6433462890986634E-2</v>
      </c>
      <c r="AI157">
        <v>15.4173607255228</v>
      </c>
      <c r="AJ157">
        <v>134.81095176010399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0.05</v>
      </c>
      <c r="AM157" t="s">
        <v>3111</v>
      </c>
      <c r="AN157">
        <v>0.4</v>
      </c>
      <c r="AO157" t="s">
        <v>3111</v>
      </c>
      <c r="AP157">
        <v>0.16469712361628899</v>
      </c>
      <c r="AQ157">
        <f>(Table2[[#This Row],[Sharpe Ratio]]-AVERAGE(Table2[Sharpe Ratio]))/_xlfn.STDEV.P(Table2[Sharpe Ratio])</f>
        <v>1.1984441465996287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0.1067538140749642</v>
      </c>
      <c r="AS157">
        <f>_xlfn.RANK.AVG(Table2[[#This Row],[1Y Return vs Nifty Z-Score]],Table2[1Y Return vs Nifty Z-Score])</f>
        <v>97</v>
      </c>
      <c r="AT157">
        <f>_xlfn.RANK.AVG(Table2[[#This Row],[6M Return vs Nifty Z-Score]],Table2[6M Return vs Nifty Z-Score])</f>
        <v>435</v>
      </c>
      <c r="AU157">
        <f>_xlfn.RANK.AVG(Table2[[#This Row],[Sharpe Ratio Z-Score]],Table2[Sharpe Ratio Z-Score])</f>
        <v>84</v>
      </c>
      <c r="AV157">
        <f>(Table2[[#This Row],[Rank 1Y]]+Table2[[#This Row],[Rank 6M]]+Table2[[#This Row],[Rank Sharpe]])/3</f>
        <v>205.33333333333334</v>
      </c>
    </row>
    <row r="158" spans="1:48" x14ac:dyDescent="0.3">
      <c r="A158" t="s">
        <v>25</v>
      </c>
      <c r="B158" t="s">
        <v>26</v>
      </c>
      <c r="C158" t="s">
        <v>3067</v>
      </c>
      <c r="D158" t="s">
        <v>27</v>
      </c>
      <c r="E158">
        <v>861481.55556062504</v>
      </c>
      <c r="F158">
        <v>1441.75</v>
      </c>
      <c r="G158">
        <v>37.756043462375402</v>
      </c>
      <c r="H158">
        <f>(Table2[[#This Row],[1Y Return vs Nifty]]-AVERAGE(Table2[1Y Return vs Nifty]))/_xlfn.STDEV.P(Table2[1Y Return vs Nifty])</f>
        <v>5.1280212159261734E-2</v>
      </c>
      <c r="I158">
        <v>0.88572778534555796</v>
      </c>
      <c r="J158">
        <f>(Table2[[#This Row],[1M Return vs Nifty]]-AVERAGE(Table2[1M Return vs Nifty]))/_xlfn.STDEV.P(Table2[1M Return vs Nifty])</f>
        <v>0.44288905841825371</v>
      </c>
      <c r="K158">
        <v>16.3116347875781</v>
      </c>
      <c r="L158">
        <f>(Table2[[#This Row],[6M Return vs Nifty]]-AVERAGE(Table2[6M Return vs Nifty]))/_xlfn.STDEV.P(Table2[6M Return vs Nifty])</f>
        <v>0.41681212913273452</v>
      </c>
      <c r="M158">
        <v>0.31861236925309</v>
      </c>
      <c r="N158">
        <f>(Table2[[#This Row],[1W Return vs Nifty]]-AVERAGE(Table2[1W Return vs Nifty]))/_xlfn.STDEV.P(Table2[1W Return vs Nifty])</f>
        <v>0.67589929211221078</v>
      </c>
      <c r="O158">
        <v>1462.08</v>
      </c>
      <c r="P158">
        <v>1425.7764541121301</v>
      </c>
      <c r="Q158">
        <v>1233.26151309957</v>
      </c>
      <c r="R158">
        <v>38.918304215417301</v>
      </c>
      <c r="S158" s="1">
        <f>(Table2[[#This Row],[Close Price]]-Table2[[#This Row],[20D EMA]])/Table2[[#This Row],[20D EMA]]</f>
        <v>-1.3904847887940419E-2</v>
      </c>
      <c r="T158" s="1">
        <f>(Table2[[#This Row],[Close Price]]-Table2[[#This Row],[50D EMA]])/Table2[[#This Row],[50D EMA]]</f>
        <v>1.1203401376001187E-2</v>
      </c>
      <c r="U158" s="1">
        <f>(Table2[[#This Row],[Close Price]]-Table2[[#This Row],[200D EMA]])/Table2[[#This Row],[200D EMA]]</f>
        <v>0.16905456359895113</v>
      </c>
      <c r="V158">
        <v>0.72212461165532604</v>
      </c>
      <c r="W158">
        <v>1430</v>
      </c>
      <c r="X158">
        <v>1436</v>
      </c>
      <c r="Y158">
        <v>1422.6</v>
      </c>
      <c r="Z158">
        <v>1492.9</v>
      </c>
      <c r="AA158">
        <v>1422.6</v>
      </c>
      <c r="AB158">
        <v>1511</v>
      </c>
      <c r="AC158" s="1">
        <f>(Table2[[#This Row],[Close Price]]/Table2[[#This Row],[Day Low]])-1</f>
        <v>8.2167832167832078E-3</v>
      </c>
      <c r="AD158" s="1">
        <f>(Table2[[#This Row],[Day High]]/Table2[[#This Row],[Close Price]])-1</f>
        <v>-3.9882087740592542E-3</v>
      </c>
      <c r="AE158" s="1">
        <f>(Table2[[#This Row],[Close Price]]/Table2[[#This Row],[Current Week Low]])-1</f>
        <v>1.3461268100660728E-2</v>
      </c>
      <c r="AF158" s="1">
        <f>(Table2[[#This Row],[Current Week High]]/Table2[[#This Row],[Close Price]])-1</f>
        <v>3.5477718050979767E-2</v>
      </c>
      <c r="AG158" s="1">
        <f>(Table2[[#This Row],[Close Price]]/Table2[[#This Row],[Current Month Low]])-1</f>
        <v>1.3461268100660728E-2</v>
      </c>
      <c r="AH158" s="1">
        <f>(Table2[[#This Row],[Current Month High]]/Table2[[#This Row],[Close Price]])-1</f>
        <v>4.8031905670192554E-2</v>
      </c>
      <c r="AI158">
        <v>6.5545344199757301</v>
      </c>
      <c r="AJ158">
        <v>70.208370226078699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-0.02</v>
      </c>
      <c r="AM158" t="s">
        <v>3110</v>
      </c>
      <c r="AN158">
        <v>-1.61</v>
      </c>
      <c r="AO158" t="s">
        <v>3110</v>
      </c>
      <c r="AP158">
        <v>0.13755612088604299</v>
      </c>
      <c r="AQ158">
        <f>(Table2[[#This Row],[Sharpe Ratio]]-AVERAGE(Table2[Sharpe Ratio]))/_xlfn.STDEV.P(Table2[Sharpe Ratio])</f>
        <v>0.88077634336019395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2.4676570351826546</v>
      </c>
      <c r="AS158">
        <f>_xlfn.RANK.AVG(Table2[[#This Row],[1Y Return vs Nifty Z-Score]],Table2[1Y Return vs Nifty Z-Score])</f>
        <v>283</v>
      </c>
      <c r="AT158">
        <f>_xlfn.RANK.AVG(Table2[[#This Row],[6M Return vs Nifty Z-Score]],Table2[6M Return vs Nifty Z-Score])</f>
        <v>201</v>
      </c>
      <c r="AU158">
        <f>_xlfn.RANK.AVG(Table2[[#This Row],[Sharpe Ratio Z-Score]],Table2[Sharpe Ratio Z-Score])</f>
        <v>133</v>
      </c>
      <c r="AV158">
        <f>(Table2[[#This Row],[Rank 1Y]]+Table2[[#This Row],[Rank 6M]]+Table2[[#This Row],[Rank Sharpe]])/3</f>
        <v>205.66666666666666</v>
      </c>
    </row>
    <row r="159" spans="1:48" x14ac:dyDescent="0.3">
      <c r="A159" t="s">
        <v>291</v>
      </c>
      <c r="B159" t="s">
        <v>292</v>
      </c>
      <c r="C159" t="s">
        <v>3068</v>
      </c>
      <c r="D159" t="s">
        <v>173</v>
      </c>
      <c r="E159">
        <v>93801.04552575</v>
      </c>
      <c r="F159">
        <v>3448.75</v>
      </c>
      <c r="G159">
        <v>48.8857580337488</v>
      </c>
      <c r="H159">
        <f>(Table2[[#This Row],[1Y Return vs Nifty]]-AVERAGE(Table2[1Y Return vs Nifty]))/_xlfn.STDEV.P(Table2[1Y Return vs Nifty])</f>
        <v>0.2193371386006818</v>
      </c>
      <c r="I159">
        <v>16.0027848599225</v>
      </c>
      <c r="J159">
        <f>(Table2[[#This Row],[1M Return vs Nifty]]-AVERAGE(Table2[1M Return vs Nifty]))/_xlfn.STDEV.P(Table2[1M Return vs Nifty])</f>
        <v>1.9931711606205236</v>
      </c>
      <c r="K159">
        <v>24.390945076238701</v>
      </c>
      <c r="L159">
        <f>(Table2[[#This Row],[6M Return vs Nifty]]-AVERAGE(Table2[6M Return vs Nifty]))/_xlfn.STDEV.P(Table2[6M Return vs Nifty])</f>
        <v>0.70119977051491933</v>
      </c>
      <c r="M159">
        <v>2.3315217804136199</v>
      </c>
      <c r="N159">
        <f>(Table2[[#This Row],[1W Return vs Nifty]]-AVERAGE(Table2[1W Return vs Nifty]))/_xlfn.STDEV.P(Table2[1W Return vs Nifty])</f>
        <v>1.0669740027725867</v>
      </c>
      <c r="O159">
        <v>3230.63</v>
      </c>
      <c r="P159">
        <v>3053.9836393578998</v>
      </c>
      <c r="Q159">
        <v>2645.9353993150899</v>
      </c>
      <c r="R159">
        <v>85.224970514804596</v>
      </c>
      <c r="S159" s="1">
        <f>(Table2[[#This Row],[Close Price]]-Table2[[#This Row],[20D EMA]])/Table2[[#This Row],[20D EMA]]</f>
        <v>6.7516242961899037E-2</v>
      </c>
      <c r="T159" s="1">
        <f>(Table2[[#This Row],[Close Price]]-Table2[[#This Row],[50D EMA]])/Table2[[#This Row],[50D EMA]]</f>
        <v>0.12926276210343413</v>
      </c>
      <c r="U159" s="1">
        <f>(Table2[[#This Row],[Close Price]]-Table2[[#This Row],[200D EMA]])/Table2[[#This Row],[200D EMA]]</f>
        <v>0.30341428626440453</v>
      </c>
      <c r="V159">
        <v>1.54310703841979</v>
      </c>
      <c r="W159">
        <v>3442.1</v>
      </c>
      <c r="X159">
        <v>3466.15</v>
      </c>
      <c r="Y159">
        <v>3302</v>
      </c>
      <c r="Z159">
        <v>3454.8</v>
      </c>
      <c r="AA159">
        <v>3302</v>
      </c>
      <c r="AB159">
        <v>3454.8</v>
      </c>
      <c r="AC159" s="1">
        <f>(Table2[[#This Row],[Close Price]]/Table2[[#This Row],[Day Low]])-1</f>
        <v>1.9319601406118103E-3</v>
      </c>
      <c r="AD159" s="1">
        <f>(Table2[[#This Row],[Day High]]/Table2[[#This Row],[Close Price]])-1</f>
        <v>5.0453062703879059E-3</v>
      </c>
      <c r="AE159" s="1">
        <f>(Table2[[#This Row],[Close Price]]/Table2[[#This Row],[Current Week Low]])-1</f>
        <v>4.4442761962447008E-2</v>
      </c>
      <c r="AF159" s="1">
        <f>(Table2[[#This Row],[Current Week High]]/Table2[[#This Row],[Close Price]])-1</f>
        <v>1.7542587894165962E-3</v>
      </c>
      <c r="AG159" s="1">
        <f>(Table2[[#This Row],[Close Price]]/Table2[[#This Row],[Current Month Low]])-1</f>
        <v>4.4442761962447008E-2</v>
      </c>
      <c r="AH159" s="1">
        <f>(Table2[[#This Row],[Current Month High]]/Table2[[#This Row],[Close Price]])-1</f>
        <v>1.7542587894165962E-3</v>
      </c>
      <c r="AI159">
        <v>0.17542587894165901</v>
      </c>
      <c r="AJ159">
        <v>80.657412257726506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0.14000000000000001</v>
      </c>
      <c r="AM159" t="s">
        <v>3111</v>
      </c>
      <c r="AN159">
        <v>9.9</v>
      </c>
      <c r="AO159" t="s">
        <v>3111</v>
      </c>
      <c r="AP159">
        <v>9.6363008057810007E-2</v>
      </c>
      <c r="AQ159">
        <f>(Table2[[#This Row],[Sharpe Ratio]]-AVERAGE(Table2[Sharpe Ratio]))/_xlfn.STDEV.P(Table2[Sharpe Ratio])</f>
        <v>0.39863772118776458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4.3793197936964763</v>
      </c>
      <c r="AS159">
        <f>_xlfn.RANK.AVG(Table2[[#This Row],[1Y Return vs Nifty Z-Score]],Table2[1Y Return vs Nifty Z-Score])</f>
        <v>242</v>
      </c>
      <c r="AT159">
        <f>_xlfn.RANK.AVG(Table2[[#This Row],[6M Return vs Nifty Z-Score]],Table2[6M Return vs Nifty Z-Score])</f>
        <v>138</v>
      </c>
      <c r="AU159">
        <f>_xlfn.RANK.AVG(Table2[[#This Row],[Sharpe Ratio Z-Score]],Table2[Sharpe Ratio Z-Score])</f>
        <v>239</v>
      </c>
      <c r="AV159">
        <f>(Table2[[#This Row],[Rank 1Y]]+Table2[[#This Row],[Rank 6M]]+Table2[[#This Row],[Rank Sharpe]])/3</f>
        <v>206.33333333333334</v>
      </c>
    </row>
    <row r="160" spans="1:48" x14ac:dyDescent="0.3">
      <c r="A160" t="s">
        <v>762</v>
      </c>
      <c r="B160" t="s">
        <v>763</v>
      </c>
      <c r="C160" t="s">
        <v>3078</v>
      </c>
      <c r="D160" t="s">
        <v>230</v>
      </c>
      <c r="E160">
        <v>20568.94949064</v>
      </c>
      <c r="F160">
        <v>472.8</v>
      </c>
      <c r="G160">
        <v>40.382501369578399</v>
      </c>
      <c r="H160">
        <f>(Table2[[#This Row],[1Y Return vs Nifty]]-AVERAGE(Table2[1Y Return vs Nifty]))/_xlfn.STDEV.P(Table2[1Y Return vs Nifty])</f>
        <v>9.0939310376174268E-2</v>
      </c>
      <c r="I160">
        <v>-6.3731080275905798</v>
      </c>
      <c r="J160">
        <f>(Table2[[#This Row],[1M Return vs Nifty]]-AVERAGE(Table2[1M Return vs Nifty]))/_xlfn.STDEV.P(Table2[1M Return vs Nifty])</f>
        <v>-0.30151795070423337</v>
      </c>
      <c r="K160">
        <v>39.732122840874297</v>
      </c>
      <c r="L160">
        <f>(Table2[[#This Row],[6M Return vs Nifty]]-AVERAGE(Table2[6M Return vs Nifty]))/_xlfn.STDEV.P(Table2[6M Return vs Nifty])</f>
        <v>1.2412014791549291</v>
      </c>
      <c r="M160">
        <v>2.0446321252352</v>
      </c>
      <c r="N160">
        <f>(Table2[[#This Row],[1W Return vs Nifty]]-AVERAGE(Table2[1W Return vs Nifty]))/_xlfn.STDEV.P(Table2[1W Return vs Nifty])</f>
        <v>1.0112361298865584</v>
      </c>
      <c r="O160">
        <v>457.18</v>
      </c>
      <c r="P160">
        <v>433.21665628809501</v>
      </c>
      <c r="Q160">
        <v>361.59289097039101</v>
      </c>
      <c r="R160">
        <v>68.751833693517895</v>
      </c>
      <c r="S160" s="1">
        <f>(Table2[[#This Row],[Close Price]]-Table2[[#This Row],[20D EMA]])/Table2[[#This Row],[20D EMA]]</f>
        <v>3.4165974014611321E-2</v>
      </c>
      <c r="T160" s="1">
        <f>(Table2[[#This Row],[Close Price]]-Table2[[#This Row],[50D EMA]])/Table2[[#This Row],[50D EMA]]</f>
        <v>9.1370779810417857E-2</v>
      </c>
      <c r="U160" s="1">
        <f>(Table2[[#This Row],[Close Price]]-Table2[[#This Row],[200D EMA]])/Table2[[#This Row],[200D EMA]]</f>
        <v>0.30754783018871679</v>
      </c>
      <c r="V160">
        <v>0.84096768323063997</v>
      </c>
      <c r="W160">
        <v>473</v>
      </c>
      <c r="X160">
        <v>476.55</v>
      </c>
      <c r="Y160">
        <v>441.55</v>
      </c>
      <c r="Z160">
        <v>480</v>
      </c>
      <c r="AA160">
        <v>441.55</v>
      </c>
      <c r="AB160">
        <v>480</v>
      </c>
      <c r="AC160" s="1">
        <f>(Table2[[#This Row],[Close Price]]/Table2[[#This Row],[Day Low]])-1</f>
        <v>-4.2283298097245403E-4</v>
      </c>
      <c r="AD160" s="1">
        <f>(Table2[[#This Row],[Day High]]/Table2[[#This Row],[Close Price]])-1</f>
        <v>7.9314720812182493E-3</v>
      </c>
      <c r="AE160" s="1">
        <f>(Table2[[#This Row],[Close Price]]/Table2[[#This Row],[Current Week Low]])-1</f>
        <v>7.0773411844638145E-2</v>
      </c>
      <c r="AF160" s="1">
        <f>(Table2[[#This Row],[Current Week High]]/Table2[[#This Row],[Close Price]])-1</f>
        <v>1.5228426395939021E-2</v>
      </c>
      <c r="AG160" s="1">
        <f>(Table2[[#This Row],[Close Price]]/Table2[[#This Row],[Current Month Low]])-1</f>
        <v>7.0773411844638145E-2</v>
      </c>
      <c r="AH160" s="1">
        <f>(Table2[[#This Row],[Current Month High]]/Table2[[#This Row],[Close Price]])-1</f>
        <v>1.5228426395939021E-2</v>
      </c>
      <c r="AI160">
        <v>11.5799492385786</v>
      </c>
      <c r="AJ160">
        <v>68.2562277580071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0.21</v>
      </c>
      <c r="AM160" t="s">
        <v>3111</v>
      </c>
      <c r="AN160">
        <v>4.24</v>
      </c>
      <c r="AO160" t="s">
        <v>3111</v>
      </c>
      <c r="AP160">
        <v>8.4689918263796002E-2</v>
      </c>
      <c r="AQ160">
        <f>(Table2[[#This Row],[Sharpe Ratio]]-AVERAGE(Table2[Sharpe Ratio]))/_xlfn.STDEV.P(Table2[Sharpe Ratio])</f>
        <v>0.26201178924499569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2.3038707579584239</v>
      </c>
      <c r="AS160">
        <f>_xlfn.RANK.AVG(Table2[[#This Row],[1Y Return vs Nifty Z-Score]],Table2[1Y Return vs Nifty Z-Score])</f>
        <v>277</v>
      </c>
      <c r="AT160">
        <f>_xlfn.RANK.AVG(Table2[[#This Row],[6M Return vs Nifty Z-Score]],Table2[6M Return vs Nifty Z-Score])</f>
        <v>80</v>
      </c>
      <c r="AU160">
        <f>_xlfn.RANK.AVG(Table2[[#This Row],[Sharpe Ratio Z-Score]],Table2[Sharpe Ratio Z-Score])</f>
        <v>262</v>
      </c>
      <c r="AV160">
        <f>(Table2[[#This Row],[Rank 1Y]]+Table2[[#This Row],[Rank 6M]]+Table2[[#This Row],[Rank Sharpe]])/3</f>
        <v>206.33333333333334</v>
      </c>
    </row>
    <row r="161" spans="1:48" x14ac:dyDescent="0.3">
      <c r="A161" t="s">
        <v>979</v>
      </c>
      <c r="B161" t="s">
        <v>980</v>
      </c>
      <c r="C161" t="s">
        <v>3064</v>
      </c>
      <c r="D161" t="s">
        <v>18</v>
      </c>
      <c r="E161">
        <v>13920.982228999999</v>
      </c>
      <c r="F161">
        <v>934.85</v>
      </c>
      <c r="G161">
        <v>128.235158446963</v>
      </c>
      <c r="H161">
        <f>(Table2[[#This Row],[1Y Return vs Nifty]]-AVERAGE(Table2[1Y Return vs Nifty]))/_xlfn.STDEV.P(Table2[1Y Return vs Nifty])</f>
        <v>1.4175005113356549</v>
      </c>
      <c r="I161">
        <v>-5.9848978266923298</v>
      </c>
      <c r="J161">
        <f>(Table2[[#This Row],[1M Return vs Nifty]]-AVERAGE(Table2[1M Return vs Nifty]))/_xlfn.STDEV.P(Table2[1M Return vs Nifty])</f>
        <v>-0.2617062781428432</v>
      </c>
      <c r="K161">
        <v>-11.7362339274387</v>
      </c>
      <c r="L161">
        <f>(Table2[[#This Row],[6M Return vs Nifty]]-AVERAGE(Table2[6M Return vs Nifty]))/_xlfn.STDEV.P(Table2[6M Return vs Nifty])</f>
        <v>-0.5704586829384215</v>
      </c>
      <c r="M161">
        <v>-9.7951073389622803</v>
      </c>
      <c r="N161">
        <f>(Table2[[#This Row],[1W Return vs Nifty]]-AVERAGE(Table2[1W Return vs Nifty]))/_xlfn.STDEV.P(Table2[1W Return vs Nifty])</f>
        <v>-1.2890276870458379</v>
      </c>
      <c r="O161">
        <v>995.85</v>
      </c>
      <c r="P161">
        <v>987.21015637352002</v>
      </c>
      <c r="Q161">
        <v>843.16198738383503</v>
      </c>
      <c r="R161">
        <v>37.332415474358903</v>
      </c>
      <c r="S161" s="1">
        <f>(Table2[[#This Row],[Close Price]]-Table2[[#This Row],[20D EMA]])/Table2[[#This Row],[20D EMA]]</f>
        <v>-6.1254204950544761E-2</v>
      </c>
      <c r="T161" s="1">
        <f>(Table2[[#This Row],[Close Price]]-Table2[[#This Row],[50D EMA]])/Table2[[#This Row],[50D EMA]]</f>
        <v>-5.3038510630667633E-2</v>
      </c>
      <c r="U161" s="1">
        <f>(Table2[[#This Row],[Close Price]]-Table2[[#This Row],[200D EMA]])/Table2[[#This Row],[200D EMA]]</f>
        <v>0.10874305766636227</v>
      </c>
      <c r="V161">
        <v>0.58991419470362905</v>
      </c>
      <c r="W161">
        <v>937</v>
      </c>
      <c r="X161">
        <v>946.8</v>
      </c>
      <c r="Y161">
        <v>902.55</v>
      </c>
      <c r="Z161">
        <v>983.85</v>
      </c>
      <c r="AA161">
        <v>902.55</v>
      </c>
      <c r="AB161">
        <v>1034</v>
      </c>
      <c r="AC161" s="1">
        <f>(Table2[[#This Row],[Close Price]]/Table2[[#This Row],[Day Low]])-1</f>
        <v>-2.2945570971184548E-3</v>
      </c>
      <c r="AD161" s="1">
        <f>(Table2[[#This Row],[Day High]]/Table2[[#This Row],[Close Price]])-1</f>
        <v>1.278279937957949E-2</v>
      </c>
      <c r="AE161" s="1">
        <f>(Table2[[#This Row],[Close Price]]/Table2[[#This Row],[Current Week Low]])-1</f>
        <v>3.578749099772871E-2</v>
      </c>
      <c r="AF161" s="1">
        <f>(Table2[[#This Row],[Current Week High]]/Table2[[#This Row],[Close Price]])-1</f>
        <v>5.2414825907899587E-2</v>
      </c>
      <c r="AG161" s="1">
        <f>(Table2[[#This Row],[Close Price]]/Table2[[#This Row],[Current Month Low]])-1</f>
        <v>3.578749099772871E-2</v>
      </c>
      <c r="AH161" s="1">
        <f>(Table2[[#This Row],[Current Month High]]/Table2[[#This Row],[Close Price]])-1</f>
        <v>0.10605979568914803</v>
      </c>
      <c r="AI161">
        <v>36.385516393004202</v>
      </c>
      <c r="AJ161">
        <v>168.712273641851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-0.03</v>
      </c>
      <c r="AM161" t="s">
        <v>3110</v>
      </c>
      <c r="AN161">
        <v>-9.2100000000000009</v>
      </c>
      <c r="AO161" t="s">
        <v>3110</v>
      </c>
      <c r="AP161">
        <v>0.19128749277443</v>
      </c>
      <c r="AQ161">
        <f>(Table2[[#This Row],[Sharpe Ratio]]-AVERAGE(Table2[Sharpe Ratio]))/_xlfn.STDEV.P(Table2[Sharpe Ratio])</f>
        <v>1.5096671416284388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0.80597500483699136</v>
      </c>
      <c r="AS161">
        <f>_xlfn.RANK.AVG(Table2[[#This Row],[1Y Return vs Nifty Z-Score]],Table2[1Y Return vs Nifty Z-Score])</f>
        <v>65</v>
      </c>
      <c r="AT161">
        <f>_xlfn.RANK.AVG(Table2[[#This Row],[6M Return vs Nifty Z-Score]],Table2[6M Return vs Nifty Z-Score])</f>
        <v>513</v>
      </c>
      <c r="AU161">
        <f>_xlfn.RANK.AVG(Table2[[#This Row],[Sharpe Ratio Z-Score]],Table2[Sharpe Ratio Z-Score])</f>
        <v>46</v>
      </c>
      <c r="AV161">
        <f>(Table2[[#This Row],[Rank 1Y]]+Table2[[#This Row],[Rank 6M]]+Table2[[#This Row],[Rank Sharpe]])/3</f>
        <v>208</v>
      </c>
    </row>
    <row r="162" spans="1:48" x14ac:dyDescent="0.3">
      <c r="A162" t="s">
        <v>747</v>
      </c>
      <c r="B162" t="s">
        <v>748</v>
      </c>
      <c r="C162" t="s">
        <v>3081</v>
      </c>
      <c r="D162" t="s">
        <v>595</v>
      </c>
      <c r="E162">
        <v>21377.7596252</v>
      </c>
      <c r="F162">
        <v>682</v>
      </c>
      <c r="G162">
        <v>143.99250820977801</v>
      </c>
      <c r="H162">
        <f>(Table2[[#This Row],[1Y Return vs Nifty]]-AVERAGE(Table2[1Y Return vs Nifty]))/_xlfn.STDEV.P(Table2[1Y Return vs Nifty])</f>
        <v>1.6554339958845181</v>
      </c>
      <c r="I162">
        <v>-5.2919020105655603</v>
      </c>
      <c r="J162">
        <f>(Table2[[#This Row],[1M Return vs Nifty]]-AVERAGE(Table2[1M Return vs Nifty]))/_xlfn.STDEV.P(Table2[1M Return vs Nifty])</f>
        <v>-0.19063827824429472</v>
      </c>
      <c r="K162">
        <v>-7.6239870554895797</v>
      </c>
      <c r="L162">
        <f>(Table2[[#This Row],[6M Return vs Nifty]]-AVERAGE(Table2[6M Return vs Nifty]))/_xlfn.STDEV.P(Table2[6M Return vs Nifty])</f>
        <v>-0.42570967010050081</v>
      </c>
      <c r="M162">
        <v>-7.5810072458208602</v>
      </c>
      <c r="N162">
        <f>(Table2[[#This Row],[1W Return vs Nifty]]-AVERAGE(Table2[1W Return vs Nifty]))/_xlfn.STDEV.P(Table2[1W Return vs Nifty])</f>
        <v>-0.85886498399643674</v>
      </c>
      <c r="O162">
        <v>697.01</v>
      </c>
      <c r="P162">
        <v>669.98011748056399</v>
      </c>
      <c r="Q162">
        <v>574.69080519228498</v>
      </c>
      <c r="R162">
        <v>43.298445799730302</v>
      </c>
      <c r="S162" s="1">
        <f>(Table2[[#This Row],[Close Price]]-Table2[[#This Row],[20D EMA]])/Table2[[#This Row],[20D EMA]]</f>
        <v>-2.1534841680894094E-2</v>
      </c>
      <c r="T162" s="1">
        <f>(Table2[[#This Row],[Close Price]]-Table2[[#This Row],[50D EMA]])/Table2[[#This Row],[50D EMA]]</f>
        <v>1.7940655559505771E-2</v>
      </c>
      <c r="U162" s="1">
        <f>(Table2[[#This Row],[Close Price]]-Table2[[#This Row],[200D EMA]])/Table2[[#This Row],[200D EMA]]</f>
        <v>0.18672509432582723</v>
      </c>
      <c r="V162">
        <v>1.13915423351251</v>
      </c>
      <c r="W162">
        <v>682</v>
      </c>
      <c r="X162">
        <v>686.65</v>
      </c>
      <c r="Y162">
        <v>651.65</v>
      </c>
      <c r="Z162">
        <v>706.8</v>
      </c>
      <c r="AA162">
        <v>651.65</v>
      </c>
      <c r="AB162">
        <v>764.4</v>
      </c>
      <c r="AC162" s="1">
        <f>(Table2[[#This Row],[Close Price]]/Table2[[#This Row],[Day Low]])-1</f>
        <v>0</v>
      </c>
      <c r="AD162" s="1">
        <f>(Table2[[#This Row],[Day High]]/Table2[[#This Row],[Close Price]])-1</f>
        <v>6.8181818181818343E-3</v>
      </c>
      <c r="AE162" s="1">
        <f>(Table2[[#This Row],[Close Price]]/Table2[[#This Row],[Current Week Low]])-1</f>
        <v>4.6574081178546889E-2</v>
      </c>
      <c r="AF162" s="1">
        <f>(Table2[[#This Row],[Current Week High]]/Table2[[#This Row],[Close Price]])-1</f>
        <v>3.6363636363636376E-2</v>
      </c>
      <c r="AG162" s="1">
        <f>(Table2[[#This Row],[Close Price]]/Table2[[#This Row],[Current Month Low]])-1</f>
        <v>4.6574081178546889E-2</v>
      </c>
      <c r="AH162" s="1">
        <f>(Table2[[#This Row],[Current Month High]]/Table2[[#This Row],[Close Price]])-1</f>
        <v>0.12082111436950149</v>
      </c>
      <c r="AI162">
        <v>14.699413489735999</v>
      </c>
      <c r="AJ162">
        <v>181.87642074808801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0.04</v>
      </c>
      <c r="AM162" t="s">
        <v>3111</v>
      </c>
      <c r="AN162">
        <v>-0.43</v>
      </c>
      <c r="AO162" t="s">
        <v>3110</v>
      </c>
      <c r="AP162">
        <v>0.14631832709555401</v>
      </c>
      <c r="AQ162">
        <f>(Table2[[#This Row],[Sharpe Ratio]]-AVERAGE(Table2[Sharpe Ratio]))/_xlfn.STDEV.P(Table2[Sharpe Ratio])</f>
        <v>0.98333227416979485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1.1635533377130809</v>
      </c>
      <c r="AS162">
        <f>_xlfn.RANK.AVG(Table2[[#This Row],[1Y Return vs Nifty Z-Score]],Table2[1Y Return vs Nifty Z-Score])</f>
        <v>41</v>
      </c>
      <c r="AT162">
        <f>_xlfn.RANK.AVG(Table2[[#This Row],[6M Return vs Nifty Z-Score]],Table2[6M Return vs Nifty Z-Score])</f>
        <v>462</v>
      </c>
      <c r="AU162">
        <f>_xlfn.RANK.AVG(Table2[[#This Row],[Sharpe Ratio Z-Score]],Table2[Sharpe Ratio Z-Score])</f>
        <v>122</v>
      </c>
      <c r="AV162">
        <f>(Table2[[#This Row],[Rank 1Y]]+Table2[[#This Row],[Rank 6M]]+Table2[[#This Row],[Rank Sharpe]])/3</f>
        <v>208.33333333333334</v>
      </c>
    </row>
    <row r="163" spans="1:48" x14ac:dyDescent="0.3">
      <c r="A163" t="s">
        <v>1297</v>
      </c>
      <c r="B163" t="s">
        <v>1298</v>
      </c>
      <c r="C163" t="s">
        <v>3084</v>
      </c>
      <c r="D163" t="s">
        <v>1299</v>
      </c>
      <c r="E163">
        <v>8399.8376485000008</v>
      </c>
      <c r="F163">
        <v>683.3</v>
      </c>
      <c r="G163">
        <v>19.944467207948101</v>
      </c>
      <c r="H163">
        <f>(Table2[[#This Row],[1Y Return vs Nifty]]-AVERAGE(Table2[1Y Return vs Nifty]))/_xlfn.STDEV.P(Table2[1Y Return vs Nifty])</f>
        <v>-0.21767176690543183</v>
      </c>
      <c r="I163">
        <v>0.74613337430888305</v>
      </c>
      <c r="J163">
        <f>(Table2[[#This Row],[1M Return vs Nifty]]-AVERAGE(Table2[1M Return vs Nifty]))/_xlfn.STDEV.P(Table2[1M Return vs Nifty])</f>
        <v>0.42857339393871879</v>
      </c>
      <c r="K163">
        <v>21.232703648416901</v>
      </c>
      <c r="L163">
        <f>(Table2[[#This Row],[6M Return vs Nifty]]-AVERAGE(Table2[6M Return vs Nifty]))/_xlfn.STDEV.P(Table2[6M Return vs Nifty])</f>
        <v>0.5900312674516901</v>
      </c>
      <c r="M163">
        <v>-4.1274551196199498</v>
      </c>
      <c r="N163">
        <f>(Table2[[#This Row],[1W Return vs Nifty]]-AVERAGE(Table2[1W Return vs Nifty]))/_xlfn.STDEV.P(Table2[1W Return vs Nifty])</f>
        <v>-0.18789743274142581</v>
      </c>
      <c r="O163">
        <v>667.34</v>
      </c>
      <c r="P163">
        <v>621.64306552919197</v>
      </c>
      <c r="Q163">
        <v>547.01283853140797</v>
      </c>
      <c r="R163">
        <v>52.416031337010097</v>
      </c>
      <c r="S163" s="1">
        <f>(Table2[[#This Row],[Close Price]]-Table2[[#This Row],[20D EMA]])/Table2[[#This Row],[20D EMA]]</f>
        <v>2.3915844996553363E-2</v>
      </c>
      <c r="T163" s="1">
        <f>(Table2[[#This Row],[Close Price]]-Table2[[#This Row],[50D EMA]])/Table2[[#This Row],[50D EMA]]</f>
        <v>9.9183820892976102E-2</v>
      </c>
      <c r="U163" s="1">
        <f>(Table2[[#This Row],[Close Price]]-Table2[[#This Row],[200D EMA]])/Table2[[#This Row],[200D EMA]]</f>
        <v>0.24914801238393011</v>
      </c>
      <c r="V163">
        <v>1.59686919294761</v>
      </c>
      <c r="W163">
        <v>680.2</v>
      </c>
      <c r="X163">
        <v>700</v>
      </c>
      <c r="Y163">
        <v>652.70000000000005</v>
      </c>
      <c r="Z163">
        <v>698</v>
      </c>
      <c r="AA163">
        <v>652.70000000000005</v>
      </c>
      <c r="AB163">
        <v>719</v>
      </c>
      <c r="AC163" s="1">
        <f>(Table2[[#This Row],[Close Price]]/Table2[[#This Row],[Day Low]])-1</f>
        <v>4.5574830932078036E-3</v>
      </c>
      <c r="AD163" s="1">
        <f>(Table2[[#This Row],[Day High]]/Table2[[#This Row],[Close Price]])-1</f>
        <v>2.4440216595931652E-2</v>
      </c>
      <c r="AE163" s="1">
        <f>(Table2[[#This Row],[Close Price]]/Table2[[#This Row],[Current Week Low]])-1</f>
        <v>4.6882181706756398E-2</v>
      </c>
      <c r="AF163" s="1">
        <f>(Table2[[#This Row],[Current Week High]]/Table2[[#This Row],[Close Price]])-1</f>
        <v>2.1513244548514665E-2</v>
      </c>
      <c r="AG163" s="1">
        <f>(Table2[[#This Row],[Close Price]]/Table2[[#This Row],[Current Month Low]])-1</f>
        <v>4.6882181706756398E-2</v>
      </c>
      <c r="AH163" s="1">
        <f>(Table2[[#This Row],[Current Month High]]/Table2[[#This Row],[Close Price]])-1</f>
        <v>5.2246451046392473E-2</v>
      </c>
      <c r="AI163">
        <v>12.4542660617591</v>
      </c>
      <c r="AJ163">
        <v>67.907605356923398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0.22</v>
      </c>
      <c r="AM163" t="s">
        <v>3111</v>
      </c>
      <c r="AN163">
        <v>8.93</v>
      </c>
      <c r="AO163" t="s">
        <v>3111</v>
      </c>
      <c r="AP163">
        <v>0.15248263072548701</v>
      </c>
      <c r="AQ163">
        <f>(Table2[[#This Row],[Sharpe Ratio]]-AVERAGE(Table2[Sharpe Ratio]))/_xlfn.STDEV.P(Table2[Sharpe Ratio])</f>
        <v>1.0554814431627102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1.6685169049062616</v>
      </c>
      <c r="AS163">
        <f>_xlfn.RANK.AVG(Table2[[#This Row],[1Y Return vs Nifty Z-Score]],Table2[1Y Return vs Nifty Z-Score])</f>
        <v>355</v>
      </c>
      <c r="AT163">
        <f>_xlfn.RANK.AVG(Table2[[#This Row],[6M Return vs Nifty Z-Score]],Table2[6M Return vs Nifty Z-Score])</f>
        <v>160</v>
      </c>
      <c r="AU163">
        <f>_xlfn.RANK.AVG(Table2[[#This Row],[Sharpe Ratio Z-Score]],Table2[Sharpe Ratio Z-Score])</f>
        <v>110</v>
      </c>
      <c r="AV163">
        <f>(Table2[[#This Row],[Rank 1Y]]+Table2[[#This Row],[Rank 6M]]+Table2[[#This Row],[Rank Sharpe]])/3</f>
        <v>208.33333333333334</v>
      </c>
    </row>
    <row r="164" spans="1:48" x14ac:dyDescent="0.3">
      <c r="A164" t="s">
        <v>376</v>
      </c>
      <c r="B164" t="s">
        <v>377</v>
      </c>
      <c r="C164" t="s">
        <v>3079</v>
      </c>
      <c r="D164" t="s">
        <v>138</v>
      </c>
      <c r="E164">
        <v>64403.046228624997</v>
      </c>
      <c r="F164">
        <v>1771.25</v>
      </c>
      <c r="G164">
        <v>37.104711013943898</v>
      </c>
      <c r="H164">
        <f>(Table2[[#This Row],[1Y Return vs Nifty]]-AVERAGE(Table2[1Y Return vs Nifty]))/_xlfn.STDEV.P(Table2[1Y Return vs Nifty])</f>
        <v>4.1445195396432405E-2</v>
      </c>
      <c r="I164">
        <v>-4.47589763955237</v>
      </c>
      <c r="J164">
        <f>(Table2[[#This Row],[1M Return vs Nifty]]-AVERAGE(Table2[1M Return vs Nifty]))/_xlfn.STDEV.P(Table2[1M Return vs Nifty])</f>
        <v>-0.10695552402435854</v>
      </c>
      <c r="K164">
        <v>23.764490859166401</v>
      </c>
      <c r="L164">
        <f>(Table2[[#This Row],[6M Return vs Nifty]]-AVERAGE(Table2[6M Return vs Nifty]))/_xlfn.STDEV.P(Table2[6M Return vs Nifty])</f>
        <v>0.67914889848972204</v>
      </c>
      <c r="M164">
        <v>-4.0708718312460404</v>
      </c>
      <c r="N164">
        <f>(Table2[[#This Row],[1W Return vs Nifty]]-AVERAGE(Table2[1W Return vs Nifty]))/_xlfn.STDEV.P(Table2[1W Return vs Nifty])</f>
        <v>-0.17690424397378954</v>
      </c>
      <c r="O164">
        <v>1764.9</v>
      </c>
      <c r="P164">
        <v>1747.51606934762</v>
      </c>
      <c r="Q164">
        <v>1526.6647669271999</v>
      </c>
      <c r="R164">
        <v>51.389273687174999</v>
      </c>
      <c r="S164" s="1">
        <f>(Table2[[#This Row],[Close Price]]-Table2[[#This Row],[20D EMA]])/Table2[[#This Row],[20D EMA]]</f>
        <v>3.5979375602016596E-3</v>
      </c>
      <c r="T164" s="1">
        <f>(Table2[[#This Row],[Close Price]]-Table2[[#This Row],[50D EMA]])/Table2[[#This Row],[50D EMA]]</f>
        <v>1.3581523551448819E-2</v>
      </c>
      <c r="U164" s="1">
        <f>(Table2[[#This Row],[Close Price]]-Table2[[#This Row],[200D EMA]])/Table2[[#This Row],[200D EMA]]</f>
        <v>0.1602088673108569</v>
      </c>
      <c r="V164">
        <v>0.89861038031529905</v>
      </c>
      <c r="W164">
        <v>1758.6</v>
      </c>
      <c r="X164">
        <v>1776.55</v>
      </c>
      <c r="Y164">
        <v>1687</v>
      </c>
      <c r="Z164">
        <v>1778.85</v>
      </c>
      <c r="AA164">
        <v>1687</v>
      </c>
      <c r="AB164">
        <v>1870</v>
      </c>
      <c r="AC164" s="1">
        <f>(Table2[[#This Row],[Close Price]]/Table2[[#This Row],[Day Low]])-1</f>
        <v>7.193221881041767E-3</v>
      </c>
      <c r="AD164" s="1">
        <f>(Table2[[#This Row],[Day High]]/Table2[[#This Row],[Close Price]])-1</f>
        <v>2.9922371206774212E-3</v>
      </c>
      <c r="AE164" s="1">
        <f>(Table2[[#This Row],[Close Price]]/Table2[[#This Row],[Current Week Low]])-1</f>
        <v>4.9940723177237745E-2</v>
      </c>
      <c r="AF164" s="1">
        <f>(Table2[[#This Row],[Current Week High]]/Table2[[#This Row],[Close Price]])-1</f>
        <v>4.2907551164430568E-3</v>
      </c>
      <c r="AG164" s="1">
        <f>(Table2[[#This Row],[Close Price]]/Table2[[#This Row],[Current Month Low]])-1</f>
        <v>4.9940723177237745E-2</v>
      </c>
      <c r="AH164" s="1">
        <f>(Table2[[#This Row],[Current Month High]]/Table2[[#This Row],[Close Price]])-1</f>
        <v>5.5751587861679663E-2</v>
      </c>
      <c r="AI164">
        <v>10.2639378969654</v>
      </c>
      <c r="AJ164">
        <v>68.513937779469103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</v>
      </c>
      <c r="AM164" t="s">
        <v>3112</v>
      </c>
      <c r="AN164">
        <v>1.56</v>
      </c>
      <c r="AO164" t="s">
        <v>3111</v>
      </c>
      <c r="AP164">
        <v>0.110140554572749</v>
      </c>
      <c r="AQ164">
        <f>(Table2[[#This Row],[Sharpe Ratio]]-AVERAGE(Table2[Sharpe Ratio]))/_xlfn.STDEV.P(Table2[Sharpe Ratio])</f>
        <v>0.5598949517672529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0.99662927765525922</v>
      </c>
      <c r="AS164">
        <f>_xlfn.RANK.AVG(Table2[[#This Row],[1Y Return vs Nifty Z-Score]],Table2[1Y Return vs Nifty Z-Score])</f>
        <v>286</v>
      </c>
      <c r="AT164">
        <f>_xlfn.RANK.AVG(Table2[[#This Row],[6M Return vs Nifty Z-Score]],Table2[6M Return vs Nifty Z-Score])</f>
        <v>144</v>
      </c>
      <c r="AU164">
        <f>_xlfn.RANK.AVG(Table2[[#This Row],[Sharpe Ratio Z-Score]],Table2[Sharpe Ratio Z-Score])</f>
        <v>204</v>
      </c>
      <c r="AV164">
        <f>(Table2[[#This Row],[Rank 1Y]]+Table2[[#This Row],[Rank 6M]]+Table2[[#This Row],[Rank Sharpe]])/3</f>
        <v>211.33333333333334</v>
      </c>
    </row>
    <row r="165" spans="1:48" x14ac:dyDescent="0.3">
      <c r="A165" t="s">
        <v>878</v>
      </c>
      <c r="B165" t="s">
        <v>879</v>
      </c>
      <c r="C165" t="s">
        <v>3077</v>
      </c>
      <c r="D165" t="s">
        <v>701</v>
      </c>
      <c r="E165">
        <v>16960.139070000001</v>
      </c>
      <c r="F165">
        <v>4072.6</v>
      </c>
      <c r="G165">
        <v>79.168675258471197</v>
      </c>
      <c r="H165">
        <f>(Table2[[#This Row],[1Y Return vs Nifty]]-AVERAGE(Table2[1Y Return vs Nifty]))/_xlfn.STDEV.P(Table2[1Y Return vs Nifty])</f>
        <v>0.67660439013979956</v>
      </c>
      <c r="I165">
        <v>-25.582779934100699</v>
      </c>
      <c r="J165">
        <f>(Table2[[#This Row],[1M Return vs Nifty]]-AVERAGE(Table2[1M Return vs Nifty]))/_xlfn.STDEV.P(Table2[1M Return vs Nifty])</f>
        <v>-2.2715052570248195</v>
      </c>
      <c r="K165">
        <v>-0.40069055149909</v>
      </c>
      <c r="L165">
        <f>(Table2[[#This Row],[6M Return vs Nifty]]-AVERAGE(Table2[6M Return vs Nifty]))/_xlfn.STDEV.P(Table2[6M Return vs Nifty])</f>
        <v>-0.17145328157471895</v>
      </c>
      <c r="M165">
        <v>-13.913657055560201</v>
      </c>
      <c r="N165">
        <f>(Table2[[#This Row],[1W Return vs Nifty]]-AVERAGE(Table2[1W Return vs Nifty]))/_xlfn.STDEV.P(Table2[1W Return vs Nifty])</f>
        <v>-2.0891931737928489</v>
      </c>
      <c r="O165">
        <v>4480.6099999999997</v>
      </c>
      <c r="P165">
        <v>4408.5841180111702</v>
      </c>
      <c r="Q165">
        <v>3535.3195646869099</v>
      </c>
      <c r="R165">
        <v>29.983814776427401</v>
      </c>
      <c r="S165" s="1">
        <f>(Table2[[#This Row],[Close Price]]-Table2[[#This Row],[20D EMA]])/Table2[[#This Row],[20D EMA]]</f>
        <v>-9.106126174784232E-2</v>
      </c>
      <c r="T165" s="1">
        <f>(Table2[[#This Row],[Close Price]]-Table2[[#This Row],[50D EMA]])/Table2[[#This Row],[50D EMA]]</f>
        <v>-7.6211343374058535E-2</v>
      </c>
      <c r="U165" s="1">
        <f>(Table2[[#This Row],[Close Price]]-Table2[[#This Row],[200D EMA]])/Table2[[#This Row],[200D EMA]]</f>
        <v>0.15197506915069273</v>
      </c>
      <c r="V165">
        <v>0.433485838938793</v>
      </c>
      <c r="W165">
        <v>4034</v>
      </c>
      <c r="X165">
        <v>4112.3</v>
      </c>
      <c r="Y165">
        <v>3877.35</v>
      </c>
      <c r="Z165">
        <v>4310</v>
      </c>
      <c r="AA165">
        <v>3877.35</v>
      </c>
      <c r="AB165">
        <v>4580.8500000000004</v>
      </c>
      <c r="AC165" s="1">
        <f>(Table2[[#This Row],[Close Price]]/Table2[[#This Row],[Day Low]])-1</f>
        <v>9.5686663361427282E-3</v>
      </c>
      <c r="AD165" s="1">
        <f>(Table2[[#This Row],[Day High]]/Table2[[#This Row],[Close Price]])-1</f>
        <v>9.7480724844081212E-3</v>
      </c>
      <c r="AE165" s="1">
        <f>(Table2[[#This Row],[Close Price]]/Table2[[#This Row],[Current Week Low]])-1</f>
        <v>5.0356557958399328E-2</v>
      </c>
      <c r="AF165" s="1">
        <f>(Table2[[#This Row],[Current Week High]]/Table2[[#This Row],[Close Price]])-1</f>
        <v>5.8292000196434657E-2</v>
      </c>
      <c r="AG165" s="1">
        <f>(Table2[[#This Row],[Close Price]]/Table2[[#This Row],[Current Month Low]])-1</f>
        <v>5.0356557958399328E-2</v>
      </c>
      <c r="AH165" s="1">
        <f>(Table2[[#This Row],[Current Month High]]/Table2[[#This Row],[Close Price]])-1</f>
        <v>0.12479742670529892</v>
      </c>
      <c r="AI165">
        <v>34.754211069095902</v>
      </c>
      <c r="AJ165">
        <v>113.779165901157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-0.08</v>
      </c>
      <c r="AM165" t="s">
        <v>3110</v>
      </c>
      <c r="AN165">
        <v>-13.67</v>
      </c>
      <c r="AO165" t="s">
        <v>3110</v>
      </c>
      <c r="AP165">
        <v>0.13564075790737801</v>
      </c>
      <c r="AQ165">
        <f>(Table2[[#This Row],[Sharpe Ratio]]-AVERAGE(Table2[Sharpe Ratio]))/_xlfn.STDEV.P(Table2[Sharpe Ratio])</f>
        <v>0.85835826412097005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-2.9971890581316174</v>
      </c>
      <c r="AS165">
        <f>_xlfn.RANK.AVG(Table2[[#This Row],[1Y Return vs Nifty Z-Score]],Table2[1Y Return vs Nifty Z-Score])</f>
        <v>130</v>
      </c>
      <c r="AT165">
        <f>_xlfn.RANK.AVG(Table2[[#This Row],[6M Return vs Nifty Z-Score]],Table2[6M Return vs Nifty Z-Score])</f>
        <v>372</v>
      </c>
      <c r="AU165">
        <f>_xlfn.RANK.AVG(Table2[[#This Row],[Sharpe Ratio Z-Score]],Table2[Sharpe Ratio Z-Score])</f>
        <v>136</v>
      </c>
      <c r="AV165">
        <f>(Table2[[#This Row],[Rank 1Y]]+Table2[[#This Row],[Rank 6M]]+Table2[[#This Row],[Rank Sharpe]])/3</f>
        <v>212.66666666666666</v>
      </c>
    </row>
    <row r="166" spans="1:48" x14ac:dyDescent="0.3">
      <c r="A166" t="s">
        <v>1425</v>
      </c>
      <c r="B166" t="s">
        <v>1426</v>
      </c>
      <c r="C166" t="s">
        <v>595</v>
      </c>
      <c r="D166" t="s">
        <v>465</v>
      </c>
      <c r="E166">
        <v>7165.8056447999998</v>
      </c>
      <c r="F166">
        <v>1003.5</v>
      </c>
      <c r="G166">
        <v>73.652716049171403</v>
      </c>
      <c r="H166">
        <f>(Table2[[#This Row],[1Y Return vs Nifty]]-AVERAGE(Table2[1Y Return vs Nifty]))/_xlfn.STDEV.P(Table2[1Y Return vs Nifty])</f>
        <v>0.59331428012426679</v>
      </c>
      <c r="I166">
        <v>12.3025677948546</v>
      </c>
      <c r="J166">
        <f>(Table2[[#This Row],[1M Return vs Nifty]]-AVERAGE(Table2[1M Return vs Nifty]))/_xlfn.STDEV.P(Table2[1M Return vs Nifty])</f>
        <v>1.613707071681856</v>
      </c>
      <c r="K166">
        <v>-1.2228430810965301</v>
      </c>
      <c r="L166">
        <f>(Table2[[#This Row],[6M Return vs Nifty]]-AVERAGE(Table2[6M Return vs Nifty]))/_xlfn.STDEV.P(Table2[6M Return vs Nifty])</f>
        <v>-0.2003926353555445</v>
      </c>
      <c r="M166">
        <v>10.4827046158623</v>
      </c>
      <c r="N166">
        <f>(Table2[[#This Row],[1W Return vs Nifty]]-AVERAGE(Table2[1W Return vs Nifty]))/_xlfn.STDEV.P(Table2[1W Return vs Nifty])</f>
        <v>2.6506128149509522</v>
      </c>
      <c r="O166">
        <v>959.77</v>
      </c>
      <c r="P166">
        <v>920.28429012687502</v>
      </c>
      <c r="Q166">
        <v>828.02063868020502</v>
      </c>
      <c r="R166">
        <v>57.5924198050404</v>
      </c>
      <c r="S166" s="1">
        <f>(Table2[[#This Row],[Close Price]]-Table2[[#This Row],[20D EMA]])/Table2[[#This Row],[20D EMA]]</f>
        <v>4.556299946862271E-2</v>
      </c>
      <c r="T166" s="1">
        <f>(Table2[[#This Row],[Close Price]]-Table2[[#This Row],[50D EMA]])/Table2[[#This Row],[50D EMA]]</f>
        <v>9.0423916572184931E-2</v>
      </c>
      <c r="U166" s="1">
        <f>(Table2[[#This Row],[Close Price]]-Table2[[#This Row],[200D EMA]])/Table2[[#This Row],[200D EMA]]</f>
        <v>0.2119263133338008</v>
      </c>
      <c r="V166">
        <v>2.1195328907817501</v>
      </c>
      <c r="W166">
        <v>956</v>
      </c>
      <c r="X166">
        <v>983</v>
      </c>
      <c r="Y166">
        <v>891.1</v>
      </c>
      <c r="Z166">
        <v>1128</v>
      </c>
      <c r="AA166">
        <v>891.1</v>
      </c>
      <c r="AB166">
        <v>1128</v>
      </c>
      <c r="AC166" s="1">
        <f>(Table2[[#This Row],[Close Price]]/Table2[[#This Row],[Day Low]])-1</f>
        <v>4.9686192468619161E-2</v>
      </c>
      <c r="AD166" s="1">
        <f>(Table2[[#This Row],[Day High]]/Table2[[#This Row],[Close Price]])-1</f>
        <v>-2.0428500249128012E-2</v>
      </c>
      <c r="AE166" s="1">
        <f>(Table2[[#This Row],[Close Price]]/Table2[[#This Row],[Current Week Low]])-1</f>
        <v>0.12613623611266966</v>
      </c>
      <c r="AF166" s="1">
        <f>(Table2[[#This Row],[Current Week High]]/Table2[[#This Row],[Close Price]])-1</f>
        <v>0.12406576980568018</v>
      </c>
      <c r="AG166" s="1">
        <f>(Table2[[#This Row],[Close Price]]/Table2[[#This Row],[Current Month Low]])-1</f>
        <v>0.12613623611266966</v>
      </c>
      <c r="AH166" s="1">
        <f>(Table2[[#This Row],[Current Month High]]/Table2[[#This Row],[Close Price]])-1</f>
        <v>0.12406576980568018</v>
      </c>
      <c r="AI166">
        <v>12.406576980568</v>
      </c>
      <c r="AJ166">
        <v>108.173425993154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0.09</v>
      </c>
      <c r="AM166" t="s">
        <v>3111</v>
      </c>
      <c r="AN166">
        <v>11.36</v>
      </c>
      <c r="AO166" t="s">
        <v>3111</v>
      </c>
      <c r="AP166">
        <v>0.14795214911888999</v>
      </c>
      <c r="AQ166">
        <f>(Table2[[#This Row],[Sharpe Ratio]]-AVERAGE(Table2[Sharpe Ratio]))/_xlfn.STDEV.P(Table2[Sharpe Ratio])</f>
        <v>1.0024550994462156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5.6596966308477459</v>
      </c>
      <c r="AS166">
        <f>_xlfn.RANK.AVG(Table2[[#This Row],[1Y Return vs Nifty Z-Score]],Table2[1Y Return vs Nifty Z-Score])</f>
        <v>146</v>
      </c>
      <c r="AT166">
        <f>_xlfn.RANK.AVG(Table2[[#This Row],[6M Return vs Nifty Z-Score]],Table2[6M Return vs Nifty Z-Score])</f>
        <v>377</v>
      </c>
      <c r="AU166">
        <f>_xlfn.RANK.AVG(Table2[[#This Row],[Sharpe Ratio Z-Score]],Table2[Sharpe Ratio Z-Score])</f>
        <v>116</v>
      </c>
      <c r="AV166">
        <f>(Table2[[#This Row],[Rank 1Y]]+Table2[[#This Row],[Rank 6M]]+Table2[[#This Row],[Rank Sharpe]])/3</f>
        <v>213</v>
      </c>
    </row>
    <row r="167" spans="1:48" x14ac:dyDescent="0.3">
      <c r="A167" t="s">
        <v>1473</v>
      </c>
      <c r="B167" t="s">
        <v>1474</v>
      </c>
      <c r="C167" t="s">
        <v>3080</v>
      </c>
      <c r="D167" t="s">
        <v>380</v>
      </c>
      <c r="E167">
        <v>6727.3015992000001</v>
      </c>
      <c r="F167">
        <v>137.13</v>
      </c>
      <c r="G167">
        <v>71.776255154495004</v>
      </c>
      <c r="H167">
        <f>(Table2[[#This Row],[1Y Return vs Nifty]]-AVERAGE(Table2[1Y Return vs Nifty]))/_xlfn.STDEV.P(Table2[1Y Return vs Nifty])</f>
        <v>0.56498001795388308</v>
      </c>
      <c r="I167">
        <v>-4.4947021858854797</v>
      </c>
      <c r="J167">
        <f>(Table2[[#This Row],[1M Return vs Nifty]]-AVERAGE(Table2[1M Return vs Nifty]))/_xlfn.STDEV.P(Table2[1M Return vs Nifty])</f>
        <v>-0.10888396495544957</v>
      </c>
      <c r="K167">
        <v>12.691729134364399</v>
      </c>
      <c r="L167">
        <f>(Table2[[#This Row],[6M Return vs Nifty]]-AVERAGE(Table2[6M Return vs Nifty]))/_xlfn.STDEV.P(Table2[6M Return vs Nifty])</f>
        <v>0.28939327851768454</v>
      </c>
      <c r="M167">
        <v>-11.5705872253951</v>
      </c>
      <c r="N167">
        <f>(Table2[[#This Row],[1W Return vs Nifty]]-AVERAGE(Table2[1W Return vs Nifty]))/_xlfn.STDEV.P(Table2[1W Return vs Nifty])</f>
        <v>-1.6339738028622033</v>
      </c>
      <c r="O167">
        <v>141.85</v>
      </c>
      <c r="P167">
        <v>133.333393574919</v>
      </c>
      <c r="Q167">
        <v>107.494135586596</v>
      </c>
      <c r="R167">
        <v>41.955776172088598</v>
      </c>
      <c r="S167" s="1">
        <f>(Table2[[#This Row],[Close Price]]-Table2[[#This Row],[20D EMA]])/Table2[[#This Row],[20D EMA]]</f>
        <v>-3.3274585830102212E-2</v>
      </c>
      <c r="T167" s="1">
        <f>(Table2[[#This Row],[Close Price]]-Table2[[#This Row],[50D EMA]])/Table2[[#This Row],[50D EMA]]</f>
        <v>2.8474535322973771E-2</v>
      </c>
      <c r="U167" s="1">
        <f>(Table2[[#This Row],[Close Price]]-Table2[[#This Row],[200D EMA]])/Table2[[#This Row],[200D EMA]]</f>
        <v>0.27569749969782947</v>
      </c>
      <c r="V167">
        <v>0.52340538586286001</v>
      </c>
      <c r="W167">
        <v>136.51</v>
      </c>
      <c r="X167">
        <v>137.80000000000001</v>
      </c>
      <c r="Y167">
        <v>128.61000000000001</v>
      </c>
      <c r="Z167">
        <v>138.4</v>
      </c>
      <c r="AA167">
        <v>128.61000000000001</v>
      </c>
      <c r="AB167">
        <v>149.35</v>
      </c>
      <c r="AC167" s="1">
        <f>(Table2[[#This Row],[Close Price]]/Table2[[#This Row],[Day Low]])-1</f>
        <v>4.5417918101238186E-3</v>
      </c>
      <c r="AD167" s="1">
        <f>(Table2[[#This Row],[Day High]]/Table2[[#This Row],[Close Price]])-1</f>
        <v>4.8858747174216344E-3</v>
      </c>
      <c r="AE167" s="1">
        <f>(Table2[[#This Row],[Close Price]]/Table2[[#This Row],[Current Week Low]])-1</f>
        <v>6.6246792628877893E-2</v>
      </c>
      <c r="AF167" s="1">
        <f>(Table2[[#This Row],[Current Week High]]/Table2[[#This Row],[Close Price]])-1</f>
        <v>9.2612849121271879E-3</v>
      </c>
      <c r="AG167" s="1">
        <f>(Table2[[#This Row],[Close Price]]/Table2[[#This Row],[Current Month Low]])-1</f>
        <v>6.6246792628877893E-2</v>
      </c>
      <c r="AH167" s="1">
        <f>(Table2[[#This Row],[Current Month High]]/Table2[[#This Row],[Close Price]])-1</f>
        <v>8.9112520965507258E-2</v>
      </c>
      <c r="AI167">
        <v>23.933493765040399</v>
      </c>
      <c r="AJ167">
        <v>110.807071483474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0.28000000000000003</v>
      </c>
      <c r="AM167" t="s">
        <v>3111</v>
      </c>
      <c r="AN167">
        <v>-14.26</v>
      </c>
      <c r="AO167" t="s">
        <v>3110</v>
      </c>
      <c r="AP167">
        <v>8.6543049498921998E-2</v>
      </c>
      <c r="AQ167">
        <f>(Table2[[#This Row],[Sharpe Ratio]]-AVERAGE(Table2[Sharpe Ratio]))/_xlfn.STDEV.P(Table2[Sharpe Ratio])</f>
        <v>0.28370148635853781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-0.60478298498754746</v>
      </c>
      <c r="AS167">
        <f>_xlfn.RANK.AVG(Table2[[#This Row],[1Y Return vs Nifty Z-Score]],Table2[1Y Return vs Nifty Z-Score])</f>
        <v>150</v>
      </c>
      <c r="AT167">
        <f>_xlfn.RANK.AVG(Table2[[#This Row],[6M Return vs Nifty Z-Score]],Table2[6M Return vs Nifty Z-Score])</f>
        <v>231</v>
      </c>
      <c r="AU167">
        <f>_xlfn.RANK.AVG(Table2[[#This Row],[Sharpe Ratio Z-Score]],Table2[Sharpe Ratio Z-Score])</f>
        <v>259</v>
      </c>
      <c r="AV167">
        <f>(Table2[[#This Row],[Rank 1Y]]+Table2[[#This Row],[Rank 6M]]+Table2[[#This Row],[Rank Sharpe]])/3</f>
        <v>213.33333333333334</v>
      </c>
    </row>
    <row r="168" spans="1:48" x14ac:dyDescent="0.3">
      <c r="A168" t="s">
        <v>731</v>
      </c>
      <c r="B168" t="s">
        <v>732</v>
      </c>
      <c r="C168" t="s">
        <v>3067</v>
      </c>
      <c r="D168" t="s">
        <v>633</v>
      </c>
      <c r="E168">
        <v>22071.422047395001</v>
      </c>
      <c r="F168">
        <v>1290.45</v>
      </c>
      <c r="G168">
        <v>14.2886527713436</v>
      </c>
      <c r="H168">
        <f>(Table2[[#This Row],[1Y Return vs Nifty]]-AVERAGE(Table2[1Y Return vs Nifty]))/_xlfn.STDEV.P(Table2[1Y Return vs Nifty])</f>
        <v>-0.30307366869216146</v>
      </c>
      <c r="I168">
        <v>-20.417452015099101</v>
      </c>
      <c r="J168">
        <f>(Table2[[#This Row],[1M Return vs Nifty]]-AVERAGE(Table2[1M Return vs Nifty]))/_xlfn.STDEV.P(Table2[1M Return vs Nifty])</f>
        <v>-1.7417913460876953</v>
      </c>
      <c r="K168">
        <v>58.479456228957197</v>
      </c>
      <c r="L168">
        <f>(Table2[[#This Row],[6M Return vs Nifty]]-AVERAGE(Table2[6M Return vs Nifty]))/_xlfn.STDEV.P(Table2[6M Return vs Nifty])</f>
        <v>1.9010981453252096</v>
      </c>
      <c r="M168">
        <v>-8.7015445514896594</v>
      </c>
      <c r="N168">
        <f>(Table2[[#This Row],[1W Return vs Nifty]]-AVERAGE(Table2[1W Return vs Nifty]))/_xlfn.STDEV.P(Table2[1W Return vs Nifty])</f>
        <v>-1.0765666849119953</v>
      </c>
      <c r="O168">
        <v>1284.19</v>
      </c>
      <c r="P168">
        <v>1273.6482073197301</v>
      </c>
      <c r="Q168">
        <v>1033.64602769864</v>
      </c>
      <c r="R168">
        <v>55.048868546492201</v>
      </c>
      <c r="S168" s="1">
        <f>(Table2[[#This Row],[Close Price]]-Table2[[#This Row],[20D EMA]])/Table2[[#This Row],[20D EMA]]</f>
        <v>4.8746680787110867E-3</v>
      </c>
      <c r="T168" s="1">
        <f>(Table2[[#This Row],[Close Price]]-Table2[[#This Row],[50D EMA]])/Table2[[#This Row],[50D EMA]]</f>
        <v>1.3191863015006088E-2</v>
      </c>
      <c r="U168" s="1">
        <f>(Table2[[#This Row],[Close Price]]-Table2[[#This Row],[200D EMA]])/Table2[[#This Row],[200D EMA]]</f>
        <v>0.24844479194983315</v>
      </c>
      <c r="V168">
        <v>0.69336058632720798</v>
      </c>
      <c r="W168">
        <v>1281.5999999999999</v>
      </c>
      <c r="X168">
        <v>1300</v>
      </c>
      <c r="Y168">
        <v>1106</v>
      </c>
      <c r="Z168">
        <v>1312.95</v>
      </c>
      <c r="AA168">
        <v>1106</v>
      </c>
      <c r="AB168">
        <v>1312.95</v>
      </c>
      <c r="AC168" s="1">
        <f>(Table2[[#This Row],[Close Price]]/Table2[[#This Row],[Day Low]])-1</f>
        <v>6.9054307116105385E-3</v>
      </c>
      <c r="AD168" s="1">
        <f>(Table2[[#This Row],[Day High]]/Table2[[#This Row],[Close Price]])-1</f>
        <v>7.4005191987291941E-3</v>
      </c>
      <c r="AE168" s="1">
        <f>(Table2[[#This Row],[Close Price]]/Table2[[#This Row],[Current Week Low]])-1</f>
        <v>0.16677215189873418</v>
      </c>
      <c r="AF168" s="1">
        <f>(Table2[[#This Row],[Current Week High]]/Table2[[#This Row],[Close Price]])-1</f>
        <v>1.743577821690101E-2</v>
      </c>
      <c r="AG168" s="1">
        <f>(Table2[[#This Row],[Close Price]]/Table2[[#This Row],[Current Month Low]])-1</f>
        <v>0.16677215189873418</v>
      </c>
      <c r="AH168" s="1">
        <f>(Table2[[#This Row],[Current Month High]]/Table2[[#This Row],[Close Price]])-1</f>
        <v>1.743577821690101E-2</v>
      </c>
      <c r="AI168">
        <v>15.8510597078538</v>
      </c>
      <c r="AJ168">
        <v>98.1497120921305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-0.01</v>
      </c>
      <c r="AM168" t="s">
        <v>3110</v>
      </c>
      <c r="AN168">
        <v>-1.7</v>
      </c>
      <c r="AO168" t="s">
        <v>3110</v>
      </c>
      <c r="AP168">
        <v>0.105452215504826</v>
      </c>
      <c r="AQ168">
        <f>(Table2[[#This Row],[Sharpe Ratio]]-AVERAGE(Table2[Sharpe Ratio]))/_xlfn.STDEV.P(Table2[Sharpe Ratio])</f>
        <v>0.50502098902714376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-0.7153125653394985</v>
      </c>
      <c r="AS168">
        <f>_xlfn.RANK.AVG(Table2[[#This Row],[1Y Return vs Nifty Z-Score]],Table2[1Y Return vs Nifty Z-Score])</f>
        <v>392</v>
      </c>
      <c r="AT168">
        <f>_xlfn.RANK.AVG(Table2[[#This Row],[6M Return vs Nifty Z-Score]],Table2[6M Return vs Nifty Z-Score])</f>
        <v>37</v>
      </c>
      <c r="AU168">
        <f>_xlfn.RANK.AVG(Table2[[#This Row],[Sharpe Ratio Z-Score]],Table2[Sharpe Ratio Z-Score])</f>
        <v>214</v>
      </c>
      <c r="AV168">
        <f>(Table2[[#This Row],[Rank 1Y]]+Table2[[#This Row],[Rank 6M]]+Table2[[#This Row],[Rank Sharpe]])/3</f>
        <v>214.33333333333334</v>
      </c>
    </row>
    <row r="169" spans="1:48" x14ac:dyDescent="0.3">
      <c r="A169" t="s">
        <v>1241</v>
      </c>
      <c r="B169" t="s">
        <v>1242</v>
      </c>
      <c r="C169" t="s">
        <v>3070</v>
      </c>
      <c r="D169" t="s">
        <v>51</v>
      </c>
      <c r="E169">
        <v>8997.5661768299997</v>
      </c>
      <c r="F169">
        <v>198.55</v>
      </c>
      <c r="G169">
        <v>45.789491287361699</v>
      </c>
      <c r="H169">
        <f>(Table2[[#This Row],[1Y Return vs Nifty]]-AVERAGE(Table2[1Y Return vs Nifty]))/_xlfn.STDEV.P(Table2[1Y Return vs Nifty])</f>
        <v>0.17258400135680535</v>
      </c>
      <c r="I169">
        <v>-1.9039566385828499</v>
      </c>
      <c r="J169">
        <f>(Table2[[#This Row],[1M Return vs Nifty]]-AVERAGE(Table2[1M Return vs Nifty]))/_xlfn.STDEV.P(Table2[1M Return vs Nifty])</f>
        <v>0.15680177225712169</v>
      </c>
      <c r="K169">
        <v>18.766355660193401</v>
      </c>
      <c r="L169">
        <f>(Table2[[#This Row],[6M Return vs Nifty]]-AVERAGE(Table2[6M Return vs Nifty]))/_xlfn.STDEV.P(Table2[6M Return vs Nifty])</f>
        <v>0.50321706399387778</v>
      </c>
      <c r="M169">
        <v>-5.4781546491684301</v>
      </c>
      <c r="N169">
        <f>(Table2[[#This Row],[1W Return vs Nifty]]-AVERAGE(Table2[1W Return vs Nifty]))/_xlfn.STDEV.P(Table2[1W Return vs Nifty])</f>
        <v>-0.45031581321028818</v>
      </c>
      <c r="O169">
        <v>193.7</v>
      </c>
      <c r="P169">
        <v>181.66780902835399</v>
      </c>
      <c r="Q169">
        <v>155.758555924365</v>
      </c>
      <c r="R169">
        <v>52.884136815001</v>
      </c>
      <c r="S169" s="1">
        <f>(Table2[[#This Row],[Close Price]]-Table2[[#This Row],[20D EMA]])/Table2[[#This Row],[20D EMA]]</f>
        <v>2.5038719669592271E-2</v>
      </c>
      <c r="T169" s="1">
        <f>(Table2[[#This Row],[Close Price]]-Table2[[#This Row],[50D EMA]])/Table2[[#This Row],[50D EMA]]</f>
        <v>9.292890722874915E-2</v>
      </c>
      <c r="U169" s="1">
        <f>(Table2[[#This Row],[Close Price]]-Table2[[#This Row],[200D EMA]])/Table2[[#This Row],[200D EMA]]</f>
        <v>0.27472933234187252</v>
      </c>
      <c r="V169">
        <v>1.2318107290762399</v>
      </c>
      <c r="W169">
        <v>196.41</v>
      </c>
      <c r="X169">
        <v>198.5</v>
      </c>
      <c r="Y169">
        <v>187.33</v>
      </c>
      <c r="Z169">
        <v>202.6</v>
      </c>
      <c r="AA169">
        <v>187.33</v>
      </c>
      <c r="AB169">
        <v>216.48</v>
      </c>
      <c r="AC169" s="1">
        <f>(Table2[[#This Row],[Close Price]]/Table2[[#This Row],[Day Low]])-1</f>
        <v>1.0895575581691519E-2</v>
      </c>
      <c r="AD169" s="1">
        <f>(Table2[[#This Row],[Day High]]/Table2[[#This Row],[Close Price]])-1</f>
        <v>-2.5182573659032759E-4</v>
      </c>
      <c r="AE169" s="1">
        <f>(Table2[[#This Row],[Close Price]]/Table2[[#This Row],[Current Week Low]])-1</f>
        <v>5.9894304169113344E-2</v>
      </c>
      <c r="AF169" s="1">
        <f>(Table2[[#This Row],[Current Week High]]/Table2[[#This Row],[Close Price]])-1</f>
        <v>2.0397884663812649E-2</v>
      </c>
      <c r="AG169" s="1">
        <f>(Table2[[#This Row],[Close Price]]/Table2[[#This Row],[Current Month Low]])-1</f>
        <v>5.9894304169113344E-2</v>
      </c>
      <c r="AH169" s="1">
        <f>(Table2[[#This Row],[Current Month High]]/Table2[[#This Row],[Close Price]])-1</f>
        <v>9.0304709141274087E-2</v>
      </c>
      <c r="AI169">
        <v>9.0304709141274095</v>
      </c>
      <c r="AJ169">
        <v>103.745510518214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0.03</v>
      </c>
      <c r="AM169" t="s">
        <v>3111</v>
      </c>
      <c r="AN169">
        <v>5.77</v>
      </c>
      <c r="AO169" t="s">
        <v>3111</v>
      </c>
      <c r="AP169">
        <v>0.105063713725996</v>
      </c>
      <c r="AQ169">
        <f>(Table2[[#This Row],[Sharpe Ratio]]-AVERAGE(Table2[Sharpe Ratio]))/_xlfn.STDEV.P(Table2[Sharpe Ratio])</f>
        <v>0.50047382811853058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0.8827608525160473</v>
      </c>
      <c r="AS169">
        <f>_xlfn.RANK.AVG(Table2[[#This Row],[1Y Return vs Nifty Z-Score]],Table2[1Y Return vs Nifty Z-Score])</f>
        <v>255</v>
      </c>
      <c r="AT169">
        <f>_xlfn.RANK.AVG(Table2[[#This Row],[6M Return vs Nifty Z-Score]],Table2[6M Return vs Nifty Z-Score])</f>
        <v>178</v>
      </c>
      <c r="AU169">
        <f>_xlfn.RANK.AVG(Table2[[#This Row],[Sharpe Ratio Z-Score]],Table2[Sharpe Ratio Z-Score])</f>
        <v>217</v>
      </c>
      <c r="AV169">
        <f>(Table2[[#This Row],[Rank 1Y]]+Table2[[#This Row],[Rank 6M]]+Table2[[#This Row],[Rank Sharpe]])/3</f>
        <v>216.66666666666666</v>
      </c>
    </row>
    <row r="170" spans="1:48" x14ac:dyDescent="0.3">
      <c r="A170" t="s">
        <v>73</v>
      </c>
      <c r="B170" t="s">
        <v>74</v>
      </c>
      <c r="C170" t="s">
        <v>3074</v>
      </c>
      <c r="D170" t="s">
        <v>75</v>
      </c>
      <c r="E170">
        <v>333482.2503291</v>
      </c>
      <c r="F170">
        <v>1543.8</v>
      </c>
      <c r="G170">
        <v>71.088108109088793</v>
      </c>
      <c r="H170">
        <f>(Table2[[#This Row],[1Y Return vs Nifty]]-AVERAGE(Table2[1Y Return vs Nifty]))/_xlfn.STDEV.P(Table2[1Y Return vs Nifty])</f>
        <v>0.55458910661028327</v>
      </c>
      <c r="I170">
        <v>-4.78418080580836E-2</v>
      </c>
      <c r="J170">
        <f>(Table2[[#This Row],[1M Return vs Nifty]]-AVERAGE(Table2[1M Return vs Nifty]))/_xlfn.STDEV.P(Table2[1M Return vs Nifty])</f>
        <v>0.34714977367030497</v>
      </c>
      <c r="K170">
        <v>12.1550862325902</v>
      </c>
      <c r="L170">
        <f>(Table2[[#This Row],[6M Return vs Nifty]]-AVERAGE(Table2[6M Return vs Nifty]))/_xlfn.STDEV.P(Table2[6M Return vs Nifty])</f>
        <v>0.27050371942818502</v>
      </c>
      <c r="M170">
        <v>-1.54320602110147</v>
      </c>
      <c r="N170">
        <f>(Table2[[#This Row],[1W Return vs Nifty]]-AVERAGE(Table2[1W Return vs Nifty]))/_xlfn.STDEV.P(Table2[1W Return vs Nifty])</f>
        <v>0.31417904565050386</v>
      </c>
      <c r="O170">
        <v>1517.13</v>
      </c>
      <c r="P170">
        <v>1471.3646804401301</v>
      </c>
      <c r="Q170">
        <v>1260.63713896801</v>
      </c>
      <c r="R170">
        <v>55.290177604765297</v>
      </c>
      <c r="S170" s="1">
        <f>(Table2[[#This Row],[Close Price]]-Table2[[#This Row],[20D EMA]])/Table2[[#This Row],[20D EMA]]</f>
        <v>1.7579245021850366E-2</v>
      </c>
      <c r="T170" s="1">
        <f>(Table2[[#This Row],[Close Price]]-Table2[[#This Row],[50D EMA]])/Table2[[#This Row],[50D EMA]]</f>
        <v>4.9230024699384693E-2</v>
      </c>
      <c r="U170" s="1">
        <f>(Table2[[#This Row],[Close Price]]-Table2[[#This Row],[200D EMA]])/Table2[[#This Row],[200D EMA]]</f>
        <v>0.22461884731064982</v>
      </c>
      <c r="V170">
        <v>0.63831824154505801</v>
      </c>
      <c r="W170">
        <v>1538</v>
      </c>
      <c r="X170">
        <v>1547.55</v>
      </c>
      <c r="Y170">
        <v>1471.55</v>
      </c>
      <c r="Z170">
        <v>1563.45</v>
      </c>
      <c r="AA170">
        <v>1471.55</v>
      </c>
      <c r="AB170">
        <v>1604.95</v>
      </c>
      <c r="AC170" s="1">
        <f>(Table2[[#This Row],[Close Price]]/Table2[[#This Row],[Day Low]])-1</f>
        <v>3.7711313394017676E-3</v>
      </c>
      <c r="AD170" s="1">
        <f>(Table2[[#This Row],[Day High]]/Table2[[#This Row],[Close Price]])-1</f>
        <v>2.4290711232024531E-3</v>
      </c>
      <c r="AE170" s="1">
        <f>(Table2[[#This Row],[Close Price]]/Table2[[#This Row],[Current Week Low]])-1</f>
        <v>4.9097889979953013E-2</v>
      </c>
      <c r="AF170" s="1">
        <f>(Table2[[#This Row],[Current Week High]]/Table2[[#This Row],[Close Price]])-1</f>
        <v>1.2728332685581156E-2</v>
      </c>
      <c r="AG170" s="1">
        <f>(Table2[[#This Row],[Close Price]]/Table2[[#This Row],[Current Month Low]])-1</f>
        <v>4.9097889979953013E-2</v>
      </c>
      <c r="AH170" s="1">
        <f>(Table2[[#This Row],[Current Month High]]/Table2[[#This Row],[Close Price]])-1</f>
        <v>3.9610053115688659E-2</v>
      </c>
      <c r="AI170">
        <v>5.0265578442803598</v>
      </c>
      <c r="AJ170">
        <v>104.612326043737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0.08</v>
      </c>
      <c r="AM170" t="s">
        <v>3111</v>
      </c>
      <c r="AN170">
        <v>5.21</v>
      </c>
      <c r="AO170" t="s">
        <v>3111</v>
      </c>
      <c r="AP170">
        <v>8.4546039406699997E-2</v>
      </c>
      <c r="AQ170">
        <f>(Table2[[#This Row],[Sharpe Ratio]]-AVERAGE(Table2[Sharpe Ratio]))/_xlfn.STDEV.P(Table2[Sharpe Ratio])</f>
        <v>0.26032778070188634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1.7467494260611633</v>
      </c>
      <c r="AS170">
        <f>_xlfn.RANK.AVG(Table2[[#This Row],[1Y Return vs Nifty Z-Score]],Table2[1Y Return vs Nifty Z-Score])</f>
        <v>153</v>
      </c>
      <c r="AT170">
        <f>_xlfn.RANK.AVG(Table2[[#This Row],[6M Return vs Nifty Z-Score]],Table2[6M Return vs Nifty Z-Score])</f>
        <v>235</v>
      </c>
      <c r="AU170">
        <f>_xlfn.RANK.AVG(Table2[[#This Row],[Sharpe Ratio Z-Score]],Table2[Sharpe Ratio Z-Score])</f>
        <v>265</v>
      </c>
      <c r="AV170">
        <f>(Table2[[#This Row],[Rank 1Y]]+Table2[[#This Row],[Rank 6M]]+Table2[[#This Row],[Rank Sharpe]])/3</f>
        <v>217.66666666666666</v>
      </c>
    </row>
    <row r="171" spans="1:48" x14ac:dyDescent="0.3">
      <c r="A171" t="s">
        <v>1023</v>
      </c>
      <c r="B171" t="s">
        <v>1024</v>
      </c>
      <c r="C171" t="s">
        <v>3065</v>
      </c>
      <c r="D171" t="s">
        <v>21</v>
      </c>
      <c r="E171">
        <v>12850.78580994</v>
      </c>
      <c r="F171">
        <v>2279.85</v>
      </c>
      <c r="G171">
        <v>132.770405600636</v>
      </c>
      <c r="H171">
        <f>(Table2[[#This Row],[1Y Return vs Nifty]]-AVERAGE(Table2[1Y Return vs Nifty]))/_xlfn.STDEV.P(Table2[1Y Return vs Nifty])</f>
        <v>1.4859820247123658</v>
      </c>
      <c r="I171">
        <v>-18.430956400494399</v>
      </c>
      <c r="J171">
        <f>(Table2[[#This Row],[1M Return vs Nifty]]-AVERAGE(Table2[1M Return vs Nifty]))/_xlfn.STDEV.P(Table2[1M Return vs Nifty])</f>
        <v>-1.538072554643551</v>
      </c>
      <c r="K171">
        <v>52.7013801809032</v>
      </c>
      <c r="L171">
        <f>(Table2[[#This Row],[6M Return vs Nifty]]-AVERAGE(Table2[6M Return vs Nifty]))/_xlfn.STDEV.P(Table2[6M Return vs Nifty])</f>
        <v>1.6977127868820219</v>
      </c>
      <c r="M171">
        <v>-4.7745947738200201</v>
      </c>
      <c r="N171">
        <f>(Table2[[#This Row],[1W Return vs Nifty]]-AVERAGE(Table2[1W Return vs Nifty]))/_xlfn.STDEV.P(Table2[1W Return vs Nifty])</f>
        <v>-0.31362586921251195</v>
      </c>
      <c r="O171">
        <v>2362.4</v>
      </c>
      <c r="P171">
        <v>2345.3916758262499</v>
      </c>
      <c r="Q171">
        <v>1732.62707994115</v>
      </c>
      <c r="R171">
        <v>43.7106928948293</v>
      </c>
      <c r="S171" s="1">
        <f>(Table2[[#This Row],[Close Price]]-Table2[[#This Row],[20D EMA]])/Table2[[#This Row],[20D EMA]]</f>
        <v>-3.4943278022350227E-2</v>
      </c>
      <c r="T171" s="1">
        <f>(Table2[[#This Row],[Close Price]]-Table2[[#This Row],[50D EMA]])/Table2[[#This Row],[50D EMA]]</f>
        <v>-2.7944874411290177E-2</v>
      </c>
      <c r="U171" s="1">
        <f>(Table2[[#This Row],[Close Price]]-Table2[[#This Row],[200D EMA]])/Table2[[#This Row],[200D EMA]]</f>
        <v>0.31583421868105443</v>
      </c>
      <c r="V171">
        <v>0.84035263626888401</v>
      </c>
      <c r="W171">
        <v>2251</v>
      </c>
      <c r="X171">
        <v>2278</v>
      </c>
      <c r="Y171">
        <v>2108</v>
      </c>
      <c r="Z171">
        <v>2335</v>
      </c>
      <c r="AA171">
        <v>2108</v>
      </c>
      <c r="AB171">
        <v>2421</v>
      </c>
      <c r="AC171" s="1">
        <f>(Table2[[#This Row],[Close Price]]/Table2[[#This Row],[Day Low]])-1</f>
        <v>1.2816525988449623E-2</v>
      </c>
      <c r="AD171" s="1">
        <f>(Table2[[#This Row],[Day High]]/Table2[[#This Row],[Close Price]])-1</f>
        <v>-8.1145689409389821E-4</v>
      </c>
      <c r="AE171" s="1">
        <f>(Table2[[#This Row],[Close Price]]/Table2[[#This Row],[Current Week Low]])-1</f>
        <v>8.1522770398481992E-2</v>
      </c>
      <c r="AF171" s="1">
        <f>(Table2[[#This Row],[Current Week High]]/Table2[[#This Row],[Close Price]])-1</f>
        <v>2.4190187950961617E-2</v>
      </c>
      <c r="AG171" s="1">
        <f>(Table2[[#This Row],[Close Price]]/Table2[[#This Row],[Current Month Low]])-1</f>
        <v>8.1522770398481992E-2</v>
      </c>
      <c r="AH171" s="1">
        <f>(Table2[[#This Row],[Current Month High]]/Table2[[#This Row],[Close Price]])-1</f>
        <v>6.1911967892624542E-2</v>
      </c>
      <c r="AI171">
        <v>21.584753382898</v>
      </c>
      <c r="AJ171">
        <v>208.67181153533701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-0.04</v>
      </c>
      <c r="AM171" t="s">
        <v>3110</v>
      </c>
      <c r="AN171">
        <v>-6.57</v>
      </c>
      <c r="AO171" t="s">
        <v>3110</v>
      </c>
      <c r="AQ171">
        <f>(Table2[[#This Row],[Sharpe Ratio]]-AVERAGE(Table2[Sharpe Ratio]))/_xlfn.STDEV.P(Table2[Sharpe Ratio])</f>
        <v>-0.72922868034186683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0.60276770739645791</v>
      </c>
      <c r="AS171">
        <f>_xlfn.RANK.AVG(Table2[[#This Row],[1Y Return vs Nifty Z-Score]],Table2[1Y Return vs Nifty Z-Score])</f>
        <v>58</v>
      </c>
      <c r="AT171">
        <f>_xlfn.RANK.AVG(Table2[[#This Row],[6M Return vs Nifty Z-Score]],Table2[6M Return vs Nifty Z-Score])</f>
        <v>45</v>
      </c>
      <c r="AU171">
        <f>_xlfn.RANK.AVG(Table2[[#This Row],[Sharpe Ratio Z-Score]],Table2[Sharpe Ratio Z-Score])</f>
        <v>552.5</v>
      </c>
      <c r="AV171">
        <f>(Table2[[#This Row],[Rank 1Y]]+Table2[[#This Row],[Rank 6M]]+Table2[[#This Row],[Rank Sharpe]])/3</f>
        <v>218.5</v>
      </c>
    </row>
    <row r="172" spans="1:48" x14ac:dyDescent="0.3">
      <c r="A172" t="s">
        <v>451</v>
      </c>
      <c r="B172" t="s">
        <v>452</v>
      </c>
      <c r="C172" t="s">
        <v>3080</v>
      </c>
      <c r="D172" t="s">
        <v>380</v>
      </c>
      <c r="E172">
        <v>47881.376636715002</v>
      </c>
      <c r="F172">
        <v>1625.85</v>
      </c>
      <c r="G172">
        <v>31.354544651801099</v>
      </c>
      <c r="H172">
        <f>(Table2[[#This Row],[1Y Return vs Nifty]]-AVERAGE(Table2[1Y Return vs Nifty]))/_xlfn.STDEV.P(Table2[1Y Return vs Nifty])</f>
        <v>-4.5381405515158887E-2</v>
      </c>
      <c r="I172">
        <v>0.219271889993192</v>
      </c>
      <c r="J172">
        <f>(Table2[[#This Row],[1M Return vs Nifty]]-AVERAGE(Table2[1M Return vs Nifty]))/_xlfn.STDEV.P(Table2[1M Return vs Nifty])</f>
        <v>0.37454277637573019</v>
      </c>
      <c r="K172">
        <v>39.262188526162298</v>
      </c>
      <c r="L172">
        <f>(Table2[[#This Row],[6M Return vs Nifty]]-AVERAGE(Table2[6M Return vs Nifty]))/_xlfn.STDEV.P(Table2[6M Return vs Nifty])</f>
        <v>1.22466002863618</v>
      </c>
      <c r="M172">
        <v>-1.3111033757297299</v>
      </c>
      <c r="N172">
        <f>(Table2[[#This Row],[1W Return vs Nifty]]-AVERAGE(Table2[1W Return vs Nifty]))/_xlfn.STDEV.P(Table2[1W Return vs Nifty])</f>
        <v>0.35927271672133887</v>
      </c>
      <c r="O172">
        <v>1614.13</v>
      </c>
      <c r="P172">
        <v>1530.03853302791</v>
      </c>
      <c r="Q172">
        <v>1289.6098558518099</v>
      </c>
      <c r="R172">
        <v>50.978316352676501</v>
      </c>
      <c r="S172" s="1">
        <f>(Table2[[#This Row],[Close Price]]-Table2[[#This Row],[20D EMA]])/Table2[[#This Row],[20D EMA]]</f>
        <v>7.2608773766671825E-3</v>
      </c>
      <c r="T172" s="1">
        <f>(Table2[[#This Row],[Close Price]]-Table2[[#This Row],[50D EMA]])/Table2[[#This Row],[50D EMA]]</f>
        <v>6.2620296746697779E-2</v>
      </c>
      <c r="U172" s="1">
        <f>(Table2[[#This Row],[Close Price]]-Table2[[#This Row],[200D EMA]])/Table2[[#This Row],[200D EMA]]</f>
        <v>0.26073012905604498</v>
      </c>
      <c r="V172">
        <v>1.0049428089727901</v>
      </c>
      <c r="W172">
        <v>1608</v>
      </c>
      <c r="X172">
        <v>1664.95</v>
      </c>
      <c r="Y172">
        <v>1585.55</v>
      </c>
      <c r="Z172">
        <v>1659.9</v>
      </c>
      <c r="AA172">
        <v>1585.55</v>
      </c>
      <c r="AB172">
        <v>1668.15</v>
      </c>
      <c r="AC172" s="1">
        <f>(Table2[[#This Row],[Close Price]]/Table2[[#This Row],[Day Low]])-1</f>
        <v>1.1100746268656758E-2</v>
      </c>
      <c r="AD172" s="1">
        <f>(Table2[[#This Row],[Day High]]/Table2[[#This Row],[Close Price]])-1</f>
        <v>2.4048959006058412E-2</v>
      </c>
      <c r="AE172" s="1">
        <f>(Table2[[#This Row],[Close Price]]/Table2[[#This Row],[Current Week Low]])-1</f>
        <v>2.5417047712150254E-2</v>
      </c>
      <c r="AF172" s="1">
        <f>(Table2[[#This Row],[Current Week High]]/Table2[[#This Row],[Close Price]])-1</f>
        <v>2.0942891410646869E-2</v>
      </c>
      <c r="AG172" s="1">
        <f>(Table2[[#This Row],[Close Price]]/Table2[[#This Row],[Current Month Low]])-1</f>
        <v>2.5417047712150254E-2</v>
      </c>
      <c r="AH172" s="1">
        <f>(Table2[[#This Row],[Current Month High]]/Table2[[#This Row],[Close Price]])-1</f>
        <v>2.6017160254636185E-2</v>
      </c>
      <c r="AI172">
        <v>4.2162561121874704</v>
      </c>
      <c r="AJ172">
        <v>59.545655267160498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0.24</v>
      </c>
      <c r="AM172" t="s">
        <v>3111</v>
      </c>
      <c r="AN172">
        <v>0.85</v>
      </c>
      <c r="AO172" t="s">
        <v>3111</v>
      </c>
      <c r="AP172">
        <v>8.3109587715085004E-2</v>
      </c>
      <c r="AQ172">
        <f>(Table2[[#This Row],[Sharpe Ratio]]-AVERAGE(Table2[Sharpe Ratio]))/_xlfn.STDEV.P(Table2[Sharpe Ratio])</f>
        <v>0.24351504692523826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2.1566091631433286</v>
      </c>
      <c r="AS172">
        <f>_xlfn.RANK.AVG(Table2[[#This Row],[1Y Return vs Nifty Z-Score]],Table2[1Y Return vs Nifty Z-Score])</f>
        <v>306</v>
      </c>
      <c r="AT172">
        <f>_xlfn.RANK.AVG(Table2[[#This Row],[6M Return vs Nifty Z-Score]],Table2[6M Return vs Nifty Z-Score])</f>
        <v>83</v>
      </c>
      <c r="AU172">
        <f>_xlfn.RANK.AVG(Table2[[#This Row],[Sharpe Ratio Z-Score]],Table2[Sharpe Ratio Z-Score])</f>
        <v>272</v>
      </c>
      <c r="AV172">
        <f>(Table2[[#This Row],[Rank 1Y]]+Table2[[#This Row],[Rank 6M]]+Table2[[#This Row],[Rank Sharpe]])/3</f>
        <v>220.33333333333334</v>
      </c>
    </row>
    <row r="173" spans="1:48" x14ac:dyDescent="0.3">
      <c r="A173" t="s">
        <v>743</v>
      </c>
      <c r="B173" t="s">
        <v>744</v>
      </c>
      <c r="C173" t="s">
        <v>3066</v>
      </c>
      <c r="D173" t="s">
        <v>422</v>
      </c>
      <c r="E173">
        <v>21596.477137794998</v>
      </c>
      <c r="F173">
        <v>6100.55</v>
      </c>
      <c r="G173">
        <v>109.529959446371</v>
      </c>
      <c r="H173">
        <f>(Table2[[#This Row],[1Y Return vs Nifty]]-AVERAGE(Table2[1Y Return vs Nifty]))/_xlfn.STDEV.P(Table2[1Y Return vs Nifty])</f>
        <v>1.1350549704050661</v>
      </c>
      <c r="I173">
        <v>20.507122710532801</v>
      </c>
      <c r="J173">
        <f>(Table2[[#This Row],[1M Return vs Nifty]]-AVERAGE(Table2[1M Return vs Nifty]))/_xlfn.STDEV.P(Table2[1M Return vs Nifty])</f>
        <v>2.4550993201574096</v>
      </c>
      <c r="K173">
        <v>77.329914022911893</v>
      </c>
      <c r="L173">
        <f>(Table2[[#This Row],[6M Return vs Nifty]]-AVERAGE(Table2[6M Return vs Nifty]))/_xlfn.STDEV.P(Table2[6M Return vs Nifty])</f>
        <v>2.5646247384950733</v>
      </c>
      <c r="M173">
        <v>-4.7600581392729202</v>
      </c>
      <c r="N173">
        <f>(Table2[[#This Row],[1W Return vs Nifty]]-AVERAGE(Table2[1W Return vs Nifty]))/_xlfn.STDEV.P(Table2[1W Return vs Nifty])</f>
        <v>-0.31080164368206192</v>
      </c>
      <c r="O173">
        <v>5666.33</v>
      </c>
      <c r="P173">
        <v>5297.0796707906802</v>
      </c>
      <c r="Q173">
        <v>4217.4818886437197</v>
      </c>
      <c r="R173">
        <v>59.693734581548398</v>
      </c>
      <c r="S173" s="1">
        <f>(Table2[[#This Row],[Close Price]]-Table2[[#This Row],[20D EMA]])/Table2[[#This Row],[20D EMA]]</f>
        <v>7.6631611642809419E-2</v>
      </c>
      <c r="T173" s="1">
        <f>(Table2[[#This Row],[Close Price]]-Table2[[#This Row],[50D EMA]])/Table2[[#This Row],[50D EMA]]</f>
        <v>0.15168175280425567</v>
      </c>
      <c r="U173" s="1">
        <f>(Table2[[#This Row],[Close Price]]-Table2[[#This Row],[200D EMA]])/Table2[[#This Row],[200D EMA]]</f>
        <v>0.44649109612699428</v>
      </c>
      <c r="V173">
        <v>2.1739252651853702</v>
      </c>
      <c r="W173">
        <v>6013.25</v>
      </c>
      <c r="X173">
        <v>6140</v>
      </c>
      <c r="Y173">
        <v>5758.7</v>
      </c>
      <c r="Z173">
        <v>6380</v>
      </c>
      <c r="AA173">
        <v>5758.7</v>
      </c>
      <c r="AB173">
        <v>6719</v>
      </c>
      <c r="AC173" s="1">
        <f>(Table2[[#This Row],[Close Price]]/Table2[[#This Row],[Day Low]])-1</f>
        <v>1.4517939550160008E-2</v>
      </c>
      <c r="AD173" s="1">
        <f>(Table2[[#This Row],[Day High]]/Table2[[#This Row],[Close Price]])-1</f>
        <v>6.466630057945455E-3</v>
      </c>
      <c r="AE173" s="1">
        <f>(Table2[[#This Row],[Close Price]]/Table2[[#This Row],[Current Week Low]])-1</f>
        <v>5.936235608731133E-2</v>
      </c>
      <c r="AF173" s="1">
        <f>(Table2[[#This Row],[Current Week High]]/Table2[[#This Row],[Close Price]])-1</f>
        <v>4.5807345239363695E-2</v>
      </c>
      <c r="AG173" s="1">
        <f>(Table2[[#This Row],[Close Price]]/Table2[[#This Row],[Current Month Low]])-1</f>
        <v>5.936235608731133E-2</v>
      </c>
      <c r="AH173" s="1">
        <f>(Table2[[#This Row],[Current Month High]]/Table2[[#This Row],[Close Price]])-1</f>
        <v>0.10137610543311659</v>
      </c>
      <c r="AI173">
        <v>10.137610543311601</v>
      </c>
      <c r="AJ173">
        <v>190.50238095238001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0.17</v>
      </c>
      <c r="AM173" t="s">
        <v>3111</v>
      </c>
      <c r="AN173">
        <v>28.6</v>
      </c>
      <c r="AO173" t="s">
        <v>3111</v>
      </c>
      <c r="AQ173">
        <f>(Table2[[#This Row],[Sharpe Ratio]]-AVERAGE(Table2[Sharpe Ratio]))/_xlfn.STDEV.P(Table2[Sharpe Ratio])</f>
        <v>-0.72922868034186683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5.1147487050336204</v>
      </c>
      <c r="AS173">
        <f>_xlfn.RANK.AVG(Table2[[#This Row],[1Y Return vs Nifty Z-Score]],Table2[1Y Return vs Nifty Z-Score])</f>
        <v>91</v>
      </c>
      <c r="AT173">
        <f>_xlfn.RANK.AVG(Table2[[#This Row],[6M Return vs Nifty Z-Score]],Table2[6M Return vs Nifty Z-Score])</f>
        <v>19</v>
      </c>
      <c r="AU173">
        <f>_xlfn.RANK.AVG(Table2[[#This Row],[Sharpe Ratio Z-Score]],Table2[Sharpe Ratio Z-Score])</f>
        <v>552.5</v>
      </c>
      <c r="AV173">
        <f>(Table2[[#This Row],[Rank 1Y]]+Table2[[#This Row],[Rank 6M]]+Table2[[#This Row],[Rank Sharpe]])/3</f>
        <v>220.83333333333334</v>
      </c>
    </row>
    <row r="174" spans="1:48" x14ac:dyDescent="0.3">
      <c r="A174" t="s">
        <v>322</v>
      </c>
      <c r="B174" t="s">
        <v>323</v>
      </c>
      <c r="C174" t="s">
        <v>3079</v>
      </c>
      <c r="D174" t="s">
        <v>138</v>
      </c>
      <c r="E174">
        <v>82799.803037699996</v>
      </c>
      <c r="F174">
        <v>2977.8</v>
      </c>
      <c r="G174">
        <v>66.699015363029204</v>
      </c>
      <c r="H174">
        <f>(Table2[[#This Row],[1Y Return vs Nifty]]-AVERAGE(Table2[1Y Return vs Nifty]))/_xlfn.STDEV.P(Table2[1Y Return vs Nifty])</f>
        <v>0.48831450162927836</v>
      </c>
      <c r="I174">
        <v>-11.106803928296401</v>
      </c>
      <c r="J174">
        <f>(Table2[[#This Row],[1M Return vs Nifty]]-AVERAGE(Table2[1M Return vs Nifty]))/_xlfn.STDEV.P(Table2[1M Return vs Nifty])</f>
        <v>-0.7869672015689464</v>
      </c>
      <c r="K174">
        <v>18.981065023221699</v>
      </c>
      <c r="L174">
        <f>(Table2[[#This Row],[6M Return vs Nifty]]-AVERAGE(Table2[6M Return vs Nifty]))/_xlfn.STDEV.P(Table2[6M Return vs Nifty])</f>
        <v>0.51077472512492605</v>
      </c>
      <c r="M174">
        <v>-6.0638593399821099</v>
      </c>
      <c r="N174">
        <f>(Table2[[#This Row],[1W Return vs Nifty]]-AVERAGE(Table2[1W Return vs Nifty]))/_xlfn.STDEV.P(Table2[1W Return vs Nifty])</f>
        <v>-0.56410846141511972</v>
      </c>
      <c r="O174">
        <v>3101.34</v>
      </c>
      <c r="P174">
        <v>3046.1394429776201</v>
      </c>
      <c r="Q174">
        <v>2532.0975496313099</v>
      </c>
      <c r="R174">
        <v>39.294487157644902</v>
      </c>
      <c r="S174" s="1">
        <f>(Table2[[#This Row],[Close Price]]-Table2[[#This Row],[20D EMA]])/Table2[[#This Row],[20D EMA]]</f>
        <v>-3.9834394165102815E-2</v>
      </c>
      <c r="T174" s="1">
        <f>(Table2[[#This Row],[Close Price]]-Table2[[#This Row],[50D EMA]])/Table2[[#This Row],[50D EMA]]</f>
        <v>-2.2434771702643293E-2</v>
      </c>
      <c r="U174" s="1">
        <f>(Table2[[#This Row],[Close Price]]-Table2[[#This Row],[200D EMA]])/Table2[[#This Row],[200D EMA]]</f>
        <v>0.17602104248850425</v>
      </c>
      <c r="V174">
        <v>1.66990538656752</v>
      </c>
      <c r="W174">
        <v>2950</v>
      </c>
      <c r="X174">
        <v>2969.65</v>
      </c>
      <c r="Y174">
        <v>2792.55</v>
      </c>
      <c r="Z174">
        <v>3055.1</v>
      </c>
      <c r="AA174">
        <v>2792.55</v>
      </c>
      <c r="AB174">
        <v>3286</v>
      </c>
      <c r="AC174" s="1">
        <f>(Table2[[#This Row],[Close Price]]/Table2[[#This Row],[Day Low]])-1</f>
        <v>9.4237288135594621E-3</v>
      </c>
      <c r="AD174" s="1">
        <f>(Table2[[#This Row],[Day High]]/Table2[[#This Row],[Close Price]])-1</f>
        <v>-2.7369198737323686E-3</v>
      </c>
      <c r="AE174" s="1">
        <f>(Table2[[#This Row],[Close Price]]/Table2[[#This Row],[Current Week Low]])-1</f>
        <v>6.633721867110709E-2</v>
      </c>
      <c r="AF174" s="1">
        <f>(Table2[[#This Row],[Current Week High]]/Table2[[#This Row],[Close Price]])-1</f>
        <v>2.5958761501779781E-2</v>
      </c>
      <c r="AG174" s="1">
        <f>(Table2[[#This Row],[Close Price]]/Table2[[#This Row],[Current Month Low]])-1</f>
        <v>6.633721867110709E-2</v>
      </c>
      <c r="AH174" s="1">
        <f>(Table2[[#This Row],[Current Month High]]/Table2[[#This Row],[Close Price]])-1</f>
        <v>0.10349922761770425</v>
      </c>
      <c r="AI174">
        <v>14.2689233662435</v>
      </c>
      <c r="AJ174">
        <v>99.1439844847188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0.03</v>
      </c>
      <c r="AM174" t="s">
        <v>3111</v>
      </c>
      <c r="AN174">
        <v>-8.15</v>
      </c>
      <c r="AO174" t="s">
        <v>3110</v>
      </c>
      <c r="AP174">
        <v>6.7561907566018001E-2</v>
      </c>
      <c r="AQ174">
        <f>(Table2[[#This Row],[Sharpe Ratio]]-AVERAGE(Table2[Sharpe Ratio]))/_xlfn.STDEV.P(Table2[Sharpe Ratio])</f>
        <v>6.1539552227709939E-2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-0.2904468840021518</v>
      </c>
      <c r="AS174">
        <f>_xlfn.RANK.AVG(Table2[[#This Row],[1Y Return vs Nifty Z-Score]],Table2[1Y Return vs Nifty Z-Score])</f>
        <v>165</v>
      </c>
      <c r="AT174">
        <f>_xlfn.RANK.AVG(Table2[[#This Row],[6M Return vs Nifty Z-Score]],Table2[6M Return vs Nifty Z-Score])</f>
        <v>177</v>
      </c>
      <c r="AU174">
        <f>_xlfn.RANK.AVG(Table2[[#This Row],[Sharpe Ratio Z-Score]],Table2[Sharpe Ratio Z-Score])</f>
        <v>321</v>
      </c>
      <c r="AV174">
        <f>(Table2[[#This Row],[Rank 1Y]]+Table2[[#This Row],[Rank 6M]]+Table2[[#This Row],[Rank Sharpe]])/3</f>
        <v>221</v>
      </c>
    </row>
    <row r="175" spans="1:48" x14ac:dyDescent="0.3">
      <c r="A175" t="s">
        <v>585</v>
      </c>
      <c r="B175" t="s">
        <v>586</v>
      </c>
      <c r="C175" t="s">
        <v>3066</v>
      </c>
      <c r="D175" t="s">
        <v>587</v>
      </c>
      <c r="E175">
        <v>32470.696587945</v>
      </c>
      <c r="F175">
        <v>2398.5500000000002</v>
      </c>
      <c r="G175">
        <v>152.44226801331899</v>
      </c>
      <c r="H175">
        <f>(Table2[[#This Row],[1Y Return vs Nifty]]-AVERAGE(Table2[1Y Return vs Nifty]))/_xlfn.STDEV.P(Table2[1Y Return vs Nifty])</f>
        <v>1.7830240299904982</v>
      </c>
      <c r="I175">
        <v>-4.1190257200453004</v>
      </c>
      <c r="J175">
        <f>(Table2[[#This Row],[1M Return vs Nifty]]-AVERAGE(Table2[1M Return vs Nifty]))/_xlfn.STDEV.P(Table2[1M Return vs Nifty])</f>
        <v>-7.0357650055832693E-2</v>
      </c>
      <c r="K175">
        <v>-14.920216109274399</v>
      </c>
      <c r="L175">
        <f>(Table2[[#This Row],[6M Return vs Nifty]]-AVERAGE(Table2[6M Return vs Nifty]))/_xlfn.STDEV.P(Table2[6M Return vs Nifty])</f>
        <v>-0.68253324754154288</v>
      </c>
      <c r="M175">
        <v>-0.296136030561578</v>
      </c>
      <c r="N175">
        <f>(Table2[[#This Row],[1W Return vs Nifty]]-AVERAGE(Table2[1W Return vs Nifty]))/_xlfn.STDEV.P(Table2[1W Return vs Nifty])</f>
        <v>0.55646393587934284</v>
      </c>
      <c r="O175">
        <v>2430.85</v>
      </c>
      <c r="P175">
        <v>2488.65769421083</v>
      </c>
      <c r="Q175">
        <v>2265.1410841717102</v>
      </c>
      <c r="R175">
        <v>47.185434035723901</v>
      </c>
      <c r="S175" s="1">
        <f>(Table2[[#This Row],[Close Price]]-Table2[[#This Row],[20D EMA]])/Table2[[#This Row],[20D EMA]]</f>
        <v>-1.3287533167410465E-2</v>
      </c>
      <c r="T175" s="1">
        <f>(Table2[[#This Row],[Close Price]]-Table2[[#This Row],[50D EMA]])/Table2[[#This Row],[50D EMA]]</f>
        <v>-3.6207347607684362E-2</v>
      </c>
      <c r="U175" s="1">
        <f>(Table2[[#This Row],[Close Price]]-Table2[[#This Row],[200D EMA]])/Table2[[#This Row],[200D EMA]]</f>
        <v>5.8896514994373241E-2</v>
      </c>
      <c r="V175">
        <v>1.3653235427467101</v>
      </c>
      <c r="W175">
        <v>2553.1999999999998</v>
      </c>
      <c r="X175">
        <v>2657</v>
      </c>
      <c r="Y175">
        <v>2306.1</v>
      </c>
      <c r="Z175">
        <v>2490</v>
      </c>
      <c r="AA175">
        <v>2306.1</v>
      </c>
      <c r="AB175">
        <v>2660</v>
      </c>
      <c r="AC175" s="1">
        <f>(Table2[[#This Row],[Close Price]]/Table2[[#This Row],[Day Low]])-1</f>
        <v>-6.0571048096506153E-2</v>
      </c>
      <c r="AD175" s="1">
        <f>(Table2[[#This Row],[Day High]]/Table2[[#This Row],[Close Price]])-1</f>
        <v>0.10775260052948643</v>
      </c>
      <c r="AE175" s="1">
        <f>(Table2[[#This Row],[Close Price]]/Table2[[#This Row],[Current Week Low]])-1</f>
        <v>4.0089328303196003E-2</v>
      </c>
      <c r="AF175" s="1">
        <f>(Table2[[#This Row],[Current Week High]]/Table2[[#This Row],[Close Price]])-1</f>
        <v>3.8127201851118286E-2</v>
      </c>
      <c r="AG175" s="1">
        <f>(Table2[[#This Row],[Close Price]]/Table2[[#This Row],[Current Month Low]])-1</f>
        <v>4.0089328303196003E-2</v>
      </c>
      <c r="AH175" s="1">
        <f>(Table2[[#This Row],[Current Month High]]/Table2[[#This Row],[Close Price]])-1</f>
        <v>0.1090033561943673</v>
      </c>
      <c r="AI175">
        <v>36.111400637885303</v>
      </c>
      <c r="AJ175">
        <v>187.079593058049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-0.19</v>
      </c>
      <c r="AM175" t="s">
        <v>3110</v>
      </c>
      <c r="AN175">
        <v>8.61</v>
      </c>
      <c r="AO175" t="s">
        <v>3111</v>
      </c>
      <c r="AP175">
        <v>0.17387091208762401</v>
      </c>
      <c r="AQ175">
        <f>(Table2[[#This Row],[Sharpe Ratio]]-AVERAGE(Table2[Sharpe Ratio]))/_xlfn.STDEV.P(Table2[Sharpe Ratio])</f>
        <v>1.3058173803757205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35</v>
      </c>
      <c r="AT175">
        <f>_xlfn.RANK.AVG(Table2[[#This Row],[6M Return vs Nifty Z-Score]],Table2[6M Return vs Nifty Z-Score])</f>
        <v>555</v>
      </c>
      <c r="AU175">
        <f>_xlfn.RANK.AVG(Table2[[#This Row],[Sharpe Ratio Z-Score]],Table2[Sharpe Ratio Z-Score])</f>
        <v>74</v>
      </c>
      <c r="AV175">
        <f>(Table2[[#This Row],[Rank 1Y]]+Table2[[#This Row],[Rank 6M]]+Table2[[#This Row],[Rank Sharpe]])/3</f>
        <v>221.33333333333334</v>
      </c>
    </row>
    <row r="176" spans="1:48" x14ac:dyDescent="0.3">
      <c r="A176" t="s">
        <v>1267</v>
      </c>
      <c r="B176" t="s">
        <v>1268</v>
      </c>
      <c r="C176" t="s">
        <v>3074</v>
      </c>
      <c r="D176" t="s">
        <v>309</v>
      </c>
      <c r="E176">
        <v>8757.4250672550006</v>
      </c>
      <c r="F176">
        <v>538.04999999999995</v>
      </c>
      <c r="G176">
        <v>14.3500599377568</v>
      </c>
      <c r="H176">
        <f>(Table2[[#This Row],[1Y Return vs Nifty]]-AVERAGE(Table2[1Y Return vs Nifty]))/_xlfn.STDEV.P(Table2[1Y Return vs Nifty])</f>
        <v>-0.3021464302097458</v>
      </c>
      <c r="I176">
        <v>3.3997009675585201</v>
      </c>
      <c r="J176">
        <f>(Table2[[#This Row],[1M Return vs Nifty]]-AVERAGE(Table2[1M Return vs Nifty]))/_xlfn.STDEV.P(Table2[1M Return vs Nifty])</f>
        <v>0.70070164790404899</v>
      </c>
      <c r="K176">
        <v>30.854831385027701</v>
      </c>
      <c r="L176">
        <f>(Table2[[#This Row],[6M Return vs Nifty]]-AVERAGE(Table2[6M Return vs Nifty]))/_xlfn.STDEV.P(Table2[6M Return vs Nifty])</f>
        <v>0.92872530374008866</v>
      </c>
      <c r="M176">
        <v>-6.4589061853311698</v>
      </c>
      <c r="N176">
        <f>(Table2[[#This Row],[1W Return vs Nifty]]-AVERAGE(Table2[1W Return vs Nifty]))/_xlfn.STDEV.P(Table2[1W Return vs Nifty])</f>
        <v>-0.64085947161239731</v>
      </c>
      <c r="O176">
        <v>541.64</v>
      </c>
      <c r="P176">
        <v>508.12789938451903</v>
      </c>
      <c r="Q176">
        <v>430.61859140040099</v>
      </c>
      <c r="R176">
        <v>41.987150497354101</v>
      </c>
      <c r="S176" s="1">
        <f>(Table2[[#This Row],[Close Price]]-Table2[[#This Row],[20D EMA]])/Table2[[#This Row],[20D EMA]]</f>
        <v>-6.62801861014702E-3</v>
      </c>
      <c r="T176" s="1">
        <f>(Table2[[#This Row],[Close Price]]-Table2[[#This Row],[50D EMA]])/Table2[[#This Row],[50D EMA]]</f>
        <v>5.8886946872479792E-2</v>
      </c>
      <c r="U176" s="1">
        <f>(Table2[[#This Row],[Close Price]]-Table2[[#This Row],[200D EMA]])/Table2[[#This Row],[200D EMA]]</f>
        <v>0.24948158473656398</v>
      </c>
      <c r="V176">
        <v>0.75549970305230896</v>
      </c>
      <c r="W176">
        <v>533.04999999999995</v>
      </c>
      <c r="X176">
        <v>540.6</v>
      </c>
      <c r="Y176">
        <v>532.70000000000005</v>
      </c>
      <c r="Z176">
        <v>560.54999999999995</v>
      </c>
      <c r="AA176">
        <v>532.70000000000005</v>
      </c>
      <c r="AB176">
        <v>575</v>
      </c>
      <c r="AC176" s="1">
        <f>(Table2[[#This Row],[Close Price]]/Table2[[#This Row],[Day Low]])-1</f>
        <v>9.3799831160303881E-3</v>
      </c>
      <c r="AD176" s="1">
        <f>(Table2[[#This Row],[Day High]]/Table2[[#This Row],[Close Price]])-1</f>
        <v>4.7393364928911552E-3</v>
      </c>
      <c r="AE176" s="1">
        <f>(Table2[[#This Row],[Close Price]]/Table2[[#This Row],[Current Week Low]])-1</f>
        <v>1.0043176271822718E-2</v>
      </c>
      <c r="AF176" s="1">
        <f>(Table2[[#This Row],[Current Week High]]/Table2[[#This Row],[Close Price]])-1</f>
        <v>4.1817674937273397E-2</v>
      </c>
      <c r="AG176" s="1">
        <f>(Table2[[#This Row],[Close Price]]/Table2[[#This Row],[Current Month Low]])-1</f>
        <v>1.0043176271822718E-2</v>
      </c>
      <c r="AH176" s="1">
        <f>(Table2[[#This Row],[Current Month High]]/Table2[[#This Row],[Close Price]])-1</f>
        <v>6.8673915063655944E-2</v>
      </c>
      <c r="AI176">
        <v>10.510175634234701</v>
      </c>
      <c r="AJ176">
        <v>57.647231174919398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0.08</v>
      </c>
      <c r="AM176" t="s">
        <v>3111</v>
      </c>
      <c r="AN176">
        <v>0.01</v>
      </c>
      <c r="AO176" t="s">
        <v>3111</v>
      </c>
      <c r="AP176">
        <v>0.12555814758412501</v>
      </c>
      <c r="AQ176">
        <f>(Table2[[#This Row],[Sharpe Ratio]]-AVERAGE(Table2[Sharpe Ratio]))/_xlfn.STDEV.P(Table2[Sharpe Ratio])</f>
        <v>0.74034786103672134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1.426768910858716</v>
      </c>
      <c r="AS176">
        <f>_xlfn.RANK.AVG(Table2[[#This Row],[1Y Return vs Nifty Z-Score]],Table2[1Y Return vs Nifty Z-Score])</f>
        <v>390</v>
      </c>
      <c r="AT176">
        <f>_xlfn.RANK.AVG(Table2[[#This Row],[6M Return vs Nifty Z-Score]],Table2[6M Return vs Nifty Z-Score])</f>
        <v>109</v>
      </c>
      <c r="AU176">
        <f>_xlfn.RANK.AVG(Table2[[#This Row],[Sharpe Ratio Z-Score]],Table2[Sharpe Ratio Z-Score])</f>
        <v>169</v>
      </c>
      <c r="AV176">
        <f>(Table2[[#This Row],[Rank 1Y]]+Table2[[#This Row],[Rank 6M]]+Table2[[#This Row],[Rank Sharpe]])/3</f>
        <v>222.66666666666666</v>
      </c>
    </row>
    <row r="177" spans="1:48" x14ac:dyDescent="0.3">
      <c r="A177" t="s">
        <v>797</v>
      </c>
      <c r="B177" t="s">
        <v>798</v>
      </c>
      <c r="C177" t="s">
        <v>3067</v>
      </c>
      <c r="D177" t="s">
        <v>633</v>
      </c>
      <c r="E177">
        <v>19882.222210479998</v>
      </c>
      <c r="F177">
        <v>137.9</v>
      </c>
      <c r="G177">
        <v>64.532830259768403</v>
      </c>
      <c r="H177">
        <f>(Table2[[#This Row],[1Y Return vs Nifty]]-AVERAGE(Table2[1Y Return vs Nifty]))/_xlfn.STDEV.P(Table2[1Y Return vs Nifty])</f>
        <v>0.45560544981823287</v>
      </c>
      <c r="I177">
        <v>-5.9618698951149396</v>
      </c>
      <c r="J177">
        <f>(Table2[[#This Row],[1M Return vs Nifty]]-AVERAGE(Table2[1M Return vs Nifty]))/_xlfn.STDEV.P(Table2[1M Return vs Nifty])</f>
        <v>-0.25934472126050501</v>
      </c>
      <c r="K177">
        <v>19.547077080460699</v>
      </c>
      <c r="L177">
        <f>(Table2[[#This Row],[6M Return vs Nifty]]-AVERAGE(Table2[6M Return vs Nifty]))/_xlfn.STDEV.P(Table2[6M Return vs Nifty])</f>
        <v>0.53069806365272043</v>
      </c>
      <c r="M177">
        <v>-7.2760764492281602</v>
      </c>
      <c r="N177">
        <f>(Table2[[#This Row],[1W Return vs Nifty]]-AVERAGE(Table2[1W Return vs Nifty]))/_xlfn.STDEV.P(Table2[1W Return vs Nifty])</f>
        <v>-0.79962201837277513</v>
      </c>
      <c r="O177">
        <v>125.71</v>
      </c>
      <c r="P177">
        <v>118.371367610693</v>
      </c>
      <c r="Q177">
        <v>99.639077415828595</v>
      </c>
      <c r="R177">
        <v>67.008586014935901</v>
      </c>
      <c r="S177" s="1">
        <f>(Table2[[#This Row],[Close Price]]-Table2[[#This Row],[20D EMA]])/Table2[[#This Row],[20D EMA]]</f>
        <v>9.6969214859597586E-2</v>
      </c>
      <c r="T177" s="1">
        <f>(Table2[[#This Row],[Close Price]]-Table2[[#This Row],[50D EMA]])/Table2[[#This Row],[50D EMA]]</f>
        <v>0.16497766971430092</v>
      </c>
      <c r="U177" s="1">
        <f>(Table2[[#This Row],[Close Price]]-Table2[[#This Row],[200D EMA]])/Table2[[#This Row],[200D EMA]]</f>
        <v>0.38399515106402726</v>
      </c>
      <c r="V177">
        <v>1.5310271875013399</v>
      </c>
      <c r="W177">
        <v>138.5</v>
      </c>
      <c r="X177">
        <v>142.28</v>
      </c>
      <c r="Y177">
        <v>122.27</v>
      </c>
      <c r="Z177">
        <v>139.79</v>
      </c>
      <c r="AA177">
        <v>122.27</v>
      </c>
      <c r="AB177">
        <v>140.5</v>
      </c>
      <c r="AC177" s="1">
        <f>(Table2[[#This Row],[Close Price]]/Table2[[#This Row],[Day Low]])-1</f>
        <v>-4.3321299638988675E-3</v>
      </c>
      <c r="AD177" s="1">
        <f>(Table2[[#This Row],[Day High]]/Table2[[#This Row],[Close Price]])-1</f>
        <v>3.176214648295872E-2</v>
      </c>
      <c r="AE177" s="1">
        <f>(Table2[[#This Row],[Close Price]]/Table2[[#This Row],[Current Week Low]])-1</f>
        <v>0.12783184755050314</v>
      </c>
      <c r="AF177" s="1">
        <f>(Table2[[#This Row],[Current Week High]]/Table2[[#This Row],[Close Price]])-1</f>
        <v>1.3705583756345119E-2</v>
      </c>
      <c r="AG177" s="1">
        <f>(Table2[[#This Row],[Close Price]]/Table2[[#This Row],[Current Month Low]])-1</f>
        <v>0.12783184755050314</v>
      </c>
      <c r="AH177" s="1">
        <f>(Table2[[#This Row],[Current Month High]]/Table2[[#This Row],[Close Price]])-1</f>
        <v>1.8854242204495941E-2</v>
      </c>
      <c r="AI177">
        <v>1.8854242204495899</v>
      </c>
      <c r="AJ177">
        <v>124.227642276422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0.26</v>
      </c>
      <c r="AM177" t="s">
        <v>3111</v>
      </c>
      <c r="AN177">
        <v>17.41</v>
      </c>
      <c r="AO177" t="s">
        <v>3111</v>
      </c>
      <c r="AP177">
        <v>6.7340102856127002E-2</v>
      </c>
      <c r="AQ177">
        <f>(Table2[[#This Row],[Sharpe Ratio]]-AVERAGE(Table2[Sharpe Ratio]))/_xlfn.STDEV.P(Table2[Sharpe Ratio])</f>
        <v>5.8943472206660727E-2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-1.3719753955666159E-2</v>
      </c>
      <c r="AS177">
        <f>_xlfn.RANK.AVG(Table2[[#This Row],[1Y Return vs Nifty Z-Score]],Table2[1Y Return vs Nifty Z-Score])</f>
        <v>177</v>
      </c>
      <c r="AT177">
        <f>_xlfn.RANK.AVG(Table2[[#This Row],[6M Return vs Nifty Z-Score]],Table2[6M Return vs Nifty Z-Score])</f>
        <v>173</v>
      </c>
      <c r="AU177">
        <f>_xlfn.RANK.AVG(Table2[[#This Row],[Sharpe Ratio Z-Score]],Table2[Sharpe Ratio Z-Score])</f>
        <v>322</v>
      </c>
      <c r="AV177">
        <f>(Table2[[#This Row],[Rank 1Y]]+Table2[[#This Row],[Rank 6M]]+Table2[[#This Row],[Rank Sharpe]])/3</f>
        <v>224</v>
      </c>
    </row>
    <row r="178" spans="1:48" x14ac:dyDescent="0.3">
      <c r="A178" t="s">
        <v>1612</v>
      </c>
      <c r="B178" t="s">
        <v>1613</v>
      </c>
      <c r="C178" t="s">
        <v>3068</v>
      </c>
      <c r="D178" t="s">
        <v>1614</v>
      </c>
      <c r="E178">
        <v>5382.7012509599999</v>
      </c>
      <c r="F178">
        <v>1052.5999999999999</v>
      </c>
      <c r="G178">
        <v>57.4050206051351</v>
      </c>
      <c r="H178">
        <f>(Table2[[#This Row],[1Y Return vs Nifty]]-AVERAGE(Table2[1Y Return vs Nifty]))/_xlfn.STDEV.P(Table2[1Y Return vs Nifty])</f>
        <v>0.34797665348789397</v>
      </c>
      <c r="I178">
        <v>7.8235475789241704</v>
      </c>
      <c r="J178">
        <f>(Table2[[#This Row],[1M Return vs Nifty]]-AVERAGE(Table2[1M Return vs Nifty]))/_xlfn.STDEV.P(Table2[1M Return vs Nifty])</f>
        <v>1.154375282306217</v>
      </c>
      <c r="K178">
        <v>49.067090355608002</v>
      </c>
      <c r="L178">
        <f>(Table2[[#This Row],[6M Return vs Nifty]]-AVERAGE(Table2[6M Return vs Nifty]))/_xlfn.STDEV.P(Table2[6M Return vs Nifty])</f>
        <v>1.5697876206750043</v>
      </c>
      <c r="M178">
        <v>-3.1063625626574298</v>
      </c>
      <c r="N178">
        <f>(Table2[[#This Row],[1W Return vs Nifty]]-AVERAGE(Table2[1W Return vs Nifty]))/_xlfn.STDEV.P(Table2[1W Return vs Nifty])</f>
        <v>1.0483812861352462E-2</v>
      </c>
      <c r="O178">
        <v>1039.1400000000001</v>
      </c>
      <c r="P178">
        <v>975.58535817210304</v>
      </c>
      <c r="Q178">
        <v>793.30060558443802</v>
      </c>
      <c r="R178">
        <v>49.967856518389603</v>
      </c>
      <c r="S178" s="1">
        <f>(Table2[[#This Row],[Close Price]]-Table2[[#This Row],[20D EMA]])/Table2[[#This Row],[20D EMA]]</f>
        <v>1.2953018842504193E-2</v>
      </c>
      <c r="T178" s="1">
        <f>(Table2[[#This Row],[Close Price]]-Table2[[#This Row],[50D EMA]])/Table2[[#This Row],[50D EMA]]</f>
        <v>7.8941982044702555E-2</v>
      </c>
      <c r="U178" s="1">
        <f>(Table2[[#This Row],[Close Price]]-Table2[[#This Row],[200D EMA]])/Table2[[#This Row],[200D EMA]]</f>
        <v>0.3268614603218809</v>
      </c>
      <c r="V178">
        <v>1.7766832990977</v>
      </c>
      <c r="W178">
        <v>1052.5999999999999</v>
      </c>
      <c r="X178">
        <v>1064.95</v>
      </c>
      <c r="Y178">
        <v>1010</v>
      </c>
      <c r="Z178">
        <v>1088.7</v>
      </c>
      <c r="AA178">
        <v>1010</v>
      </c>
      <c r="AB178">
        <v>1118</v>
      </c>
      <c r="AC178" s="1">
        <f>(Table2[[#This Row],[Close Price]]/Table2[[#This Row],[Day Low]])-1</f>
        <v>0</v>
      </c>
      <c r="AD178" s="1">
        <f>(Table2[[#This Row],[Day High]]/Table2[[#This Row],[Close Price]])-1</f>
        <v>1.1732851985559734E-2</v>
      </c>
      <c r="AE178" s="1">
        <f>(Table2[[#This Row],[Close Price]]/Table2[[#This Row],[Current Week Low]])-1</f>
        <v>4.2178217821781994E-2</v>
      </c>
      <c r="AF178" s="1">
        <f>(Table2[[#This Row],[Current Week High]]/Table2[[#This Row],[Close Price]])-1</f>
        <v>3.4296028880866469E-2</v>
      </c>
      <c r="AG178" s="1">
        <f>(Table2[[#This Row],[Close Price]]/Table2[[#This Row],[Current Month Low]])-1</f>
        <v>4.2178217821781994E-2</v>
      </c>
      <c r="AH178" s="1">
        <f>(Table2[[#This Row],[Current Month High]]/Table2[[#This Row],[Close Price]])-1</f>
        <v>6.2131863955918742E-2</v>
      </c>
      <c r="AI178">
        <v>10.0085502565077</v>
      </c>
      <c r="AJ178">
        <v>96.7476635514018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</v>
      </c>
      <c r="AM178" t="s">
        <v>3111</v>
      </c>
      <c r="AN178">
        <v>8.81</v>
      </c>
      <c r="AO178" t="s">
        <v>3111</v>
      </c>
      <c r="AP178">
        <v>3.8032326672463E-2</v>
      </c>
      <c r="AQ178">
        <f>(Table2[[#This Row],[Sharpe Ratio]]-AVERAGE(Table2[Sharpe Ratio]))/_xlfn.STDEV.P(Table2[Sharpe Ratio])</f>
        <v>-0.28408500653566404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2.7985383627948037</v>
      </c>
      <c r="AS178">
        <f>_xlfn.RANK.AVG(Table2[[#This Row],[1Y Return vs Nifty Z-Score]],Table2[1Y Return vs Nifty Z-Score])</f>
        <v>201</v>
      </c>
      <c r="AT178">
        <f>_xlfn.RANK.AVG(Table2[[#This Row],[6M Return vs Nifty Z-Score]],Table2[6M Return vs Nifty Z-Score])</f>
        <v>56</v>
      </c>
      <c r="AU178">
        <f>_xlfn.RANK.AVG(Table2[[#This Row],[Sharpe Ratio Z-Score]],Table2[Sharpe Ratio Z-Score])</f>
        <v>418</v>
      </c>
      <c r="AV178">
        <f>(Table2[[#This Row],[Rank 1Y]]+Table2[[#This Row],[Rank 6M]]+Table2[[#This Row],[Rank Sharpe]])/3</f>
        <v>225</v>
      </c>
    </row>
    <row r="179" spans="1:48" x14ac:dyDescent="0.3">
      <c r="A179" t="s">
        <v>418</v>
      </c>
      <c r="B179" t="s">
        <v>419</v>
      </c>
      <c r="C179" t="s">
        <v>3071</v>
      </c>
      <c r="D179" t="s">
        <v>101</v>
      </c>
      <c r="E179">
        <v>55248.990365325</v>
      </c>
      <c r="F179">
        <v>140.59</v>
      </c>
      <c r="G179">
        <v>124.62793177047701</v>
      </c>
      <c r="H179">
        <f>(Table2[[#This Row],[1Y Return vs Nifty]]-AVERAGE(Table2[1Y Return vs Nifty]))/_xlfn.STDEV.P(Table2[1Y Return vs Nifty])</f>
        <v>1.3630319601126986</v>
      </c>
      <c r="I179">
        <v>-5.6232008554575499</v>
      </c>
      <c r="J179">
        <f>(Table2[[#This Row],[1M Return vs Nifty]]-AVERAGE(Table2[1M Return vs Nifty]))/_xlfn.STDEV.P(Table2[1M Return vs Nifty])</f>
        <v>-0.22461358621479205</v>
      </c>
      <c r="K179">
        <v>-15.0886266440229</v>
      </c>
      <c r="L179">
        <f>(Table2[[#This Row],[6M Return vs Nifty]]-AVERAGE(Table2[6M Return vs Nifty]))/_xlfn.STDEV.P(Table2[6M Return vs Nifty])</f>
        <v>-0.68846121330221655</v>
      </c>
      <c r="M179">
        <v>-7.8457812342802002</v>
      </c>
      <c r="N179">
        <f>(Table2[[#This Row],[1W Return vs Nifty]]-AVERAGE(Table2[1W Return vs Nifty]))/_xlfn.STDEV.P(Table2[1W Return vs Nifty])</f>
        <v>-0.9103061518666945</v>
      </c>
      <c r="O179">
        <v>143.30000000000001</v>
      </c>
      <c r="P179">
        <v>140.00937202525699</v>
      </c>
      <c r="Q179">
        <v>117.00754809297899</v>
      </c>
      <c r="R179">
        <v>43.500723611240801</v>
      </c>
      <c r="S179" s="1">
        <f>(Table2[[#This Row],[Close Price]]-Table2[[#This Row],[20D EMA]])/Table2[[#This Row],[20D EMA]]</f>
        <v>-1.8911374738311289E-2</v>
      </c>
      <c r="T179" s="1">
        <f>(Table2[[#This Row],[Close Price]]-Table2[[#This Row],[50D EMA]])/Table2[[#This Row],[50D EMA]]</f>
        <v>4.147065059603776E-3</v>
      </c>
      <c r="U179" s="1">
        <f>(Table2[[#This Row],[Close Price]]-Table2[[#This Row],[200D EMA]])/Table2[[#This Row],[200D EMA]]</f>
        <v>0.20154641552082972</v>
      </c>
      <c r="V179">
        <v>0.95738444187312099</v>
      </c>
      <c r="W179">
        <v>139.1</v>
      </c>
      <c r="X179">
        <v>140.4</v>
      </c>
      <c r="Y179">
        <v>135</v>
      </c>
      <c r="Z179">
        <v>143.77000000000001</v>
      </c>
      <c r="AA179">
        <v>135</v>
      </c>
      <c r="AB179">
        <v>150</v>
      </c>
      <c r="AC179" s="1">
        <f>(Table2[[#This Row],[Close Price]]/Table2[[#This Row],[Day Low]])-1</f>
        <v>1.0711718188353814E-2</v>
      </c>
      <c r="AD179" s="1">
        <f>(Table2[[#This Row],[Day High]]/Table2[[#This Row],[Close Price]])-1</f>
        <v>-1.3514474713706148E-3</v>
      </c>
      <c r="AE179" s="1">
        <f>(Table2[[#This Row],[Close Price]]/Table2[[#This Row],[Current Week Low]])-1</f>
        <v>4.1407407407407337E-2</v>
      </c>
      <c r="AF179" s="1">
        <f>(Table2[[#This Row],[Current Week High]]/Table2[[#This Row],[Close Price]])-1</f>
        <v>2.261896294188781E-2</v>
      </c>
      <c r="AG179" s="1">
        <f>(Table2[[#This Row],[Close Price]]/Table2[[#This Row],[Current Month Low]])-1</f>
        <v>4.1407407407407337E-2</v>
      </c>
      <c r="AH179" s="1">
        <f>(Table2[[#This Row],[Current Month High]]/Table2[[#This Row],[Close Price]])-1</f>
        <v>6.693221423998863E-2</v>
      </c>
      <c r="AI179">
        <v>21.274628351945299</v>
      </c>
      <c r="AJ179">
        <v>166.521327014218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-0.03</v>
      </c>
      <c r="AM179" t="s">
        <v>3110</v>
      </c>
      <c r="AN179">
        <v>-2.4900000000000002</v>
      </c>
      <c r="AO179" t="s">
        <v>3110</v>
      </c>
      <c r="AP179">
        <v>0.18805040098564901</v>
      </c>
      <c r="AQ179">
        <f>(Table2[[#This Row],[Sharpe Ratio]]-AVERAGE(Table2[Sharpe Ratio]))/_xlfn.STDEV.P(Table2[Sharpe Ratio])</f>
        <v>1.4717790854041746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1.01143009413317</v>
      </c>
      <c r="AS179">
        <f>_xlfn.RANK.AVG(Table2[[#This Row],[1Y Return vs Nifty Z-Score]],Table2[1Y Return vs Nifty Z-Score])</f>
        <v>71</v>
      </c>
      <c r="AT179">
        <f>_xlfn.RANK.AVG(Table2[[#This Row],[6M Return vs Nifty Z-Score]],Table2[6M Return vs Nifty Z-Score])</f>
        <v>557</v>
      </c>
      <c r="AU179">
        <f>_xlfn.RANK.AVG(Table2[[#This Row],[Sharpe Ratio Z-Score]],Table2[Sharpe Ratio Z-Score])</f>
        <v>54</v>
      </c>
      <c r="AV179">
        <f>(Table2[[#This Row],[Rank 1Y]]+Table2[[#This Row],[Rank 6M]]+Table2[[#This Row],[Rank Sharpe]])/3</f>
        <v>227.33333333333334</v>
      </c>
    </row>
    <row r="180" spans="1:48" x14ac:dyDescent="0.3">
      <c r="A180" t="s">
        <v>264</v>
      </c>
      <c r="B180" t="s">
        <v>265</v>
      </c>
      <c r="C180" t="s">
        <v>3074</v>
      </c>
      <c r="D180" t="s">
        <v>46</v>
      </c>
      <c r="E180">
        <v>102400.94878249599</v>
      </c>
      <c r="F180">
        <v>96.98</v>
      </c>
      <c r="G180">
        <v>63.961820282393703</v>
      </c>
      <c r="H180">
        <f>(Table2[[#This Row],[1Y Return vs Nifty]]-AVERAGE(Table2[1Y Return vs Nifty]))/_xlfn.STDEV.P(Table2[1Y Return vs Nifty])</f>
        <v>0.44698328964066641</v>
      </c>
      <c r="I180">
        <v>-4.3917908173109597</v>
      </c>
      <c r="J180">
        <f>(Table2[[#This Row],[1M Return vs Nifty]]-AVERAGE(Table2[1M Return vs Nifty]))/_xlfn.STDEV.P(Table2[1M Return vs Nifty])</f>
        <v>-9.8330214180602782E-2</v>
      </c>
      <c r="K180">
        <v>-3.9870201689417799</v>
      </c>
      <c r="L180">
        <f>(Table2[[#This Row],[6M Return vs Nifty]]-AVERAGE(Table2[6M Return vs Nifty]))/_xlfn.STDEV.P(Table2[6M Return vs Nifty])</f>
        <v>-0.29769027268954856</v>
      </c>
      <c r="M180">
        <v>-7.1932278912638701</v>
      </c>
      <c r="N180">
        <f>(Table2[[#This Row],[1W Return vs Nifty]]-AVERAGE(Table2[1W Return vs Nifty]))/_xlfn.STDEV.P(Table2[1W Return vs Nifty])</f>
        <v>-0.78352592599282345</v>
      </c>
      <c r="O180">
        <v>96.36</v>
      </c>
      <c r="P180">
        <v>94.006250310295698</v>
      </c>
      <c r="Q180">
        <v>81.468796636552</v>
      </c>
      <c r="R180">
        <v>51.633236506195203</v>
      </c>
      <c r="S180" s="1">
        <f>(Table2[[#This Row],[Close Price]]-Table2[[#This Row],[20D EMA]])/Table2[[#This Row],[20D EMA]]</f>
        <v>6.4342050643420978E-3</v>
      </c>
      <c r="T180" s="1">
        <f>(Table2[[#This Row],[Close Price]]-Table2[[#This Row],[50D EMA]])/Table2[[#This Row],[50D EMA]]</f>
        <v>3.1633531599107048E-2</v>
      </c>
      <c r="U180" s="1">
        <f>(Table2[[#This Row],[Close Price]]-Table2[[#This Row],[200D EMA]])/Table2[[#This Row],[200D EMA]]</f>
        <v>0.1903944087040646</v>
      </c>
      <c r="V180">
        <v>0.65907313516061705</v>
      </c>
      <c r="W180">
        <v>96.36</v>
      </c>
      <c r="X180">
        <v>97.35</v>
      </c>
      <c r="Y180">
        <v>90.1</v>
      </c>
      <c r="Z180">
        <v>97.31</v>
      </c>
      <c r="AA180">
        <v>90.1</v>
      </c>
      <c r="AB180">
        <v>102.53</v>
      </c>
      <c r="AC180" s="1">
        <f>(Table2[[#This Row],[Close Price]]/Table2[[#This Row],[Day Low]])-1</f>
        <v>6.4342050643420023E-3</v>
      </c>
      <c r="AD180" s="1">
        <f>(Table2[[#This Row],[Day High]]/Table2[[#This Row],[Close Price]])-1</f>
        <v>3.8152196329139798E-3</v>
      </c>
      <c r="AE180" s="1">
        <f>(Table2[[#This Row],[Close Price]]/Table2[[#This Row],[Current Week Low]])-1</f>
        <v>7.6359600443951292E-2</v>
      </c>
      <c r="AF180" s="1">
        <f>(Table2[[#This Row],[Current Week High]]/Table2[[#This Row],[Close Price]])-1</f>
        <v>3.4027634563826847E-3</v>
      </c>
      <c r="AG180" s="1">
        <f>(Table2[[#This Row],[Close Price]]/Table2[[#This Row],[Current Month Low]])-1</f>
        <v>7.6359600443951292E-2</v>
      </c>
      <c r="AH180" s="1">
        <f>(Table2[[#This Row],[Current Month High]]/Table2[[#This Row],[Close Price]])-1</f>
        <v>5.7228294493709919E-2</v>
      </c>
      <c r="AI180">
        <v>6.9808207877912896</v>
      </c>
      <c r="AJ180">
        <v>90.530451866404704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0.06</v>
      </c>
      <c r="AM180" t="s">
        <v>3111</v>
      </c>
      <c r="AN180">
        <v>3.17</v>
      </c>
      <c r="AO180" t="s">
        <v>3111</v>
      </c>
      <c r="AP180">
        <v>0.16192130099108101</v>
      </c>
      <c r="AQ180">
        <f>(Table2[[#This Row],[Sharpe Ratio]]-AVERAGE(Table2[Sharpe Ratio]))/_xlfn.STDEV.P(Table2[Sharpe Ratio])</f>
        <v>1.1659549462448655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0.43339182302255719</v>
      </c>
      <c r="AS180">
        <f>_xlfn.RANK.AVG(Table2[[#This Row],[1Y Return vs Nifty Z-Score]],Table2[1Y Return vs Nifty Z-Score])</f>
        <v>181</v>
      </c>
      <c r="AT180">
        <f>_xlfn.RANK.AVG(Table2[[#This Row],[6M Return vs Nifty Z-Score]],Table2[6M Return vs Nifty Z-Score])</f>
        <v>416</v>
      </c>
      <c r="AU180">
        <f>_xlfn.RANK.AVG(Table2[[#This Row],[Sharpe Ratio Z-Score]],Table2[Sharpe Ratio Z-Score])</f>
        <v>87</v>
      </c>
      <c r="AV180">
        <f>(Table2[[#This Row],[Rank 1Y]]+Table2[[#This Row],[Rank 6M]]+Table2[[#This Row],[Rank Sharpe]])/3</f>
        <v>228</v>
      </c>
    </row>
    <row r="181" spans="1:48" x14ac:dyDescent="0.3">
      <c r="A181" t="s">
        <v>312</v>
      </c>
      <c r="B181" t="s">
        <v>313</v>
      </c>
      <c r="C181" t="s">
        <v>3070</v>
      </c>
      <c r="D181" t="s">
        <v>51</v>
      </c>
      <c r="E181">
        <v>85848.795297634904</v>
      </c>
      <c r="F181">
        <v>1465.15</v>
      </c>
      <c r="G181">
        <v>44.7635644126388</v>
      </c>
      <c r="H181">
        <f>(Table2[[#This Row],[1Y Return vs Nifty]]-AVERAGE(Table2[1Y Return vs Nifty]))/_xlfn.STDEV.P(Table2[1Y Return vs Nifty])</f>
        <v>0.15709266811425782</v>
      </c>
      <c r="I181">
        <v>7.1859952681003803</v>
      </c>
      <c r="J181">
        <f>(Table2[[#This Row],[1M Return vs Nifty]]-AVERAGE(Table2[1M Return vs Nifty]))/_xlfn.STDEV.P(Table2[1M Return vs Nifty])</f>
        <v>1.0889931161999558</v>
      </c>
      <c r="K181">
        <v>36.5691458473257</v>
      </c>
      <c r="L181">
        <f>(Table2[[#This Row],[6M Return vs Nifty]]-AVERAGE(Table2[6M Return vs Nifty]))/_xlfn.STDEV.P(Table2[6M Return vs Nifty])</f>
        <v>1.1298662865700033</v>
      </c>
      <c r="M181">
        <v>2.4879009109111698</v>
      </c>
      <c r="N181">
        <f>(Table2[[#This Row],[1W Return vs Nifty]]-AVERAGE(Table2[1W Return vs Nifty]))/_xlfn.STDEV.P(Table2[1W Return vs Nifty])</f>
        <v>1.0973558584455607</v>
      </c>
      <c r="O181">
        <v>1380.3</v>
      </c>
      <c r="P181">
        <v>1308.16950185992</v>
      </c>
      <c r="Q181">
        <v>1120.8240145329701</v>
      </c>
      <c r="R181">
        <v>72.377790180402599</v>
      </c>
      <c r="S181" s="1">
        <f>(Table2[[#This Row],[Close Price]]-Table2[[#This Row],[20D EMA]])/Table2[[#This Row],[20D EMA]]</f>
        <v>6.1472143736868899E-2</v>
      </c>
      <c r="T181" s="1">
        <f>(Table2[[#This Row],[Close Price]]-Table2[[#This Row],[50D EMA]])/Table2[[#This Row],[50D EMA]]</f>
        <v>0.1200001207159236</v>
      </c>
      <c r="U181" s="1">
        <f>(Table2[[#This Row],[Close Price]]-Table2[[#This Row],[200D EMA]])/Table2[[#This Row],[200D EMA]]</f>
        <v>0.3072078943726998</v>
      </c>
      <c r="V181">
        <v>0.78435082151772095</v>
      </c>
      <c r="W181">
        <v>1457.05</v>
      </c>
      <c r="X181">
        <v>1470</v>
      </c>
      <c r="Y181">
        <v>1395</v>
      </c>
      <c r="Z181">
        <v>1472.1</v>
      </c>
      <c r="AA181">
        <v>1395</v>
      </c>
      <c r="AB181">
        <v>1472.1</v>
      </c>
      <c r="AC181" s="1">
        <f>(Table2[[#This Row],[Close Price]]/Table2[[#This Row],[Day Low]])-1</f>
        <v>5.559177790741554E-3</v>
      </c>
      <c r="AD181" s="1">
        <f>(Table2[[#This Row],[Day High]]/Table2[[#This Row],[Close Price]])-1</f>
        <v>3.3102412722245678E-3</v>
      </c>
      <c r="AE181" s="1">
        <f>(Table2[[#This Row],[Close Price]]/Table2[[#This Row],[Current Week Low]])-1</f>
        <v>5.0286738351254634E-2</v>
      </c>
      <c r="AF181" s="1">
        <f>(Table2[[#This Row],[Current Week High]]/Table2[[#This Row],[Close Price]])-1</f>
        <v>4.7435416168992717E-3</v>
      </c>
      <c r="AG181" s="1">
        <f>(Table2[[#This Row],[Close Price]]/Table2[[#This Row],[Current Month Low]])-1</f>
        <v>5.0286738351254634E-2</v>
      </c>
      <c r="AH181" s="1">
        <f>(Table2[[#This Row],[Current Month High]]/Table2[[#This Row],[Close Price]])-1</f>
        <v>4.7435416168992717E-3</v>
      </c>
      <c r="AI181">
        <v>0.474354161689927</v>
      </c>
      <c r="AJ181">
        <v>79.596714881098293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0.06</v>
      </c>
      <c r="AM181" t="s">
        <v>3111</v>
      </c>
      <c r="AN181">
        <v>8.9700000000000006</v>
      </c>
      <c r="AO181" t="s">
        <v>3111</v>
      </c>
      <c r="AP181">
        <v>6.5303111149272994E-2</v>
      </c>
      <c r="AQ181">
        <f>(Table2[[#This Row],[Sharpe Ratio]]-AVERAGE(Table2[Sharpe Ratio]))/_xlfn.STDEV.P(Table2[Sharpe Ratio])</f>
        <v>3.5101807727103959E-2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3.5084097370568816</v>
      </c>
      <c r="AS181">
        <f>_xlfn.RANK.AVG(Table2[[#This Row],[1Y Return vs Nifty Z-Score]],Table2[1Y Return vs Nifty Z-Score])</f>
        <v>261</v>
      </c>
      <c r="AT181">
        <f>_xlfn.RANK.AVG(Table2[[#This Row],[6M Return vs Nifty Z-Score]],Table2[6M Return vs Nifty Z-Score])</f>
        <v>92</v>
      </c>
      <c r="AU181">
        <f>_xlfn.RANK.AVG(Table2[[#This Row],[Sharpe Ratio Z-Score]],Table2[Sharpe Ratio Z-Score])</f>
        <v>331</v>
      </c>
      <c r="AV181">
        <f>(Table2[[#This Row],[Rank 1Y]]+Table2[[#This Row],[Rank 6M]]+Table2[[#This Row],[Rank Sharpe]])/3</f>
        <v>228</v>
      </c>
    </row>
    <row r="182" spans="1:48" x14ac:dyDescent="0.3">
      <c r="A182" t="s">
        <v>316</v>
      </c>
      <c r="B182" t="s">
        <v>317</v>
      </c>
      <c r="C182" t="s">
        <v>3064</v>
      </c>
      <c r="D182" t="s">
        <v>18</v>
      </c>
      <c r="E182">
        <v>84431.997474560005</v>
      </c>
      <c r="F182">
        <v>396.8</v>
      </c>
      <c r="G182">
        <v>98.271498336709399</v>
      </c>
      <c r="H182">
        <f>(Table2[[#This Row],[1Y Return vs Nifty]]-AVERAGE(Table2[1Y Return vs Nifty]))/_xlfn.STDEV.P(Table2[1Y Return vs Nifty])</f>
        <v>0.96505399163634387</v>
      </c>
      <c r="I182">
        <v>16.334431450432501</v>
      </c>
      <c r="J182">
        <f>(Table2[[#This Row],[1M Return vs Nifty]]-AVERAGE(Table2[1M Return vs Nifty]))/_xlfn.STDEV.P(Table2[1M Return vs Nifty])</f>
        <v>2.0271821305459281</v>
      </c>
      <c r="K182">
        <v>2.8813731635614102</v>
      </c>
      <c r="L182">
        <f>(Table2[[#This Row],[6M Return vs Nifty]]-AVERAGE(Table2[6M Return vs Nifty]))/_xlfn.STDEV.P(Table2[6M Return vs Nifty])</f>
        <v>-5.5926296542084059E-2</v>
      </c>
      <c r="M182">
        <v>-0.46685572416531701</v>
      </c>
      <c r="N182">
        <f>(Table2[[#This Row],[1W Return vs Nifty]]-AVERAGE(Table2[1W Return vs Nifty]))/_xlfn.STDEV.P(Table2[1W Return vs Nifty])</f>
        <v>0.52329594808518887</v>
      </c>
      <c r="O182">
        <v>372.21</v>
      </c>
      <c r="P182">
        <v>356.81463508851903</v>
      </c>
      <c r="Q182">
        <v>308.59323100192103</v>
      </c>
      <c r="R182">
        <v>75.319800701825997</v>
      </c>
      <c r="S182" s="1">
        <f>(Table2[[#This Row],[Close Price]]-Table2[[#This Row],[20D EMA]])/Table2[[#This Row],[20D EMA]]</f>
        <v>6.6064855860938812E-2</v>
      </c>
      <c r="T182" s="1">
        <f>(Table2[[#This Row],[Close Price]]-Table2[[#This Row],[50D EMA]])/Table2[[#This Row],[50D EMA]]</f>
        <v>0.11206200917616893</v>
      </c>
      <c r="U182" s="1">
        <f>(Table2[[#This Row],[Close Price]]-Table2[[#This Row],[200D EMA]])/Table2[[#This Row],[200D EMA]]</f>
        <v>0.28583507393112551</v>
      </c>
      <c r="V182">
        <v>1.3903717670515301</v>
      </c>
      <c r="W182">
        <v>394.5</v>
      </c>
      <c r="X182">
        <v>399</v>
      </c>
      <c r="Y182">
        <v>377.05</v>
      </c>
      <c r="Z182">
        <v>403.5</v>
      </c>
      <c r="AA182">
        <v>377.05</v>
      </c>
      <c r="AB182">
        <v>403.5</v>
      </c>
      <c r="AC182" s="1">
        <f>(Table2[[#This Row],[Close Price]]/Table2[[#This Row],[Day Low]])-1</f>
        <v>5.8301647655261135E-3</v>
      </c>
      <c r="AD182" s="1">
        <f>(Table2[[#This Row],[Day High]]/Table2[[#This Row],[Close Price]])-1</f>
        <v>5.5443548387097419E-3</v>
      </c>
      <c r="AE182" s="1">
        <f>(Table2[[#This Row],[Close Price]]/Table2[[#This Row],[Current Week Low]])-1</f>
        <v>5.2380320912345901E-2</v>
      </c>
      <c r="AF182" s="1">
        <f>(Table2[[#This Row],[Current Week High]]/Table2[[#This Row],[Close Price]])-1</f>
        <v>1.6885080645161255E-2</v>
      </c>
      <c r="AG182" s="1">
        <f>(Table2[[#This Row],[Close Price]]/Table2[[#This Row],[Current Month Low]])-1</f>
        <v>5.2380320912345901E-2</v>
      </c>
      <c r="AH182" s="1">
        <f>(Table2[[#This Row],[Current Month High]]/Table2[[#This Row],[Close Price]])-1</f>
        <v>1.6885080645161255E-2</v>
      </c>
      <c r="AI182">
        <v>2.4697580645161201</v>
      </c>
      <c r="AJ182">
        <v>148.82943143812699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</v>
      </c>
      <c r="AM182" t="s">
        <v>3111</v>
      </c>
      <c r="AN182">
        <v>14.45</v>
      </c>
      <c r="AO182" t="s">
        <v>3111</v>
      </c>
      <c r="AP182">
        <v>9.0230508586666994E-2</v>
      </c>
      <c r="AQ182">
        <f>(Table2[[#This Row],[Sharpe Ratio]]-AVERAGE(Table2[Sharpe Ratio]))/_xlfn.STDEV.P(Table2[Sharpe Ratio])</f>
        <v>0.32686079921007982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3.7864665729354563</v>
      </c>
      <c r="AS182">
        <f>_xlfn.RANK.AVG(Table2[[#This Row],[1Y Return vs Nifty Z-Score]],Table2[1Y Return vs Nifty Z-Score])</f>
        <v>103</v>
      </c>
      <c r="AT182">
        <f>_xlfn.RANK.AVG(Table2[[#This Row],[6M Return vs Nifty Z-Score]],Table2[6M Return vs Nifty Z-Score])</f>
        <v>332</v>
      </c>
      <c r="AU182">
        <f>_xlfn.RANK.AVG(Table2[[#This Row],[Sharpe Ratio Z-Score]],Table2[Sharpe Ratio Z-Score])</f>
        <v>250</v>
      </c>
      <c r="AV182">
        <f>(Table2[[#This Row],[Rank 1Y]]+Table2[[#This Row],[Rank 6M]]+Table2[[#This Row],[Rank Sharpe]])/3</f>
        <v>228.33333333333334</v>
      </c>
    </row>
    <row r="183" spans="1:48" x14ac:dyDescent="0.3">
      <c r="A183" t="s">
        <v>300</v>
      </c>
      <c r="B183" t="s">
        <v>301</v>
      </c>
      <c r="C183" t="s">
        <v>3070</v>
      </c>
      <c r="D183" t="s">
        <v>51</v>
      </c>
      <c r="E183">
        <v>90950.164770705</v>
      </c>
      <c r="F183">
        <v>1994.45</v>
      </c>
      <c r="G183">
        <v>60.490948575658798</v>
      </c>
      <c r="H183">
        <f>(Table2[[#This Row],[1Y Return vs Nifty]]-AVERAGE(Table2[1Y Return vs Nifty]))/_xlfn.STDEV.P(Table2[1Y Return vs Nifty])</f>
        <v>0.39457367685448924</v>
      </c>
      <c r="I183">
        <v>7.5544848546070797</v>
      </c>
      <c r="J183">
        <f>(Table2[[#This Row],[1M Return vs Nifty]]-AVERAGE(Table2[1M Return vs Nifty]))/_xlfn.STDEV.P(Table2[1M Return vs Nifty])</f>
        <v>1.1267824033602174</v>
      </c>
      <c r="K183">
        <v>14.305601867547701</v>
      </c>
      <c r="L183">
        <f>(Table2[[#This Row],[6M Return vs Nifty]]-AVERAGE(Table2[6M Return vs Nifty]))/_xlfn.STDEV.P(Table2[6M Return vs Nifty])</f>
        <v>0.346200783574791</v>
      </c>
      <c r="M183">
        <v>4.9548285898968896</v>
      </c>
      <c r="N183">
        <f>(Table2[[#This Row],[1W Return vs Nifty]]-AVERAGE(Table2[1W Return vs Nifty]))/_xlfn.STDEV.P(Table2[1W Return vs Nifty])</f>
        <v>1.5766387426778874</v>
      </c>
      <c r="O183">
        <v>1859.46</v>
      </c>
      <c r="P183">
        <v>1763.1065140872699</v>
      </c>
      <c r="Q183">
        <v>1524.4651361065501</v>
      </c>
      <c r="R183">
        <v>75.092714430744607</v>
      </c>
      <c r="S183" s="1">
        <f>(Table2[[#This Row],[Close Price]]-Table2[[#This Row],[20D EMA]])/Table2[[#This Row],[20D EMA]]</f>
        <v>7.2596345175481053E-2</v>
      </c>
      <c r="T183" s="1">
        <f>(Table2[[#This Row],[Close Price]]-Table2[[#This Row],[50D EMA]])/Table2[[#This Row],[50D EMA]]</f>
        <v>0.13121356200790435</v>
      </c>
      <c r="U183" s="1">
        <f>(Table2[[#This Row],[Close Price]]-Table2[[#This Row],[200D EMA]])/Table2[[#This Row],[200D EMA]]</f>
        <v>0.30829492440462158</v>
      </c>
      <c r="V183">
        <v>1.24874754367159</v>
      </c>
      <c r="W183">
        <v>2003.1</v>
      </c>
      <c r="X183">
        <v>2020</v>
      </c>
      <c r="Y183">
        <v>1900.05</v>
      </c>
      <c r="Z183">
        <v>2029.95</v>
      </c>
      <c r="AA183">
        <v>1900.05</v>
      </c>
      <c r="AB183">
        <v>2029.95</v>
      </c>
      <c r="AC183" s="1">
        <f>(Table2[[#This Row],[Close Price]]/Table2[[#This Row],[Day Low]])-1</f>
        <v>-4.3183066247316493E-3</v>
      </c>
      <c r="AD183" s="1">
        <f>(Table2[[#This Row],[Day High]]/Table2[[#This Row],[Close Price]])-1</f>
        <v>1.2810549274236083E-2</v>
      </c>
      <c r="AE183" s="1">
        <f>(Table2[[#This Row],[Close Price]]/Table2[[#This Row],[Current Week Low]])-1</f>
        <v>4.9682903081497809E-2</v>
      </c>
      <c r="AF183" s="1">
        <f>(Table2[[#This Row],[Current Week High]]/Table2[[#This Row],[Close Price]])-1</f>
        <v>1.7799393316453083E-2</v>
      </c>
      <c r="AG183" s="1">
        <f>(Table2[[#This Row],[Close Price]]/Table2[[#This Row],[Current Month Low]])-1</f>
        <v>4.9682903081497809E-2</v>
      </c>
      <c r="AH183" s="1">
        <f>(Table2[[#This Row],[Current Month High]]/Table2[[#This Row],[Close Price]])-1</f>
        <v>1.7799393316453083E-2</v>
      </c>
      <c r="AI183">
        <v>1.7799393316453</v>
      </c>
      <c r="AJ183">
        <v>91.130809774796305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0.04</v>
      </c>
      <c r="AM183" t="s">
        <v>3111</v>
      </c>
      <c r="AN183">
        <v>10.48</v>
      </c>
      <c r="AO183" t="s">
        <v>3111</v>
      </c>
      <c r="AP183">
        <v>8.0696287772588998E-2</v>
      </c>
      <c r="AQ183">
        <f>(Table2[[#This Row],[Sharpe Ratio]]-AVERAGE(Table2[Sharpe Ratio]))/_xlfn.STDEV.P(Table2[Sharpe Ratio])</f>
        <v>0.21526893903784511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3.6594645455052301</v>
      </c>
      <c r="AS183">
        <f>_xlfn.RANK.AVG(Table2[[#This Row],[1Y Return vs Nifty Z-Score]],Table2[1Y Return vs Nifty Z-Score])</f>
        <v>192</v>
      </c>
      <c r="AT183">
        <f>_xlfn.RANK.AVG(Table2[[#This Row],[6M Return vs Nifty Z-Score]],Table2[6M Return vs Nifty Z-Score])</f>
        <v>218</v>
      </c>
      <c r="AU183">
        <f>_xlfn.RANK.AVG(Table2[[#This Row],[Sharpe Ratio Z-Score]],Table2[Sharpe Ratio Z-Score])</f>
        <v>279</v>
      </c>
      <c r="AV183">
        <f>(Table2[[#This Row],[Rank 1Y]]+Table2[[#This Row],[Rank 6M]]+Table2[[#This Row],[Rank Sharpe]])/3</f>
        <v>229.66666666666666</v>
      </c>
    </row>
    <row r="184" spans="1:48" x14ac:dyDescent="0.3">
      <c r="A184" t="s">
        <v>902</v>
      </c>
      <c r="B184" t="s">
        <v>903</v>
      </c>
      <c r="C184" t="s">
        <v>3073</v>
      </c>
      <c r="D184" t="s">
        <v>130</v>
      </c>
      <c r="E184">
        <v>16281.86352264</v>
      </c>
      <c r="F184">
        <v>892.4</v>
      </c>
      <c r="G184">
        <v>322.99830273133</v>
      </c>
      <c r="H184">
        <f>(Table2[[#This Row],[1Y Return vs Nifty]]-AVERAGE(Table2[1Y Return vs Nifty]))/_xlfn.STDEV.P(Table2[1Y Return vs Nifty])</f>
        <v>4.358393128356159</v>
      </c>
      <c r="I184">
        <v>-3.75326889289693</v>
      </c>
      <c r="J184">
        <f>(Table2[[#This Row],[1M Return vs Nifty]]-AVERAGE(Table2[1M Return vs Nifty]))/_xlfn.STDEV.P(Table2[1M Return vs Nifty])</f>
        <v>-3.2848612411197332E-2</v>
      </c>
      <c r="K184">
        <v>-25.363357969976001</v>
      </c>
      <c r="L184">
        <f>(Table2[[#This Row],[6M Return vs Nifty]]-AVERAGE(Table2[6M Return vs Nifty]))/_xlfn.STDEV.P(Table2[6M Return vs Nifty])</f>
        <v>-1.0501265663119304</v>
      </c>
      <c r="M184">
        <v>-1.5700597325729</v>
      </c>
      <c r="N184">
        <f>(Table2[[#This Row],[1W Return vs Nifty]]-AVERAGE(Table2[1W Return vs Nifty]))/_xlfn.STDEV.P(Table2[1W Return vs Nifty])</f>
        <v>0.30896181759959424</v>
      </c>
      <c r="O184">
        <v>892.38</v>
      </c>
      <c r="P184">
        <v>902.38989352103499</v>
      </c>
      <c r="Q184">
        <v>818.405186945232</v>
      </c>
      <c r="R184">
        <v>49.059955734766802</v>
      </c>
      <c r="S184" s="1">
        <f>(Table2[[#This Row],[Close Price]]-Table2[[#This Row],[20D EMA]])/Table2[[#This Row],[20D EMA]]</f>
        <v>2.2411976960467301E-5</v>
      </c>
      <c r="T184" s="1">
        <f>(Table2[[#This Row],[Close Price]]-Table2[[#This Row],[50D EMA]])/Table2[[#This Row],[50D EMA]]</f>
        <v>-1.1070484712606266E-2</v>
      </c>
      <c r="U184" s="1">
        <f>(Table2[[#This Row],[Close Price]]-Table2[[#This Row],[200D EMA]])/Table2[[#This Row],[200D EMA]]</f>
        <v>9.0413421414104175E-2</v>
      </c>
      <c r="V184">
        <v>1.6983183983730901</v>
      </c>
      <c r="W184">
        <v>875.15</v>
      </c>
      <c r="X184">
        <v>894.95</v>
      </c>
      <c r="Y184">
        <v>856</v>
      </c>
      <c r="Z184">
        <v>901.9</v>
      </c>
      <c r="AA184">
        <v>856</v>
      </c>
      <c r="AB184">
        <v>945</v>
      </c>
      <c r="AC184" s="1">
        <f>(Table2[[#This Row],[Close Price]]/Table2[[#This Row],[Day Low]])-1</f>
        <v>1.9710906701708275E-2</v>
      </c>
      <c r="AD184" s="1">
        <f>(Table2[[#This Row],[Day High]]/Table2[[#This Row],[Close Price]])-1</f>
        <v>2.8574630210669305E-3</v>
      </c>
      <c r="AE184" s="1">
        <f>(Table2[[#This Row],[Close Price]]/Table2[[#This Row],[Current Week Low]])-1</f>
        <v>4.2523364485981263E-2</v>
      </c>
      <c r="AF184" s="1">
        <f>(Table2[[#This Row],[Current Week High]]/Table2[[#This Row],[Close Price]])-1</f>
        <v>1.0645450470641027E-2</v>
      </c>
      <c r="AG184" s="1">
        <f>(Table2[[#This Row],[Close Price]]/Table2[[#This Row],[Current Month Low]])-1</f>
        <v>4.2523364485981263E-2</v>
      </c>
      <c r="AH184" s="1">
        <f>(Table2[[#This Row],[Current Month High]]/Table2[[#This Row],[Close Price]])-1</f>
        <v>5.8942178395338329E-2</v>
      </c>
      <c r="AI184">
        <v>47.243388614970797</v>
      </c>
      <c r="AJ184">
        <v>357.75839958963797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-0.03</v>
      </c>
      <c r="AM184" t="s">
        <v>3110</v>
      </c>
      <c r="AN184">
        <v>10.130000000000001</v>
      </c>
      <c r="AO184" t="s">
        <v>3111</v>
      </c>
      <c r="AP184">
        <v>0.21292165559717</v>
      </c>
      <c r="AQ184">
        <f>(Table2[[#This Row],[Sharpe Ratio]]-AVERAGE(Table2[Sharpe Ratio]))/_xlfn.STDEV.P(Table2[Sharpe Ratio])</f>
        <v>1.7628809615867325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6</v>
      </c>
      <c r="AT184">
        <f>_xlfn.RANK.AVG(Table2[[#This Row],[6M Return vs Nifty Z-Score]],Table2[6M Return vs Nifty Z-Score])</f>
        <v>655</v>
      </c>
      <c r="AU184">
        <f>_xlfn.RANK.AVG(Table2[[#This Row],[Sharpe Ratio Z-Score]],Table2[Sharpe Ratio Z-Score])</f>
        <v>30</v>
      </c>
      <c r="AV184">
        <f>(Table2[[#This Row],[Rank 1Y]]+Table2[[#This Row],[Rank 6M]]+Table2[[#This Row],[Rank Sharpe]])/3</f>
        <v>230.33333333333334</v>
      </c>
    </row>
    <row r="185" spans="1:48" x14ac:dyDescent="0.3">
      <c r="A185" t="s">
        <v>1049</v>
      </c>
      <c r="B185" t="s">
        <v>1050</v>
      </c>
      <c r="C185" t="s">
        <v>3074</v>
      </c>
      <c r="D185" t="s">
        <v>394</v>
      </c>
      <c r="E185">
        <v>12322.712809549999</v>
      </c>
      <c r="F185">
        <v>264.55</v>
      </c>
      <c r="G185">
        <v>140.56608384828499</v>
      </c>
      <c r="H185">
        <f>(Table2[[#This Row],[1Y Return vs Nifty]]-AVERAGE(Table2[1Y Return vs Nifty]))/_xlfn.STDEV.P(Table2[1Y Return vs Nifty])</f>
        <v>1.6036955309684799</v>
      </c>
      <c r="I185">
        <v>-7.0319475715755999</v>
      </c>
      <c r="J185">
        <f>(Table2[[#This Row],[1M Return vs Nifty]]-AVERAGE(Table2[1M Return vs Nifty]))/_xlfn.STDEV.P(Table2[1M Return vs Nifty])</f>
        <v>-0.36908316185771883</v>
      </c>
      <c r="K185">
        <v>-6.5986227805357203</v>
      </c>
      <c r="L185">
        <f>(Table2[[#This Row],[6M Return vs Nifty]]-AVERAGE(Table2[6M Return vs Nifty]))/_xlfn.STDEV.P(Table2[6M Return vs Nifty])</f>
        <v>-0.38961736552334558</v>
      </c>
      <c r="M185">
        <v>-11.1799029973755</v>
      </c>
      <c r="N185">
        <f>(Table2[[#This Row],[1W Return vs Nifty]]-AVERAGE(Table2[1W Return vs Nifty]))/_xlfn.STDEV.P(Table2[1W Return vs Nifty])</f>
        <v>-1.5580703764162764</v>
      </c>
      <c r="O185">
        <v>280.73</v>
      </c>
      <c r="P185">
        <v>271.30255856762398</v>
      </c>
      <c r="Q185">
        <v>219.64313148124299</v>
      </c>
      <c r="R185">
        <v>38.128562117787801</v>
      </c>
      <c r="S185" s="1">
        <f>(Table2[[#This Row],[Close Price]]-Table2[[#This Row],[20D EMA]])/Table2[[#This Row],[20D EMA]]</f>
        <v>-5.7635450432800217E-2</v>
      </c>
      <c r="T185" s="1">
        <f>(Table2[[#This Row],[Close Price]]-Table2[[#This Row],[50D EMA]])/Table2[[#This Row],[50D EMA]]</f>
        <v>-2.488940245633859E-2</v>
      </c>
      <c r="U185" s="1">
        <f>(Table2[[#This Row],[Close Price]]-Table2[[#This Row],[200D EMA]])/Table2[[#This Row],[200D EMA]]</f>
        <v>0.20445378016563184</v>
      </c>
      <c r="V185">
        <v>0.878412889379516</v>
      </c>
      <c r="W185">
        <v>262.89999999999998</v>
      </c>
      <c r="X185">
        <v>265.3</v>
      </c>
      <c r="Y185">
        <v>248.35</v>
      </c>
      <c r="Z185">
        <v>276.45</v>
      </c>
      <c r="AA185">
        <v>248.35</v>
      </c>
      <c r="AB185">
        <v>296.60000000000002</v>
      </c>
      <c r="AC185" s="1">
        <f>(Table2[[#This Row],[Close Price]]/Table2[[#This Row],[Day Low]])-1</f>
        <v>6.2761506276152179E-3</v>
      </c>
      <c r="AD185" s="1">
        <f>(Table2[[#This Row],[Day High]]/Table2[[#This Row],[Close Price]])-1</f>
        <v>2.83500283500282E-3</v>
      </c>
      <c r="AE185" s="1">
        <f>(Table2[[#This Row],[Close Price]]/Table2[[#This Row],[Current Week Low]])-1</f>
        <v>6.5230521441514089E-2</v>
      </c>
      <c r="AF185" s="1">
        <f>(Table2[[#This Row],[Current Week High]]/Table2[[#This Row],[Close Price]])-1</f>
        <v>4.4982044982044833E-2</v>
      </c>
      <c r="AG185" s="1">
        <f>(Table2[[#This Row],[Close Price]]/Table2[[#This Row],[Current Month Low]])-1</f>
        <v>6.5230521441514089E-2</v>
      </c>
      <c r="AH185" s="1">
        <f>(Table2[[#This Row],[Current Month High]]/Table2[[#This Row],[Close Price]])-1</f>
        <v>0.12114912114912113</v>
      </c>
      <c r="AI185">
        <v>45.227745227745203</v>
      </c>
      <c r="AJ185">
        <v>167.08732963149899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0.08</v>
      </c>
      <c r="AM185" t="s">
        <v>3111</v>
      </c>
      <c r="AN185">
        <v>-16.989999999999998</v>
      </c>
      <c r="AO185" t="s">
        <v>3110</v>
      </c>
      <c r="AP185">
        <v>0.114510840428387</v>
      </c>
      <c r="AQ185">
        <f>(Table2[[#This Row],[Sharpe Ratio]]-AVERAGE(Table2[Sharpe Ratio]))/_xlfn.STDEV.P(Table2[Sharpe Ratio])</f>
        <v>0.61104630829918272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-0.10202906452967819</v>
      </c>
      <c r="AS185">
        <f>_xlfn.RANK.AVG(Table2[[#This Row],[1Y Return vs Nifty Z-Score]],Table2[1Y Return vs Nifty Z-Score])</f>
        <v>48</v>
      </c>
      <c r="AT185">
        <f>_xlfn.RANK.AVG(Table2[[#This Row],[6M Return vs Nifty Z-Score]],Table2[6M Return vs Nifty Z-Score])</f>
        <v>449</v>
      </c>
      <c r="AU185">
        <f>_xlfn.RANK.AVG(Table2[[#This Row],[Sharpe Ratio Z-Score]],Table2[Sharpe Ratio Z-Score])</f>
        <v>197</v>
      </c>
      <c r="AV185">
        <f>(Table2[[#This Row],[Rank 1Y]]+Table2[[#This Row],[Rank 6M]]+Table2[[#This Row],[Rank Sharpe]])/3</f>
        <v>231.33333333333334</v>
      </c>
    </row>
    <row r="186" spans="1:48" x14ac:dyDescent="0.3">
      <c r="A186" t="s">
        <v>503</v>
      </c>
      <c r="B186" t="s">
        <v>504</v>
      </c>
      <c r="C186" t="s">
        <v>3077</v>
      </c>
      <c r="D186" t="s">
        <v>505</v>
      </c>
      <c r="E186">
        <v>40568.604713909997</v>
      </c>
      <c r="F186">
        <v>3735.9</v>
      </c>
      <c r="G186">
        <v>22.539204215387201</v>
      </c>
      <c r="H186">
        <f>(Table2[[#This Row],[1Y Return vs Nifty]]-AVERAGE(Table2[1Y Return vs Nifty]))/_xlfn.STDEV.P(Table2[1Y Return vs Nifty])</f>
        <v>-0.17849164924854088</v>
      </c>
      <c r="I186">
        <v>-10.7849000902548</v>
      </c>
      <c r="J186">
        <f>(Table2[[#This Row],[1M Return vs Nifty]]-AVERAGE(Table2[1M Return vs Nifty]))/_xlfn.STDEV.P(Table2[1M Return vs Nifty])</f>
        <v>-0.75395536888986137</v>
      </c>
      <c r="K186">
        <v>16.6945274178921</v>
      </c>
      <c r="L186">
        <f>(Table2[[#This Row],[6M Return vs Nifty]]-AVERAGE(Table2[6M Return vs Nifty]))/_xlfn.STDEV.P(Table2[6M Return vs Nifty])</f>
        <v>0.43028975632455652</v>
      </c>
      <c r="M186">
        <v>-8.5984875485456893</v>
      </c>
      <c r="N186">
        <f>(Table2[[#This Row],[1W Return vs Nifty]]-AVERAGE(Table2[1W Return vs Nifty]))/_xlfn.STDEV.P(Table2[1W Return vs Nifty])</f>
        <v>-1.0565444288758421</v>
      </c>
      <c r="O186">
        <v>3988.99</v>
      </c>
      <c r="P186">
        <v>3947.4064195849401</v>
      </c>
      <c r="Q186">
        <v>3409.7885341762699</v>
      </c>
      <c r="R186">
        <v>26.4151623286084</v>
      </c>
      <c r="S186" s="1">
        <f>(Table2[[#This Row],[Close Price]]-Table2[[#This Row],[20D EMA]])/Table2[[#This Row],[20D EMA]]</f>
        <v>-6.3447138248027626E-2</v>
      </c>
      <c r="T186" s="1">
        <f>(Table2[[#This Row],[Close Price]]-Table2[[#This Row],[50D EMA]])/Table2[[#This Row],[50D EMA]]</f>
        <v>-5.3581110507283244E-2</v>
      </c>
      <c r="U186" s="1">
        <f>(Table2[[#This Row],[Close Price]]-Table2[[#This Row],[200D EMA]])/Table2[[#This Row],[200D EMA]]</f>
        <v>9.5639791897684817E-2</v>
      </c>
      <c r="V186">
        <v>1.1655229801800799</v>
      </c>
      <c r="W186">
        <v>3700.1</v>
      </c>
      <c r="X186">
        <v>3728.4</v>
      </c>
      <c r="Y186">
        <v>3684.05</v>
      </c>
      <c r="Z186">
        <v>3907.45</v>
      </c>
      <c r="AA186">
        <v>3684.05</v>
      </c>
      <c r="AB186">
        <v>4234.45</v>
      </c>
      <c r="AC186" s="1">
        <f>(Table2[[#This Row],[Close Price]]/Table2[[#This Row],[Day Low]])-1</f>
        <v>9.675414177995334E-3</v>
      </c>
      <c r="AD186" s="1">
        <f>(Table2[[#This Row],[Day High]]/Table2[[#This Row],[Close Price]])-1</f>
        <v>-2.007548381915969E-3</v>
      </c>
      <c r="AE186" s="1">
        <f>(Table2[[#This Row],[Close Price]]/Table2[[#This Row],[Current Week Low]])-1</f>
        <v>1.4074184660903155E-2</v>
      </c>
      <c r="AF186" s="1">
        <f>(Table2[[#This Row],[Current Week High]]/Table2[[#This Row],[Close Price]])-1</f>
        <v>4.5919323322358707E-2</v>
      </c>
      <c r="AG186" s="1">
        <f>(Table2[[#This Row],[Close Price]]/Table2[[#This Row],[Current Month Low]])-1</f>
        <v>1.4074184660903155E-2</v>
      </c>
      <c r="AH186" s="1">
        <f>(Table2[[#This Row],[Current Month High]]/Table2[[#This Row],[Close Price]])-1</f>
        <v>0.13344843277389651</v>
      </c>
      <c r="AI186">
        <v>18.0317995663695</v>
      </c>
      <c r="AJ186">
        <v>47.664031620553303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-0.11</v>
      </c>
      <c r="AM186" t="s">
        <v>3110</v>
      </c>
      <c r="AN186">
        <v>-6.95</v>
      </c>
      <c r="AO186" t="s">
        <v>3110</v>
      </c>
      <c r="AP186">
        <v>0.12752964635866301</v>
      </c>
      <c r="AQ186">
        <f>(Table2[[#This Row],[Sharpe Ratio]]-AVERAGE(Table2[Sharpe Ratio]))/_xlfn.STDEV.P(Table2[Sharpe Ratio])</f>
        <v>0.76342297329478082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-0.79527871739490696</v>
      </c>
      <c r="AS186">
        <f>_xlfn.RANK.AVG(Table2[[#This Row],[1Y Return vs Nifty Z-Score]],Table2[1Y Return vs Nifty Z-Score])</f>
        <v>338</v>
      </c>
      <c r="AT186">
        <f>_xlfn.RANK.AVG(Table2[[#This Row],[6M Return vs Nifty Z-Score]],Table2[6M Return vs Nifty Z-Score])</f>
        <v>195</v>
      </c>
      <c r="AU186">
        <f>_xlfn.RANK.AVG(Table2[[#This Row],[Sharpe Ratio Z-Score]],Table2[Sharpe Ratio Z-Score])</f>
        <v>162</v>
      </c>
      <c r="AV186">
        <f>(Table2[[#This Row],[Rank 1Y]]+Table2[[#This Row],[Rank 6M]]+Table2[[#This Row],[Rank Sharpe]])/3</f>
        <v>231.66666666666666</v>
      </c>
    </row>
    <row r="187" spans="1:48" x14ac:dyDescent="0.3">
      <c r="A187" t="s">
        <v>1128</v>
      </c>
      <c r="B187" t="s">
        <v>1129</v>
      </c>
      <c r="C187" t="s">
        <v>3074</v>
      </c>
      <c r="D187" t="s">
        <v>75</v>
      </c>
      <c r="E187">
        <v>10704.32648722</v>
      </c>
      <c r="F187">
        <v>221.42</v>
      </c>
      <c r="G187">
        <v>57.359245191446497</v>
      </c>
      <c r="H187">
        <f>(Table2[[#This Row],[1Y Return vs Nifty]]-AVERAGE(Table2[1Y Return vs Nifty]))/_xlfn.STDEV.P(Table2[1Y Return vs Nifty])</f>
        <v>0.34728545199465194</v>
      </c>
      <c r="I187">
        <v>-5.3244388620655601</v>
      </c>
      <c r="J187">
        <f>(Table2[[#This Row],[1M Return vs Nifty]]-AVERAGE(Table2[1M Return vs Nifty]))/_xlfn.STDEV.P(Table2[1M Return vs Nifty])</f>
        <v>-0.19397499241383317</v>
      </c>
      <c r="K187">
        <v>13.112800119041101</v>
      </c>
      <c r="L187">
        <f>(Table2[[#This Row],[6M Return vs Nifty]]-AVERAGE(Table2[6M Return vs Nifty]))/_xlfn.STDEV.P(Table2[6M Return vs Nifty])</f>
        <v>0.30421476449956941</v>
      </c>
      <c r="M187">
        <v>-6.48284517177333</v>
      </c>
      <c r="N187">
        <f>(Table2[[#This Row],[1W Return vs Nifty]]-AVERAGE(Table2[1W Return vs Nifty]))/_xlfn.STDEV.P(Table2[1W Return vs Nifty])</f>
        <v>-0.64551041722597702</v>
      </c>
      <c r="O187">
        <v>221.23</v>
      </c>
      <c r="P187">
        <v>215.670953842155</v>
      </c>
      <c r="Q187">
        <v>187.87474724591999</v>
      </c>
      <c r="R187">
        <v>49.1962154947729</v>
      </c>
      <c r="S187" s="1">
        <f>(Table2[[#This Row],[Close Price]]-Table2[[#This Row],[20D EMA]])/Table2[[#This Row],[20D EMA]]</f>
        <v>8.5883469692174541E-4</v>
      </c>
      <c r="T187" s="1">
        <f>(Table2[[#This Row],[Close Price]]-Table2[[#This Row],[50D EMA]])/Table2[[#This Row],[50D EMA]]</f>
        <v>2.6656562023890301E-2</v>
      </c>
      <c r="U187" s="1">
        <f>(Table2[[#This Row],[Close Price]]-Table2[[#This Row],[200D EMA]])/Table2[[#This Row],[200D EMA]]</f>
        <v>0.17855115307312003</v>
      </c>
      <c r="V187">
        <v>0.87513100194909499</v>
      </c>
      <c r="W187">
        <v>228.5</v>
      </c>
      <c r="X187">
        <v>233.86</v>
      </c>
      <c r="Y187">
        <v>211.2</v>
      </c>
      <c r="Z187">
        <v>226.29</v>
      </c>
      <c r="AA187">
        <v>211.2</v>
      </c>
      <c r="AB187">
        <v>240.9</v>
      </c>
      <c r="AC187" s="1">
        <f>(Table2[[#This Row],[Close Price]]/Table2[[#This Row],[Day Low]])-1</f>
        <v>-3.0984682713347977E-2</v>
      </c>
      <c r="AD187" s="1">
        <f>(Table2[[#This Row],[Day High]]/Table2[[#This Row],[Close Price]])-1</f>
        <v>5.6182819980128418E-2</v>
      </c>
      <c r="AE187" s="1">
        <f>(Table2[[#This Row],[Close Price]]/Table2[[#This Row],[Current Week Low]])-1</f>
        <v>4.8390151515151469E-2</v>
      </c>
      <c r="AF187" s="1">
        <f>(Table2[[#This Row],[Current Week High]]/Table2[[#This Row],[Close Price]])-1</f>
        <v>2.1994399783217489E-2</v>
      </c>
      <c r="AG187" s="1">
        <f>(Table2[[#This Row],[Close Price]]/Table2[[#This Row],[Current Month Low]])-1</f>
        <v>4.8390151515151469E-2</v>
      </c>
      <c r="AH187" s="1">
        <f>(Table2[[#This Row],[Current Month High]]/Table2[[#This Row],[Close Price]])-1</f>
        <v>8.7977599132869733E-2</v>
      </c>
      <c r="AI187">
        <v>9.8997380543763107</v>
      </c>
      <c r="AJ187">
        <v>91.622674167027199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-0.01</v>
      </c>
      <c r="AM187" t="s">
        <v>3110</v>
      </c>
      <c r="AN187">
        <v>4.6399999999999997</v>
      </c>
      <c r="AO187" t="s">
        <v>3111</v>
      </c>
      <c r="AP187">
        <v>8.3936294672084993E-2</v>
      </c>
      <c r="AQ187">
        <f>(Table2[[#This Row],[Sharpe Ratio]]-AVERAGE(Table2[Sharpe Ratio]))/_xlfn.STDEV.P(Table2[Sharpe Ratio])</f>
        <v>0.25319111473905864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6.5205921593469829E-2</v>
      </c>
      <c r="AS187">
        <f>_xlfn.RANK.AVG(Table2[[#This Row],[1Y Return vs Nifty Z-Score]],Table2[1Y Return vs Nifty Z-Score])</f>
        <v>202</v>
      </c>
      <c r="AT187">
        <f>_xlfn.RANK.AVG(Table2[[#This Row],[6M Return vs Nifty Z-Score]],Table2[6M Return vs Nifty Z-Score])</f>
        <v>226</v>
      </c>
      <c r="AU187">
        <f>_xlfn.RANK.AVG(Table2[[#This Row],[Sharpe Ratio Z-Score]],Table2[Sharpe Ratio Z-Score])</f>
        <v>267</v>
      </c>
      <c r="AV187">
        <f>(Table2[[#This Row],[Rank 1Y]]+Table2[[#This Row],[Rank 6M]]+Table2[[#This Row],[Rank Sharpe]])/3</f>
        <v>231.66666666666666</v>
      </c>
    </row>
    <row r="188" spans="1:48" x14ac:dyDescent="0.3">
      <c r="A188" t="s">
        <v>1575</v>
      </c>
      <c r="B188" t="s">
        <v>1576</v>
      </c>
      <c r="C188" t="s">
        <v>3064</v>
      </c>
      <c r="D188" t="s">
        <v>297</v>
      </c>
      <c r="E188">
        <v>5669.58587481</v>
      </c>
      <c r="F188">
        <v>1152.45</v>
      </c>
      <c r="G188">
        <v>71.313491067400605</v>
      </c>
      <c r="H188">
        <f>(Table2[[#This Row],[1Y Return vs Nifty]]-AVERAGE(Table2[1Y Return vs Nifty]))/_xlfn.STDEV.P(Table2[1Y Return vs Nifty])</f>
        <v>0.55799235356718024</v>
      </c>
      <c r="I188">
        <v>-16.415801603764201</v>
      </c>
      <c r="J188">
        <f>(Table2[[#This Row],[1M Return vs Nifty]]-AVERAGE(Table2[1M Return vs Nifty]))/_xlfn.STDEV.P(Table2[1M Return vs Nifty])</f>
        <v>-1.3314147111806356</v>
      </c>
      <c r="K188">
        <v>16.163573652980698</v>
      </c>
      <c r="L188">
        <f>(Table2[[#This Row],[6M Return vs Nifty]]-AVERAGE(Table2[6M Return vs Nifty]))/_xlfn.STDEV.P(Table2[6M Return vs Nifty])</f>
        <v>0.41160045197910139</v>
      </c>
      <c r="M188">
        <v>-9.4156937410708395</v>
      </c>
      <c r="N188">
        <f>(Table2[[#This Row],[1W Return vs Nifty]]-AVERAGE(Table2[1W Return vs Nifty]))/_xlfn.STDEV.P(Table2[1W Return vs Nifty])</f>
        <v>-1.215313955969157</v>
      </c>
      <c r="O188">
        <v>1178.5999999999999</v>
      </c>
      <c r="P188">
        <v>1134.2070705654201</v>
      </c>
      <c r="Q188">
        <v>929.780755843017</v>
      </c>
      <c r="R188">
        <v>45.179714330949203</v>
      </c>
      <c r="S188" s="1">
        <f>(Table2[[#This Row],[Close Price]]-Table2[[#This Row],[20D EMA]])/Table2[[#This Row],[20D EMA]]</f>
        <v>-2.218734091294745E-2</v>
      </c>
      <c r="T188" s="1">
        <f>(Table2[[#This Row],[Close Price]]-Table2[[#This Row],[50D EMA]])/Table2[[#This Row],[50D EMA]]</f>
        <v>1.6084302335979624E-2</v>
      </c>
      <c r="U188" s="1">
        <f>(Table2[[#This Row],[Close Price]]-Table2[[#This Row],[200D EMA]])/Table2[[#This Row],[200D EMA]]</f>
        <v>0.23948575269778785</v>
      </c>
      <c r="V188">
        <v>1.03625865000193</v>
      </c>
      <c r="W188">
        <v>1145.6500000000001</v>
      </c>
      <c r="X188">
        <v>1160</v>
      </c>
      <c r="Y188">
        <v>1065.45</v>
      </c>
      <c r="Z188">
        <v>1204.5999999999999</v>
      </c>
      <c r="AA188">
        <v>1065.45</v>
      </c>
      <c r="AB188">
        <v>1243.95</v>
      </c>
      <c r="AC188" s="1">
        <f>(Table2[[#This Row],[Close Price]]/Table2[[#This Row],[Day Low]])-1</f>
        <v>5.9354951337668993E-3</v>
      </c>
      <c r="AD188" s="1">
        <f>(Table2[[#This Row],[Day High]]/Table2[[#This Row],[Close Price]])-1</f>
        <v>6.5512603583668394E-3</v>
      </c>
      <c r="AE188" s="1">
        <f>(Table2[[#This Row],[Close Price]]/Table2[[#This Row],[Current Week Low]])-1</f>
        <v>8.1655638462621472E-2</v>
      </c>
      <c r="AF188" s="1">
        <f>(Table2[[#This Row],[Current Week High]]/Table2[[#This Row],[Close Price]])-1</f>
        <v>4.5251420885938476E-2</v>
      </c>
      <c r="AG188" s="1">
        <f>(Table2[[#This Row],[Close Price]]/Table2[[#This Row],[Current Month Low]])-1</f>
        <v>8.1655638462621472E-2</v>
      </c>
      <c r="AH188" s="1">
        <f>(Table2[[#This Row],[Current Month High]]/Table2[[#This Row],[Close Price]])-1</f>
        <v>7.939606924378495E-2</v>
      </c>
      <c r="AI188">
        <v>17.054969846848</v>
      </c>
      <c r="AJ188">
        <v>120.75471698113201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0.16</v>
      </c>
      <c r="AM188" t="s">
        <v>3111</v>
      </c>
      <c r="AN188">
        <v>-4.4000000000000004</v>
      </c>
      <c r="AO188" t="s">
        <v>3110</v>
      </c>
      <c r="AP188">
        <v>6.3127604476354002E-2</v>
      </c>
      <c r="AQ188">
        <f>(Table2[[#This Row],[Sharpe Ratio]]-AVERAGE(Table2[Sharpe Ratio]))/_xlfn.STDEV.P(Table2[Sharpe Ratio])</f>
        <v>9.638915563994703E-3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-1.5674969460395163</v>
      </c>
      <c r="AS188">
        <f>_xlfn.RANK.AVG(Table2[[#This Row],[1Y Return vs Nifty Z-Score]],Table2[1Y Return vs Nifty Z-Score])</f>
        <v>152</v>
      </c>
      <c r="AT188">
        <f>_xlfn.RANK.AVG(Table2[[#This Row],[6M Return vs Nifty Z-Score]],Table2[6M Return vs Nifty Z-Score])</f>
        <v>202</v>
      </c>
      <c r="AU188">
        <f>_xlfn.RANK.AVG(Table2[[#This Row],[Sharpe Ratio Z-Score]],Table2[Sharpe Ratio Z-Score])</f>
        <v>343</v>
      </c>
      <c r="AV188">
        <f>(Table2[[#This Row],[Rank 1Y]]+Table2[[#This Row],[Rank 6M]]+Table2[[#This Row],[Rank Sharpe]])/3</f>
        <v>232.33333333333334</v>
      </c>
    </row>
    <row r="189" spans="1:48" x14ac:dyDescent="0.3">
      <c r="A189" t="s">
        <v>1490</v>
      </c>
      <c r="B189" t="s">
        <v>1491</v>
      </c>
      <c r="C189" t="s">
        <v>3080</v>
      </c>
      <c r="D189" t="s">
        <v>166</v>
      </c>
      <c r="E189">
        <v>6529.51422</v>
      </c>
      <c r="F189">
        <v>943.2</v>
      </c>
      <c r="G189">
        <v>54.112760585445301</v>
      </c>
      <c r="H189">
        <f>(Table2[[#This Row],[1Y Return vs Nifty]]-AVERAGE(Table2[1Y Return vs Nifty]))/_xlfn.STDEV.P(Table2[1Y Return vs Nifty])</f>
        <v>0.29826404887374336</v>
      </c>
      <c r="I189">
        <v>0.70351882483872397</v>
      </c>
      <c r="J189">
        <f>(Table2[[#This Row],[1M Return vs Nifty]]-AVERAGE(Table2[1M Return vs Nifty]))/_xlfn.STDEV.P(Table2[1M Return vs Nifty])</f>
        <v>0.42420319324349853</v>
      </c>
      <c r="K189">
        <v>64.002957722986594</v>
      </c>
      <c r="L189">
        <f>(Table2[[#This Row],[6M Return vs Nifty]]-AVERAGE(Table2[6M Return vs Nifty]))/_xlfn.STDEV.P(Table2[6M Return vs Nifty])</f>
        <v>2.0955226080497877</v>
      </c>
      <c r="M189">
        <v>0.91725274145107805</v>
      </c>
      <c r="N189">
        <f>(Table2[[#This Row],[1W Return vs Nifty]]-AVERAGE(Table2[1W Return vs Nifty]))/_xlfn.STDEV.P(Table2[1W Return vs Nifty])</f>
        <v>0.79220512736188131</v>
      </c>
      <c r="O189">
        <v>920.42</v>
      </c>
      <c r="P189">
        <v>872.88211885203202</v>
      </c>
      <c r="Q189">
        <v>697.46209552749394</v>
      </c>
      <c r="R189">
        <v>56.055976840590702</v>
      </c>
      <c r="S189" s="1">
        <f>(Table2[[#This Row],[Close Price]]-Table2[[#This Row],[20D EMA]])/Table2[[#This Row],[20D EMA]]</f>
        <v>2.4749570848091183E-2</v>
      </c>
      <c r="T189" s="1">
        <f>(Table2[[#This Row],[Close Price]]-Table2[[#This Row],[50D EMA]])/Table2[[#This Row],[50D EMA]]</f>
        <v>8.0558278866390748E-2</v>
      </c>
      <c r="U189" s="1">
        <f>(Table2[[#This Row],[Close Price]]-Table2[[#This Row],[200D EMA]])/Table2[[#This Row],[200D EMA]]</f>
        <v>0.3523315547157489</v>
      </c>
      <c r="V189">
        <v>0.97415356145149501</v>
      </c>
      <c r="W189">
        <v>940</v>
      </c>
      <c r="X189">
        <v>949.95</v>
      </c>
      <c r="Y189">
        <v>873.75</v>
      </c>
      <c r="Z189">
        <v>947.9</v>
      </c>
      <c r="AA189">
        <v>873.75</v>
      </c>
      <c r="AB189">
        <v>1010</v>
      </c>
      <c r="AC189" s="1">
        <f>(Table2[[#This Row],[Close Price]]/Table2[[#This Row],[Day Low]])-1</f>
        <v>3.4042553191488967E-3</v>
      </c>
      <c r="AD189" s="1">
        <f>(Table2[[#This Row],[Day High]]/Table2[[#This Row],[Close Price]])-1</f>
        <v>7.1564885496182562E-3</v>
      </c>
      <c r="AE189" s="1">
        <f>(Table2[[#This Row],[Close Price]]/Table2[[#This Row],[Current Week Low]])-1</f>
        <v>7.9484978540772522E-2</v>
      </c>
      <c r="AF189" s="1">
        <f>(Table2[[#This Row],[Current Week High]]/Table2[[#This Row],[Close Price]])-1</f>
        <v>4.9830364715859332E-3</v>
      </c>
      <c r="AG189" s="1">
        <f>(Table2[[#This Row],[Close Price]]/Table2[[#This Row],[Current Month Low]])-1</f>
        <v>7.9484978540772522E-2</v>
      </c>
      <c r="AH189" s="1">
        <f>(Table2[[#This Row],[Current Month High]]/Table2[[#This Row],[Close Price]])-1</f>
        <v>7.082273112807469E-2</v>
      </c>
      <c r="AI189">
        <v>7.0822731128074601</v>
      </c>
      <c r="AJ189">
        <v>115.785861358956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0.16</v>
      </c>
      <c r="AM189" t="s">
        <v>3111</v>
      </c>
      <c r="AN189">
        <v>5.53</v>
      </c>
      <c r="AO189" t="s">
        <v>3111</v>
      </c>
      <c r="AP189">
        <v>2.5448964795479999E-2</v>
      </c>
      <c r="AQ189">
        <f>(Table2[[#This Row],[Sharpe Ratio]]-AVERAGE(Table2[Sharpe Ratio]))/_xlfn.STDEV.P(Table2[Sharpe Ratio])</f>
        <v>-0.43136508179881589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3.1788298957300949</v>
      </c>
      <c r="AS189">
        <f>_xlfn.RANK.AVG(Table2[[#This Row],[1Y Return vs Nifty Z-Score]],Table2[1Y Return vs Nifty Z-Score])</f>
        <v>211</v>
      </c>
      <c r="AT189">
        <f>_xlfn.RANK.AVG(Table2[[#This Row],[6M Return vs Nifty Z-Score]],Table2[6M Return vs Nifty Z-Score])</f>
        <v>31</v>
      </c>
      <c r="AU189">
        <f>_xlfn.RANK.AVG(Table2[[#This Row],[Sharpe Ratio Z-Score]],Table2[Sharpe Ratio Z-Score])</f>
        <v>458</v>
      </c>
      <c r="AV189">
        <f>(Table2[[#This Row],[Rank 1Y]]+Table2[[#This Row],[Rank 6M]]+Table2[[#This Row],[Rank Sharpe]])/3</f>
        <v>233.33333333333334</v>
      </c>
    </row>
    <row r="190" spans="1:48" x14ac:dyDescent="0.3">
      <c r="A190" t="s">
        <v>1462</v>
      </c>
      <c r="B190" t="s">
        <v>1463</v>
      </c>
      <c r="C190" t="s">
        <v>3070</v>
      </c>
      <c r="D190" t="s">
        <v>51</v>
      </c>
      <c r="E190">
        <v>6900.61542302</v>
      </c>
      <c r="F190">
        <v>705.65</v>
      </c>
      <c r="G190">
        <v>72.6855375829563</v>
      </c>
      <c r="H190">
        <f>(Table2[[#This Row],[1Y Return vs Nifty]]-AVERAGE(Table2[1Y Return vs Nifty]))/_xlfn.STDEV.P(Table2[1Y Return vs Nifty])</f>
        <v>0.57871003854106329</v>
      </c>
      <c r="I190">
        <v>0.19180152106287601</v>
      </c>
      <c r="J190">
        <f>(Table2[[#This Row],[1M Return vs Nifty]]-AVERAGE(Table2[1M Return vs Nifty]))/_xlfn.STDEV.P(Table2[1M Return vs Nifty])</f>
        <v>0.37172563934413277</v>
      </c>
      <c r="K190">
        <v>70.514623324318904</v>
      </c>
      <c r="L190">
        <f>(Table2[[#This Row],[6M Return vs Nifty]]-AVERAGE(Table2[6M Return vs Nifty]))/_xlfn.STDEV.P(Table2[6M Return vs Nifty])</f>
        <v>2.3247299482396397</v>
      </c>
      <c r="M190">
        <v>-2.2604180555105899</v>
      </c>
      <c r="N190">
        <f>(Table2[[#This Row],[1W Return vs Nifty]]-AVERAGE(Table2[1W Return vs Nifty]))/_xlfn.STDEV.P(Table2[1W Return vs Nifty])</f>
        <v>0.17483671495069597</v>
      </c>
      <c r="O190">
        <v>662.84</v>
      </c>
      <c r="P190">
        <v>613.37417102810105</v>
      </c>
      <c r="Q190">
        <v>487.17312546175799</v>
      </c>
      <c r="R190">
        <v>64.391218395959797</v>
      </c>
      <c r="S190" s="1">
        <f>(Table2[[#This Row],[Close Price]]-Table2[[#This Row],[20D EMA]])/Table2[[#This Row],[20D EMA]]</f>
        <v>6.4585722044535554E-2</v>
      </c>
      <c r="T190" s="1">
        <f>(Table2[[#This Row],[Close Price]]-Table2[[#This Row],[50D EMA]])/Table2[[#This Row],[50D EMA]]</f>
        <v>0.15043970439321191</v>
      </c>
      <c r="U190" s="1">
        <f>(Table2[[#This Row],[Close Price]]-Table2[[#This Row],[200D EMA]])/Table2[[#This Row],[200D EMA]]</f>
        <v>0.448458388034362</v>
      </c>
      <c r="V190">
        <v>1.07182092594923</v>
      </c>
      <c r="W190">
        <v>705.7</v>
      </c>
      <c r="X190">
        <v>713.75</v>
      </c>
      <c r="Y190">
        <v>656</v>
      </c>
      <c r="Z190">
        <v>719.6</v>
      </c>
      <c r="AA190">
        <v>656</v>
      </c>
      <c r="AB190">
        <v>739.4</v>
      </c>
      <c r="AC190" s="1">
        <f>(Table2[[#This Row],[Close Price]]/Table2[[#This Row],[Day Low]])-1</f>
        <v>-7.0851636672863982E-5</v>
      </c>
      <c r="AD190" s="1">
        <f>(Table2[[#This Row],[Day High]]/Table2[[#This Row],[Close Price]])-1</f>
        <v>1.1478778431233572E-2</v>
      </c>
      <c r="AE190" s="1">
        <f>(Table2[[#This Row],[Close Price]]/Table2[[#This Row],[Current Week Low]])-1</f>
        <v>7.5685975609756095E-2</v>
      </c>
      <c r="AF190" s="1">
        <f>(Table2[[#This Row],[Current Week High]]/Table2[[#This Row],[Close Price]])-1</f>
        <v>1.9769007298235719E-2</v>
      </c>
      <c r="AG190" s="1">
        <f>(Table2[[#This Row],[Close Price]]/Table2[[#This Row],[Current Month Low]])-1</f>
        <v>7.5685975609756095E-2</v>
      </c>
      <c r="AH190" s="1">
        <f>(Table2[[#This Row],[Current Month High]]/Table2[[#This Row],[Close Price]])-1</f>
        <v>4.7828243463473363E-2</v>
      </c>
      <c r="AI190">
        <v>4.7828243463473301</v>
      </c>
      <c r="AJ190">
        <v>137.752695417789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0.22</v>
      </c>
      <c r="AM190" t="s">
        <v>3111</v>
      </c>
      <c r="AN190">
        <v>9.57</v>
      </c>
      <c r="AO190" t="s">
        <v>3111</v>
      </c>
      <c r="AP190">
        <v>4.5341451490399999E-4</v>
      </c>
      <c r="AQ190">
        <f>(Table2[[#This Row],[Sharpe Ratio]]-AVERAGE(Table2[Sharpe Ratio]))/_xlfn.STDEV.P(Table2[Sharpe Ratio])</f>
        <v>-0.72392175803181102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2.7260805830437209</v>
      </c>
      <c r="AS190">
        <f>_xlfn.RANK.AVG(Table2[[#This Row],[1Y Return vs Nifty Z-Score]],Table2[1Y Return vs Nifty Z-Score])</f>
        <v>148</v>
      </c>
      <c r="AT190">
        <f>_xlfn.RANK.AVG(Table2[[#This Row],[6M Return vs Nifty Z-Score]],Table2[6M Return vs Nifty Z-Score])</f>
        <v>25</v>
      </c>
      <c r="AU190">
        <f>_xlfn.RANK.AVG(Table2[[#This Row],[Sharpe Ratio Z-Score]],Table2[Sharpe Ratio Z-Score])</f>
        <v>528</v>
      </c>
      <c r="AV190">
        <f>(Table2[[#This Row],[Rank 1Y]]+Table2[[#This Row],[Rank 6M]]+Table2[[#This Row],[Rank Sharpe]])/3</f>
        <v>233.66666666666666</v>
      </c>
    </row>
    <row r="191" spans="1:48" x14ac:dyDescent="0.3">
      <c r="A191" t="s">
        <v>189</v>
      </c>
      <c r="B191" t="s">
        <v>190</v>
      </c>
      <c r="C191" t="s">
        <v>3071</v>
      </c>
      <c r="D191" t="s">
        <v>84</v>
      </c>
      <c r="E191">
        <v>137495.46070741001</v>
      </c>
      <c r="F191">
        <v>430.3</v>
      </c>
      <c r="G191">
        <v>60.852853607735298</v>
      </c>
      <c r="H191">
        <f>(Table2[[#This Row],[1Y Return vs Nifty]]-AVERAGE(Table2[1Y Return vs Nifty]))/_xlfn.STDEV.P(Table2[1Y Return vs Nifty])</f>
        <v>0.40003838549229165</v>
      </c>
      <c r="I191">
        <v>-0.90711919484835601</v>
      </c>
      <c r="J191">
        <f>(Table2[[#This Row],[1M Return vs Nifty]]-AVERAGE(Table2[1M Return vs Nifty]))/_xlfn.STDEV.P(Table2[1M Return vs Nifty])</f>
        <v>0.25902929182014456</v>
      </c>
      <c r="K191">
        <v>-1.8978313759723999</v>
      </c>
      <c r="L191">
        <f>(Table2[[#This Row],[6M Return vs Nifty]]-AVERAGE(Table2[6M Return vs Nifty]))/_xlfn.STDEV.P(Table2[6M Return vs Nifty])</f>
        <v>-0.22415188240535106</v>
      </c>
      <c r="M191">
        <v>0.44677986269041398</v>
      </c>
      <c r="N191">
        <f>(Table2[[#This Row],[1W Return vs Nifty]]-AVERAGE(Table2[1W Return vs Nifty]))/_xlfn.STDEV.P(Table2[1W Return vs Nifty])</f>
        <v>0.70080009745107052</v>
      </c>
      <c r="O191">
        <v>438.7</v>
      </c>
      <c r="P191">
        <v>435.49186014638798</v>
      </c>
      <c r="Q191">
        <v>383.313684609201</v>
      </c>
      <c r="R191">
        <v>41.300290176699797</v>
      </c>
      <c r="S191" s="1">
        <f>(Table2[[#This Row],[Close Price]]-Table2[[#This Row],[20D EMA]])/Table2[[#This Row],[20D EMA]]</f>
        <v>-1.914748119443806E-2</v>
      </c>
      <c r="T191" s="1">
        <f>(Table2[[#This Row],[Close Price]]-Table2[[#This Row],[50D EMA]])/Table2[[#This Row],[50D EMA]]</f>
        <v>-1.1921830512843005E-2</v>
      </c>
      <c r="U191" s="1">
        <f>(Table2[[#This Row],[Close Price]]-Table2[[#This Row],[200D EMA]])/Table2[[#This Row],[200D EMA]]</f>
        <v>0.1225792797841352</v>
      </c>
      <c r="V191">
        <v>1.51434547277764</v>
      </c>
      <c r="W191">
        <v>427.3</v>
      </c>
      <c r="X191">
        <v>432.5</v>
      </c>
      <c r="Y191">
        <v>426.1</v>
      </c>
      <c r="Z191">
        <v>452.9</v>
      </c>
      <c r="AA191">
        <v>426.1</v>
      </c>
      <c r="AB191">
        <v>471</v>
      </c>
      <c r="AC191" s="1">
        <f>(Table2[[#This Row],[Close Price]]/Table2[[#This Row],[Day Low]])-1</f>
        <v>7.0208284577579771E-3</v>
      </c>
      <c r="AD191" s="1">
        <f>(Table2[[#This Row],[Day High]]/Table2[[#This Row],[Close Price]])-1</f>
        <v>5.1127120613525534E-3</v>
      </c>
      <c r="AE191" s="1">
        <f>(Table2[[#This Row],[Close Price]]/Table2[[#This Row],[Current Week Low]])-1</f>
        <v>9.8568411171087167E-3</v>
      </c>
      <c r="AF191" s="1">
        <f>(Table2[[#This Row],[Current Week High]]/Table2[[#This Row],[Close Price]])-1</f>
        <v>5.2521496630257847E-2</v>
      </c>
      <c r="AG191" s="1">
        <f>(Table2[[#This Row],[Close Price]]/Table2[[#This Row],[Current Month Low]])-1</f>
        <v>9.8568411171087167E-3</v>
      </c>
      <c r="AH191" s="1">
        <f>(Table2[[#This Row],[Current Month High]]/Table2[[#This Row],[Close Price]])-1</f>
        <v>9.4585173135022016E-2</v>
      </c>
      <c r="AI191">
        <v>9.4585173135022007</v>
      </c>
      <c r="AJ191">
        <v>88.686691515018595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-0.09</v>
      </c>
      <c r="AM191" t="s">
        <v>3110</v>
      </c>
      <c r="AN191">
        <v>1.47</v>
      </c>
      <c r="AO191" t="s">
        <v>3111</v>
      </c>
      <c r="AP191">
        <v>0.146909191718883</v>
      </c>
      <c r="AQ191">
        <f>(Table2[[#This Row],[Sharpe Ratio]]-AVERAGE(Table2[Sharpe Ratio]))/_xlfn.STDEV.P(Table2[Sharpe Ratio])</f>
        <v>0.99024796069657328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2.1259638530547287</v>
      </c>
      <c r="AS191">
        <f>_xlfn.RANK.AVG(Table2[[#This Row],[1Y Return vs Nifty Z-Score]],Table2[1Y Return vs Nifty Z-Score])</f>
        <v>191</v>
      </c>
      <c r="AT191">
        <f>_xlfn.RANK.AVG(Table2[[#This Row],[6M Return vs Nifty Z-Score]],Table2[6M Return vs Nifty Z-Score])</f>
        <v>391</v>
      </c>
      <c r="AU191">
        <f>_xlfn.RANK.AVG(Table2[[#This Row],[Sharpe Ratio Z-Score]],Table2[Sharpe Ratio Z-Score])</f>
        <v>121</v>
      </c>
      <c r="AV191">
        <f>(Table2[[#This Row],[Rank 1Y]]+Table2[[#This Row],[Rank 6M]]+Table2[[#This Row],[Rank Sharpe]])/3</f>
        <v>234.33333333333334</v>
      </c>
    </row>
    <row r="192" spans="1:48" x14ac:dyDescent="0.3">
      <c r="A192" t="s">
        <v>343</v>
      </c>
      <c r="B192" t="s">
        <v>344</v>
      </c>
      <c r="C192" t="s">
        <v>3065</v>
      </c>
      <c r="D192" t="s">
        <v>309</v>
      </c>
      <c r="E192">
        <v>71542.575022764999</v>
      </c>
      <c r="F192">
        <v>4676.1499999999996</v>
      </c>
      <c r="G192">
        <v>67.579140729545301</v>
      </c>
      <c r="H192">
        <f>(Table2[[#This Row],[1Y Return vs Nifty]]-AVERAGE(Table2[1Y Return vs Nifty]))/_xlfn.STDEV.P(Table2[1Y Return vs Nifty])</f>
        <v>0.50160425520124008</v>
      </c>
      <c r="I192">
        <v>-5.6984234436175702</v>
      </c>
      <c r="J192">
        <f>(Table2[[#This Row],[1M Return vs Nifty]]-AVERAGE(Table2[1M Return vs Nifty]))/_xlfn.STDEV.P(Table2[1M Return vs Nifty])</f>
        <v>-0.23232780145725027</v>
      </c>
      <c r="K192">
        <v>-2.6853606385208999</v>
      </c>
      <c r="L192">
        <f>(Table2[[#This Row],[6M Return vs Nifty]]-AVERAGE(Table2[6M Return vs Nifty]))/_xlfn.STDEV.P(Table2[6M Return vs Nifty])</f>
        <v>-0.25187251467391913</v>
      </c>
      <c r="M192">
        <v>-4.0306960069685598</v>
      </c>
      <c r="N192">
        <f>(Table2[[#This Row],[1W Return vs Nifty]]-AVERAGE(Table2[1W Return vs Nifty]))/_xlfn.STDEV.P(Table2[1W Return vs Nifty])</f>
        <v>-0.16909875170089123</v>
      </c>
      <c r="O192">
        <v>4640.7</v>
      </c>
      <c r="P192">
        <v>4382.1616523862504</v>
      </c>
      <c r="Q192">
        <v>3805.70637253728</v>
      </c>
      <c r="R192">
        <v>50.3393267161401</v>
      </c>
      <c r="S192" s="1">
        <f>(Table2[[#This Row],[Close Price]]-Table2[[#This Row],[20D EMA]])/Table2[[#This Row],[20D EMA]]</f>
        <v>7.6389337815415386E-3</v>
      </c>
      <c r="T192" s="1">
        <f>(Table2[[#This Row],[Close Price]]-Table2[[#This Row],[50D EMA]])/Table2[[#This Row],[50D EMA]]</f>
        <v>6.7087517744504402E-2</v>
      </c>
      <c r="U192" s="1">
        <f>(Table2[[#This Row],[Close Price]]-Table2[[#This Row],[200D EMA]])/Table2[[#This Row],[200D EMA]]</f>
        <v>0.2287206479575016</v>
      </c>
      <c r="V192">
        <v>0.59413987794323098</v>
      </c>
      <c r="W192">
        <v>4630</v>
      </c>
      <c r="X192">
        <v>4659.1499999999996</v>
      </c>
      <c r="Y192">
        <v>4409.1000000000004</v>
      </c>
      <c r="Z192">
        <v>4693.95</v>
      </c>
      <c r="AA192">
        <v>4409.1000000000004</v>
      </c>
      <c r="AB192">
        <v>4883.45</v>
      </c>
      <c r="AC192" s="1">
        <f>(Table2[[#This Row],[Close Price]]/Table2[[#This Row],[Day Low]])-1</f>
        <v>9.9676025917925237E-3</v>
      </c>
      <c r="AD192" s="1">
        <f>(Table2[[#This Row],[Day High]]/Table2[[#This Row],[Close Price]])-1</f>
        <v>-3.6354693497856472E-3</v>
      </c>
      <c r="AE192" s="1">
        <f>(Table2[[#This Row],[Close Price]]/Table2[[#This Row],[Current Week Low]])-1</f>
        <v>6.0567916354811402E-2</v>
      </c>
      <c r="AF192" s="1">
        <f>(Table2[[#This Row],[Current Week High]]/Table2[[#This Row],[Close Price]])-1</f>
        <v>3.8065502603636947E-3</v>
      </c>
      <c r="AG192" s="1">
        <f>(Table2[[#This Row],[Close Price]]/Table2[[#This Row],[Current Month Low]])-1</f>
        <v>6.0567916354811402E-2</v>
      </c>
      <c r="AH192" s="1">
        <f>(Table2[[#This Row],[Current Month High]]/Table2[[#This Row],[Close Price]])-1</f>
        <v>4.4331340953562171E-2</v>
      </c>
      <c r="AI192">
        <v>6.1728131047977497</v>
      </c>
      <c r="AJ192">
        <v>96.559478772593494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0.13</v>
      </c>
      <c r="AM192" t="s">
        <v>3111</v>
      </c>
      <c r="AN192">
        <v>-1.74</v>
      </c>
      <c r="AO192" t="s">
        <v>3110</v>
      </c>
      <c r="AP192">
        <v>0.13493971964800799</v>
      </c>
      <c r="AQ192">
        <f>(Table2[[#This Row],[Sharpe Ratio]]-AVERAGE(Table2[Sharpe Ratio]))/_xlfn.STDEV.P(Table2[Sharpe Ratio])</f>
        <v>0.85015306676498981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0.69845825413416907</v>
      </c>
      <c r="AS192">
        <f>_xlfn.RANK.AVG(Table2[[#This Row],[1Y Return vs Nifty Z-Score]],Table2[1Y Return vs Nifty Z-Score])</f>
        <v>162</v>
      </c>
      <c r="AT192">
        <f>_xlfn.RANK.AVG(Table2[[#This Row],[6M Return vs Nifty Z-Score]],Table2[6M Return vs Nifty Z-Score])</f>
        <v>401</v>
      </c>
      <c r="AU192">
        <f>_xlfn.RANK.AVG(Table2[[#This Row],[Sharpe Ratio Z-Score]],Table2[Sharpe Ratio Z-Score])</f>
        <v>142</v>
      </c>
      <c r="AV192">
        <f>(Table2[[#This Row],[Rank 1Y]]+Table2[[#This Row],[Rank 6M]]+Table2[[#This Row],[Rank Sharpe]])/3</f>
        <v>235</v>
      </c>
    </row>
    <row r="193" spans="1:48" x14ac:dyDescent="0.3">
      <c r="A193" t="s">
        <v>348</v>
      </c>
      <c r="B193" t="s">
        <v>349</v>
      </c>
      <c r="C193" t="s">
        <v>3066</v>
      </c>
      <c r="D193" t="s">
        <v>127</v>
      </c>
      <c r="E193">
        <v>68639.971397100002</v>
      </c>
      <c r="F193">
        <v>1513.5</v>
      </c>
      <c r="G193">
        <v>65.642093996753502</v>
      </c>
      <c r="H193">
        <f>(Table2[[#This Row],[1Y Return vs Nifty]]-AVERAGE(Table2[1Y Return vs Nifty]))/_xlfn.STDEV.P(Table2[1Y Return vs Nifty])</f>
        <v>0.47235515647559195</v>
      </c>
      <c r="I193">
        <v>2.6417082143031898</v>
      </c>
      <c r="J193">
        <f>(Table2[[#This Row],[1M Return vs Nifty]]-AVERAGE(Table2[1M Return vs Nifty]))/_xlfn.STDEV.P(Table2[1M Return vs Nifty])</f>
        <v>0.62296809214821436</v>
      </c>
      <c r="K193">
        <v>54.544369782154398</v>
      </c>
      <c r="L193">
        <f>(Table2[[#This Row],[6M Return vs Nifty]]-AVERAGE(Table2[6M Return vs Nifty]))/_xlfn.STDEV.P(Table2[6M Return vs Nifty])</f>
        <v>1.762585089970484</v>
      </c>
      <c r="M193">
        <v>0.72576658728114396</v>
      </c>
      <c r="N193">
        <f>(Table2[[#This Row],[1W Return vs Nifty]]-AVERAGE(Table2[1W Return vs Nifty]))/_xlfn.STDEV.P(Table2[1W Return vs Nifty])</f>
        <v>0.75500256279425859</v>
      </c>
      <c r="O193">
        <v>1456.7</v>
      </c>
      <c r="P193">
        <v>1397.7792340409101</v>
      </c>
      <c r="Q193">
        <v>1142.04556925463</v>
      </c>
      <c r="R193">
        <v>60.112203267220103</v>
      </c>
      <c r="S193" s="1">
        <f>(Table2[[#This Row],[Close Price]]-Table2[[#This Row],[20D EMA]])/Table2[[#This Row],[20D EMA]]</f>
        <v>3.8992242740440691E-2</v>
      </c>
      <c r="T193" s="1">
        <f>(Table2[[#This Row],[Close Price]]-Table2[[#This Row],[50D EMA]])/Table2[[#This Row],[50D EMA]]</f>
        <v>8.2789014989546647E-2</v>
      </c>
      <c r="U193" s="1">
        <f>(Table2[[#This Row],[Close Price]]-Table2[[#This Row],[200D EMA]])/Table2[[#This Row],[200D EMA]]</f>
        <v>0.32525359823234051</v>
      </c>
      <c r="V193">
        <v>0.48821172348882103</v>
      </c>
      <c r="W193">
        <v>1492.5</v>
      </c>
      <c r="X193">
        <v>1510</v>
      </c>
      <c r="Y193">
        <v>1416</v>
      </c>
      <c r="Z193">
        <v>1551.95</v>
      </c>
      <c r="AA193">
        <v>1416</v>
      </c>
      <c r="AB193">
        <v>1551.95</v>
      </c>
      <c r="AC193" s="1">
        <f>(Table2[[#This Row],[Close Price]]/Table2[[#This Row],[Day Low]])-1</f>
        <v>1.4070351758793898E-2</v>
      </c>
      <c r="AD193" s="1">
        <f>(Table2[[#This Row],[Day High]]/Table2[[#This Row],[Close Price]])-1</f>
        <v>-2.3125206475057558E-3</v>
      </c>
      <c r="AE193" s="1">
        <f>(Table2[[#This Row],[Close Price]]/Table2[[#This Row],[Current Week Low]])-1</f>
        <v>6.8855932203389925E-2</v>
      </c>
      <c r="AF193" s="1">
        <f>(Table2[[#This Row],[Current Week High]]/Table2[[#This Row],[Close Price]])-1</f>
        <v>2.5404691113313449E-2</v>
      </c>
      <c r="AG193" s="1">
        <f>(Table2[[#This Row],[Close Price]]/Table2[[#This Row],[Current Month Low]])-1</f>
        <v>6.8855932203389925E-2</v>
      </c>
      <c r="AH193" s="1">
        <f>(Table2[[#This Row],[Current Month High]]/Table2[[#This Row],[Close Price]])-1</f>
        <v>2.5404691113313449E-2</v>
      </c>
      <c r="AI193">
        <v>2.54046911133134</v>
      </c>
      <c r="AJ193">
        <v>128.86738242854901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-0.05</v>
      </c>
      <c r="AM193" t="s">
        <v>3110</v>
      </c>
      <c r="AN193">
        <v>3.25</v>
      </c>
      <c r="AO193" t="s">
        <v>3111</v>
      </c>
      <c r="AP193">
        <v>1.4904702731068E-2</v>
      </c>
      <c r="AQ193">
        <f>(Table2[[#This Row],[Sharpe Ratio]]-AVERAGE(Table2[Sharpe Ratio]))/_xlfn.STDEV.P(Table2[Sharpe Ratio])</f>
        <v>-0.55477881857464606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3.0581320828139029</v>
      </c>
      <c r="AS193">
        <f>_xlfn.RANK.AVG(Table2[[#This Row],[1Y Return vs Nifty Z-Score]],Table2[1Y Return vs Nifty Z-Score])</f>
        <v>171</v>
      </c>
      <c r="AT193">
        <f>_xlfn.RANK.AVG(Table2[[#This Row],[6M Return vs Nifty Z-Score]],Table2[6M Return vs Nifty Z-Score])</f>
        <v>41</v>
      </c>
      <c r="AU193">
        <f>_xlfn.RANK.AVG(Table2[[#This Row],[Sharpe Ratio Z-Score]],Table2[Sharpe Ratio Z-Score])</f>
        <v>497</v>
      </c>
      <c r="AV193">
        <f>(Table2[[#This Row],[Rank 1Y]]+Table2[[#This Row],[Rank 6M]]+Table2[[#This Row],[Rank Sharpe]])/3</f>
        <v>236.33333333333334</v>
      </c>
    </row>
    <row r="194" spans="1:48" x14ac:dyDescent="0.3">
      <c r="A194" t="s">
        <v>508</v>
      </c>
      <c r="B194" t="s">
        <v>509</v>
      </c>
      <c r="C194" t="s">
        <v>3066</v>
      </c>
      <c r="D194" t="s">
        <v>257</v>
      </c>
      <c r="E194">
        <v>40135.938204439997</v>
      </c>
      <c r="F194">
        <v>635.29999999999995</v>
      </c>
      <c r="G194">
        <v>80.918518939399505</v>
      </c>
      <c r="H194">
        <f>(Table2[[#This Row],[1Y Return vs Nifty]]-AVERAGE(Table2[1Y Return vs Nifty]))/_xlfn.STDEV.P(Table2[1Y Return vs Nifty])</f>
        <v>0.7030267524460293</v>
      </c>
      <c r="I194">
        <v>-8.2249389463574403</v>
      </c>
      <c r="J194">
        <f>(Table2[[#This Row],[1M Return vs Nifty]]-AVERAGE(Table2[1M Return vs Nifty]))/_xlfn.STDEV.P(Table2[1M Return vs Nifty])</f>
        <v>-0.49142662906049284</v>
      </c>
      <c r="K194">
        <v>16.4067323420802</v>
      </c>
      <c r="L194">
        <f>(Table2[[#This Row],[6M Return vs Nifty]]-AVERAGE(Table2[6M Return vs Nifty]))/_xlfn.STDEV.P(Table2[6M Return vs Nifty])</f>
        <v>0.42015951501838655</v>
      </c>
      <c r="M194">
        <v>-4.5087951254341201</v>
      </c>
      <c r="N194">
        <f>(Table2[[#This Row],[1W Return vs Nifty]]-AVERAGE(Table2[1W Return vs Nifty]))/_xlfn.STDEV.P(Table2[1W Return vs Nifty])</f>
        <v>-0.26198543273295116</v>
      </c>
      <c r="O194">
        <v>638.91</v>
      </c>
      <c r="P194">
        <v>630.06853959392004</v>
      </c>
      <c r="Q194">
        <v>530.60129505612394</v>
      </c>
      <c r="R194">
        <v>49.579861689051199</v>
      </c>
      <c r="S194" s="1">
        <f>(Table2[[#This Row],[Close Price]]-Table2[[#This Row],[20D EMA]])/Table2[[#This Row],[20D EMA]]</f>
        <v>-5.6502480787591581E-3</v>
      </c>
      <c r="T194" s="1">
        <f>(Table2[[#This Row],[Close Price]]-Table2[[#This Row],[50D EMA]])/Table2[[#This Row],[50D EMA]]</f>
        <v>8.3030020979171591E-3</v>
      </c>
      <c r="U194" s="1">
        <f>(Table2[[#This Row],[Close Price]]-Table2[[#This Row],[200D EMA]])/Table2[[#This Row],[200D EMA]]</f>
        <v>0.19732086204727711</v>
      </c>
      <c r="V194">
        <v>1.0757199416574701</v>
      </c>
      <c r="W194">
        <v>631.6</v>
      </c>
      <c r="X194">
        <v>638.54999999999995</v>
      </c>
      <c r="Y194">
        <v>597</v>
      </c>
      <c r="Z194">
        <v>637.95000000000005</v>
      </c>
      <c r="AA194">
        <v>597</v>
      </c>
      <c r="AB194">
        <v>673.35</v>
      </c>
      <c r="AC194" s="1">
        <f>(Table2[[#This Row],[Close Price]]/Table2[[#This Row],[Day Low]])-1</f>
        <v>5.8581380620645884E-3</v>
      </c>
      <c r="AD194" s="1">
        <f>(Table2[[#This Row],[Day High]]/Table2[[#This Row],[Close Price]])-1</f>
        <v>5.1156933732094956E-3</v>
      </c>
      <c r="AE194" s="1">
        <f>(Table2[[#This Row],[Close Price]]/Table2[[#This Row],[Current Week Low]])-1</f>
        <v>6.4154103852596345E-2</v>
      </c>
      <c r="AF194" s="1">
        <f>(Table2[[#This Row],[Current Week High]]/Table2[[#This Row],[Close Price]])-1</f>
        <v>4.1712576735402074E-3</v>
      </c>
      <c r="AG194" s="1">
        <f>(Table2[[#This Row],[Close Price]]/Table2[[#This Row],[Current Month Low]])-1</f>
        <v>6.4154103852596345E-2</v>
      </c>
      <c r="AH194" s="1">
        <f>(Table2[[#This Row],[Current Month High]]/Table2[[#This Row],[Close Price]])-1</f>
        <v>5.9892963954037537E-2</v>
      </c>
      <c r="AI194">
        <v>7.9647410672123398</v>
      </c>
      <c r="AJ194">
        <v>107.580460709034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0.01</v>
      </c>
      <c r="AM194" t="s">
        <v>3111</v>
      </c>
      <c r="AN194">
        <v>-0.54</v>
      </c>
      <c r="AO194" t="s">
        <v>3110</v>
      </c>
      <c r="AP194">
        <v>4.6138704079135E-2</v>
      </c>
      <c r="AQ194">
        <f>(Table2[[#This Row],[Sharpe Ratio]]-AVERAGE(Table2[Sharpe Ratio]))/_xlfn.STDEV.P(Table2[Sharpe Ratio])</f>
        <v>-0.18920512576627951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0.18056907990469229</v>
      </c>
      <c r="AS194">
        <f>_xlfn.RANK.AVG(Table2[[#This Row],[1Y Return vs Nifty Z-Score]],Table2[1Y Return vs Nifty Z-Score])</f>
        <v>122</v>
      </c>
      <c r="AT194">
        <f>_xlfn.RANK.AVG(Table2[[#This Row],[6M Return vs Nifty Z-Score]],Table2[6M Return vs Nifty Z-Score])</f>
        <v>200</v>
      </c>
      <c r="AU194">
        <f>_xlfn.RANK.AVG(Table2[[#This Row],[Sharpe Ratio Z-Score]],Table2[Sharpe Ratio Z-Score])</f>
        <v>388</v>
      </c>
      <c r="AV194">
        <f>(Table2[[#This Row],[Rank 1Y]]+Table2[[#This Row],[Rank 6M]]+Table2[[#This Row],[Rank Sharpe]])/3</f>
        <v>236.66666666666666</v>
      </c>
    </row>
    <row r="195" spans="1:48" x14ac:dyDescent="0.3">
      <c r="A195" t="s">
        <v>725</v>
      </c>
      <c r="B195" t="s">
        <v>726</v>
      </c>
      <c r="C195" t="s">
        <v>3077</v>
      </c>
      <c r="D195" t="s">
        <v>533</v>
      </c>
      <c r="E195">
        <v>22841.491175750001</v>
      </c>
      <c r="F195">
        <v>1493.5</v>
      </c>
      <c r="G195">
        <v>14.926933497171399</v>
      </c>
      <c r="H195">
        <f>(Table2[[#This Row],[1Y Return vs Nifty]]-AVERAGE(Table2[1Y Return vs Nifty]))/_xlfn.STDEV.P(Table2[1Y Return vs Nifty])</f>
        <v>-0.29343573087250524</v>
      </c>
      <c r="I195">
        <v>-11.232036796055</v>
      </c>
      <c r="J195">
        <f>(Table2[[#This Row],[1M Return vs Nifty]]-AVERAGE(Table2[1M Return vs Nifty]))/_xlfn.STDEV.P(Table2[1M Return vs Nifty])</f>
        <v>-0.79981006328044479</v>
      </c>
      <c r="K195">
        <v>21.304813491560399</v>
      </c>
      <c r="L195">
        <f>(Table2[[#This Row],[6M Return vs Nifty]]-AVERAGE(Table2[6M Return vs Nifty]))/_xlfn.STDEV.P(Table2[6M Return vs Nifty])</f>
        <v>0.59256949750838195</v>
      </c>
      <c r="M195">
        <v>-4.8834060692092196</v>
      </c>
      <c r="N195">
        <f>(Table2[[#This Row],[1W Return vs Nifty]]-AVERAGE(Table2[1W Return vs Nifty]))/_xlfn.STDEV.P(Table2[1W Return vs Nifty])</f>
        <v>-0.33476608825315823</v>
      </c>
      <c r="O195">
        <v>1537.58</v>
      </c>
      <c r="P195">
        <v>1486.7025705753099</v>
      </c>
      <c r="Q195">
        <v>1208.4512739265699</v>
      </c>
      <c r="R195">
        <v>40.0904734820408</v>
      </c>
      <c r="S195" s="1">
        <f>(Table2[[#This Row],[Close Price]]-Table2[[#This Row],[20D EMA]])/Table2[[#This Row],[20D EMA]]</f>
        <v>-2.8668427008675924E-2</v>
      </c>
      <c r="T195" s="1">
        <f>(Table2[[#This Row],[Close Price]]-Table2[[#This Row],[50D EMA]])/Table2[[#This Row],[50D EMA]]</f>
        <v>4.5721515246050217E-3</v>
      </c>
      <c r="U195" s="1">
        <f>(Table2[[#This Row],[Close Price]]-Table2[[#This Row],[200D EMA]])/Table2[[#This Row],[200D EMA]]</f>
        <v>0.23587937074800977</v>
      </c>
      <c r="V195">
        <v>0.25532769100200903</v>
      </c>
      <c r="W195">
        <v>1485.5</v>
      </c>
      <c r="X195">
        <v>1494.9</v>
      </c>
      <c r="Y195">
        <v>1444.2</v>
      </c>
      <c r="Z195">
        <v>1522</v>
      </c>
      <c r="AA195">
        <v>1444.2</v>
      </c>
      <c r="AB195">
        <v>1548.85</v>
      </c>
      <c r="AC195" s="1">
        <f>(Table2[[#This Row],[Close Price]]/Table2[[#This Row],[Day Low]])-1</f>
        <v>5.385392123864019E-3</v>
      </c>
      <c r="AD195" s="1">
        <f>(Table2[[#This Row],[Day High]]/Table2[[#This Row],[Close Price]])-1</f>
        <v>9.3739537998005495E-4</v>
      </c>
      <c r="AE195" s="1">
        <f>(Table2[[#This Row],[Close Price]]/Table2[[#This Row],[Current Week Low]])-1</f>
        <v>3.4136546184738936E-2</v>
      </c>
      <c r="AF195" s="1">
        <f>(Table2[[#This Row],[Current Week High]]/Table2[[#This Row],[Close Price]])-1</f>
        <v>1.9082691663876883E-2</v>
      </c>
      <c r="AG195" s="1">
        <f>(Table2[[#This Row],[Close Price]]/Table2[[#This Row],[Current Month Low]])-1</f>
        <v>3.4136546184738936E-2</v>
      </c>
      <c r="AH195" s="1">
        <f>(Table2[[#This Row],[Current Month High]]/Table2[[#This Row],[Close Price]])-1</f>
        <v>3.7060595915634265E-2</v>
      </c>
      <c r="AI195">
        <v>13.826581854703701</v>
      </c>
      <c r="AJ195">
        <v>79.669172932330795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0.28999999999999998</v>
      </c>
      <c r="AM195" t="s">
        <v>3111</v>
      </c>
      <c r="AN195">
        <v>-3.06</v>
      </c>
      <c r="AO195" t="s">
        <v>3110</v>
      </c>
      <c r="AP195">
        <v>0.125625856177144</v>
      </c>
      <c r="AQ195">
        <f>(Table2[[#This Row],[Sharpe Ratio]]-AVERAGE(Table2[Sharpe Ratio]))/_xlfn.STDEV.P(Table2[Sharpe Ratio])</f>
        <v>0.74114034612721535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-9.4302038770510965E-2</v>
      </c>
      <c r="AS195">
        <f>_xlfn.RANK.AVG(Table2[[#This Row],[1Y Return vs Nifty Z-Score]],Table2[1Y Return vs Nifty Z-Score])</f>
        <v>384</v>
      </c>
      <c r="AT195">
        <f>_xlfn.RANK.AVG(Table2[[#This Row],[6M Return vs Nifty Z-Score]],Table2[6M Return vs Nifty Z-Score])</f>
        <v>159</v>
      </c>
      <c r="AU195">
        <f>_xlfn.RANK.AVG(Table2[[#This Row],[Sharpe Ratio Z-Score]],Table2[Sharpe Ratio Z-Score])</f>
        <v>168</v>
      </c>
      <c r="AV195">
        <f>(Table2[[#This Row],[Rank 1Y]]+Table2[[#This Row],[Rank 6M]]+Table2[[#This Row],[Rank Sharpe]])/3</f>
        <v>237</v>
      </c>
    </row>
    <row r="196" spans="1:48" x14ac:dyDescent="0.3">
      <c r="A196" t="s">
        <v>996</v>
      </c>
      <c r="B196" t="s">
        <v>997</v>
      </c>
      <c r="C196" t="s">
        <v>3070</v>
      </c>
      <c r="D196" t="s">
        <v>51</v>
      </c>
      <c r="E196">
        <v>13382.22078387</v>
      </c>
      <c r="F196">
        <v>845.1</v>
      </c>
      <c r="G196">
        <v>91.492881400554396</v>
      </c>
      <c r="H196">
        <f>(Table2[[#This Row],[1Y Return vs Nifty]]-AVERAGE(Table2[1Y Return vs Nifty]))/_xlfn.STDEV.P(Table2[1Y Return vs Nifty])</f>
        <v>0.86269795002283556</v>
      </c>
      <c r="I196">
        <v>13.187154756516</v>
      </c>
      <c r="J196">
        <f>(Table2[[#This Row],[1M Return vs Nifty]]-AVERAGE(Table2[1M Return vs Nifty]))/_xlfn.STDEV.P(Table2[1M Return vs Nifty])</f>
        <v>1.7044230971450018</v>
      </c>
      <c r="K196">
        <v>36.3086401064173</v>
      </c>
      <c r="L196">
        <f>(Table2[[#This Row],[6M Return vs Nifty]]-AVERAGE(Table2[6M Return vs Nifty]))/_xlfn.STDEV.P(Table2[6M Return vs Nifty])</f>
        <v>1.1206966160688669</v>
      </c>
      <c r="M196">
        <v>18.094211152786499</v>
      </c>
      <c r="N196">
        <f>(Table2[[#This Row],[1W Return vs Nifty]]-AVERAGE(Table2[1W Return vs Nifty]))/_xlfn.STDEV.P(Table2[1W Return vs Nifty])</f>
        <v>4.1294015275045943</v>
      </c>
      <c r="O196">
        <v>779.95</v>
      </c>
      <c r="P196">
        <v>743.87745931790403</v>
      </c>
      <c r="Q196">
        <v>625.35598830178503</v>
      </c>
      <c r="R196">
        <v>74.028258174785094</v>
      </c>
      <c r="S196" s="1">
        <f>(Table2[[#This Row],[Close Price]]-Table2[[#This Row],[20D EMA]])/Table2[[#This Row],[20D EMA]]</f>
        <v>8.3530995576639497E-2</v>
      </c>
      <c r="T196" s="1">
        <f>(Table2[[#This Row],[Close Price]]-Table2[[#This Row],[50D EMA]])/Table2[[#This Row],[50D EMA]]</f>
        <v>0.13607421412514861</v>
      </c>
      <c r="U196" s="1">
        <f>(Table2[[#This Row],[Close Price]]-Table2[[#This Row],[200D EMA]])/Table2[[#This Row],[200D EMA]]</f>
        <v>0.35139027339444084</v>
      </c>
      <c r="V196">
        <v>2.8986473674811299</v>
      </c>
      <c r="W196">
        <v>847.1</v>
      </c>
      <c r="X196">
        <v>859.55</v>
      </c>
      <c r="Y196">
        <v>813.55</v>
      </c>
      <c r="Z196">
        <v>859.85</v>
      </c>
      <c r="AA196">
        <v>778.6</v>
      </c>
      <c r="AB196">
        <v>876.8</v>
      </c>
      <c r="AC196" s="1">
        <f>(Table2[[#This Row],[Close Price]]/Table2[[#This Row],[Day Low]])-1</f>
        <v>-2.3609963404557233E-3</v>
      </c>
      <c r="AD196" s="1">
        <f>(Table2[[#This Row],[Day High]]/Table2[[#This Row],[Close Price]])-1</f>
        <v>1.709856821677902E-2</v>
      </c>
      <c r="AE196" s="1">
        <f>(Table2[[#This Row],[Close Price]]/Table2[[#This Row],[Current Week Low]])-1</f>
        <v>3.878065269497899E-2</v>
      </c>
      <c r="AF196" s="1">
        <f>(Table2[[#This Row],[Current Week High]]/Table2[[#This Row],[Close Price]])-1</f>
        <v>1.7453555792213971E-2</v>
      </c>
      <c r="AG196" s="1">
        <f>(Table2[[#This Row],[Close Price]]/Table2[[#This Row],[Current Month Low]])-1</f>
        <v>8.5409709735422501E-2</v>
      </c>
      <c r="AH196" s="1">
        <f>(Table2[[#This Row],[Current Month High]]/Table2[[#This Row],[Close Price]])-1</f>
        <v>3.7510353804283358E-2</v>
      </c>
      <c r="AI196">
        <v>3.7510353804283301</v>
      </c>
      <c r="AJ196">
        <v>165.129411764705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0.02</v>
      </c>
      <c r="AM196" t="s">
        <v>3111</v>
      </c>
      <c r="AN196">
        <v>16.68</v>
      </c>
      <c r="AO196" t="s">
        <v>3111</v>
      </c>
      <c r="AP196">
        <v>1.1174513152420001E-2</v>
      </c>
      <c r="AQ196">
        <f>(Table2[[#This Row],[Sharpe Ratio]]-AVERAGE(Table2[Sharpe Ratio]))/_xlfn.STDEV.P(Table2[Sharpe Ratio])</f>
        <v>-0.59843826405987932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7.2187809266814194</v>
      </c>
      <c r="AS196">
        <f>_xlfn.RANK.AVG(Table2[[#This Row],[1Y Return vs Nifty Z-Score]],Table2[1Y Return vs Nifty Z-Score])</f>
        <v>111</v>
      </c>
      <c r="AT196">
        <f>_xlfn.RANK.AVG(Table2[[#This Row],[6M Return vs Nifty Z-Score]],Table2[6M Return vs Nifty Z-Score])</f>
        <v>93</v>
      </c>
      <c r="AU196">
        <f>_xlfn.RANK.AVG(Table2[[#This Row],[Sharpe Ratio Z-Score]],Table2[Sharpe Ratio Z-Score])</f>
        <v>507</v>
      </c>
      <c r="AV196">
        <f>(Table2[[#This Row],[Rank 1Y]]+Table2[[#This Row],[Rank 6M]]+Table2[[#This Row],[Rank Sharpe]])/3</f>
        <v>237</v>
      </c>
    </row>
    <row r="197" spans="1:48" x14ac:dyDescent="0.3">
      <c r="A197" t="s">
        <v>1380</v>
      </c>
      <c r="B197" t="s">
        <v>1381</v>
      </c>
      <c r="C197" t="s">
        <v>595</v>
      </c>
      <c r="D197" t="s">
        <v>595</v>
      </c>
      <c r="E197">
        <v>7743.9246940000003</v>
      </c>
      <c r="F197">
        <v>391</v>
      </c>
      <c r="G197">
        <v>59.541077981117802</v>
      </c>
      <c r="H197">
        <f>(Table2[[#This Row],[1Y Return vs Nifty]]-AVERAGE(Table2[1Y Return vs Nifty]))/_xlfn.STDEV.P(Table2[1Y Return vs Nifty])</f>
        <v>0.38023078139100336</v>
      </c>
      <c r="I197">
        <v>-6.7784648134199497</v>
      </c>
      <c r="J197">
        <f>(Table2[[#This Row],[1M Return vs Nifty]]-AVERAGE(Table2[1M Return vs Nifty]))/_xlfn.STDEV.P(Table2[1M Return vs Nifty])</f>
        <v>-0.34308803719509867</v>
      </c>
      <c r="K197">
        <v>33.301155529495297</v>
      </c>
      <c r="L197">
        <f>(Table2[[#This Row],[6M Return vs Nifty]]-AVERAGE(Table2[6M Return vs Nifty]))/_xlfn.STDEV.P(Table2[6M Return vs Nifty])</f>
        <v>1.0148346780115358</v>
      </c>
      <c r="M197">
        <v>-2.1339114527266698</v>
      </c>
      <c r="N197">
        <f>(Table2[[#This Row],[1W Return vs Nifty]]-AVERAGE(Table2[1W Return vs Nifty]))/_xlfn.STDEV.P(Table2[1W Return vs Nifty])</f>
        <v>0.1994148369496512</v>
      </c>
      <c r="O197">
        <v>392.14</v>
      </c>
      <c r="P197">
        <v>386.396326268091</v>
      </c>
      <c r="Q197">
        <v>333.81951949037398</v>
      </c>
      <c r="R197">
        <v>49.493269154915502</v>
      </c>
      <c r="S197" s="1">
        <f>(Table2[[#This Row],[Close Price]]-Table2[[#This Row],[20D EMA]])/Table2[[#This Row],[20D EMA]]</f>
        <v>-2.9071250063752393E-3</v>
      </c>
      <c r="T197" s="1">
        <f>(Table2[[#This Row],[Close Price]]-Table2[[#This Row],[50D EMA]])/Table2[[#This Row],[50D EMA]]</f>
        <v>1.1914382769557853E-2</v>
      </c>
      <c r="U197" s="1">
        <f>(Table2[[#This Row],[Close Price]]-Table2[[#This Row],[200D EMA]])/Table2[[#This Row],[200D EMA]]</f>
        <v>0.17129160271071231</v>
      </c>
      <c r="V197">
        <v>1.06327063521563</v>
      </c>
      <c r="W197">
        <v>388</v>
      </c>
      <c r="X197">
        <v>391</v>
      </c>
      <c r="Y197">
        <v>359</v>
      </c>
      <c r="Z197">
        <v>408</v>
      </c>
      <c r="AA197">
        <v>359</v>
      </c>
      <c r="AB197">
        <v>408</v>
      </c>
      <c r="AC197" s="1">
        <f>(Table2[[#This Row],[Close Price]]/Table2[[#This Row],[Day Low]])-1</f>
        <v>7.7319587628865705E-3</v>
      </c>
      <c r="AD197" s="1">
        <f>(Table2[[#This Row],[Day High]]/Table2[[#This Row],[Close Price]])-1</f>
        <v>0</v>
      </c>
      <c r="AE197" s="1">
        <f>(Table2[[#This Row],[Close Price]]/Table2[[#This Row],[Current Week Low]])-1</f>
        <v>8.9136490250696365E-2</v>
      </c>
      <c r="AF197" s="1">
        <f>(Table2[[#This Row],[Current Week High]]/Table2[[#This Row],[Close Price]])-1</f>
        <v>4.3478260869565188E-2</v>
      </c>
      <c r="AG197" s="1">
        <f>(Table2[[#This Row],[Close Price]]/Table2[[#This Row],[Current Month Low]])-1</f>
        <v>8.9136490250696365E-2</v>
      </c>
      <c r="AH197" s="1">
        <f>(Table2[[#This Row],[Current Month High]]/Table2[[#This Row],[Close Price]])-1</f>
        <v>4.3478260869565188E-2</v>
      </c>
      <c r="AI197">
        <v>15.2557544757033</v>
      </c>
      <c r="AJ197">
        <v>92.610837438423601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-0.08</v>
      </c>
      <c r="AM197" t="s">
        <v>3110</v>
      </c>
      <c r="AN197">
        <v>2.85</v>
      </c>
      <c r="AO197" t="s">
        <v>3111</v>
      </c>
      <c r="AP197">
        <v>3.6954621683639E-2</v>
      </c>
      <c r="AQ197">
        <f>(Table2[[#This Row],[Sharpe Ratio]]-AVERAGE(Table2[Sharpe Ratio]))/_xlfn.STDEV.P(Table2[Sharpe Ratio])</f>
        <v>-0.29669884323663387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0.95469341592045787</v>
      </c>
      <c r="AS197">
        <f>_xlfn.RANK.AVG(Table2[[#This Row],[1Y Return vs Nifty Z-Score]],Table2[1Y Return vs Nifty Z-Score])</f>
        <v>194</v>
      </c>
      <c r="AT197">
        <f>_xlfn.RANK.AVG(Table2[[#This Row],[6M Return vs Nifty Z-Score]],Table2[6M Return vs Nifty Z-Score])</f>
        <v>102</v>
      </c>
      <c r="AU197">
        <f>_xlfn.RANK.AVG(Table2[[#This Row],[Sharpe Ratio Z-Score]],Table2[Sharpe Ratio Z-Score])</f>
        <v>421</v>
      </c>
      <c r="AV197">
        <f>(Table2[[#This Row],[Rank 1Y]]+Table2[[#This Row],[Rank 6M]]+Table2[[#This Row],[Rank Sharpe]])/3</f>
        <v>239</v>
      </c>
    </row>
    <row r="198" spans="1:48" x14ac:dyDescent="0.3">
      <c r="A198" t="s">
        <v>546</v>
      </c>
      <c r="B198" t="s">
        <v>547</v>
      </c>
      <c r="C198" t="s">
        <v>3064</v>
      </c>
      <c r="D198" t="s">
        <v>18</v>
      </c>
      <c r="E198">
        <v>35724.973470368001</v>
      </c>
      <c r="F198">
        <v>203.84</v>
      </c>
      <c r="G198">
        <v>125.057012376079</v>
      </c>
      <c r="H198">
        <f>(Table2[[#This Row],[1Y Return vs Nifty]]-AVERAGE(Table2[1Y Return vs Nifty]))/_xlfn.STDEV.P(Table2[1Y Return vs Nifty])</f>
        <v>1.3695110092662652</v>
      </c>
      <c r="I198">
        <v>-8.9747483905939003</v>
      </c>
      <c r="J198">
        <f>(Table2[[#This Row],[1M Return vs Nifty]]-AVERAGE(Table2[1M Return vs Nifty]))/_xlfn.STDEV.P(Table2[1M Return vs Nifty])</f>
        <v>-0.56832097137377979</v>
      </c>
      <c r="K198">
        <v>-10.181144134482199</v>
      </c>
      <c r="L198">
        <f>(Table2[[#This Row],[6M Return vs Nifty]]-AVERAGE(Table2[6M Return vs Nifty]))/_xlfn.STDEV.P(Table2[6M Return vs Nifty])</f>
        <v>-0.51572030768662425</v>
      </c>
      <c r="M198">
        <v>-6.9140540962731398</v>
      </c>
      <c r="N198">
        <f>(Table2[[#This Row],[1W Return vs Nifty]]-AVERAGE(Table2[1W Return vs Nifty]))/_xlfn.STDEV.P(Table2[1W Return vs Nifty])</f>
        <v>-0.72928711599242058</v>
      </c>
      <c r="O198">
        <v>215.97</v>
      </c>
      <c r="P198">
        <v>217.57524283806501</v>
      </c>
      <c r="Q198">
        <v>188.505424204045</v>
      </c>
      <c r="R198">
        <v>34.814878630676901</v>
      </c>
      <c r="S198" s="1">
        <f>(Table2[[#This Row],[Close Price]]-Table2[[#This Row],[20D EMA]])/Table2[[#This Row],[20D EMA]]</f>
        <v>-5.6165208130758884E-2</v>
      </c>
      <c r="T198" s="1">
        <f>(Table2[[#This Row],[Close Price]]-Table2[[#This Row],[50D EMA]])/Table2[[#This Row],[50D EMA]]</f>
        <v>-6.3128702783008042E-2</v>
      </c>
      <c r="U198" s="1">
        <f>(Table2[[#This Row],[Close Price]]-Table2[[#This Row],[200D EMA]])/Table2[[#This Row],[200D EMA]]</f>
        <v>8.1348193881977171E-2</v>
      </c>
      <c r="V198">
        <v>0.77984063130536796</v>
      </c>
      <c r="W198">
        <v>203.84</v>
      </c>
      <c r="X198">
        <v>205.15</v>
      </c>
      <c r="Y198">
        <v>197.88</v>
      </c>
      <c r="Z198">
        <v>214.59</v>
      </c>
      <c r="AA198">
        <v>197.88</v>
      </c>
      <c r="AB198">
        <v>223.38</v>
      </c>
      <c r="AC198" s="1">
        <f>(Table2[[#This Row],[Close Price]]/Table2[[#This Row],[Day Low]])-1</f>
        <v>0</v>
      </c>
      <c r="AD198" s="1">
        <f>(Table2[[#This Row],[Day High]]/Table2[[#This Row],[Close Price]])-1</f>
        <v>6.4266091051805585E-3</v>
      </c>
      <c r="AE198" s="1">
        <f>(Table2[[#This Row],[Close Price]]/Table2[[#This Row],[Current Week Low]])-1</f>
        <v>3.0119264200525686E-2</v>
      </c>
      <c r="AF198" s="1">
        <f>(Table2[[#This Row],[Current Week High]]/Table2[[#This Row],[Close Price]])-1</f>
        <v>5.2737441130298324E-2</v>
      </c>
      <c r="AG198" s="1">
        <f>(Table2[[#This Row],[Close Price]]/Table2[[#This Row],[Current Month Low]])-1</f>
        <v>3.0119264200525686E-2</v>
      </c>
      <c r="AH198" s="1">
        <f>(Table2[[#This Row],[Current Month High]]/Table2[[#This Row],[Close Price]])-1</f>
        <v>9.5859497645211844E-2</v>
      </c>
      <c r="AI198">
        <v>41.900510204081598</v>
      </c>
      <c r="AJ198">
        <v>149.957081545064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-0.11</v>
      </c>
      <c r="AM198" t="s">
        <v>3110</v>
      </c>
      <c r="AN198">
        <v>-5.07</v>
      </c>
      <c r="AO198" t="s">
        <v>3110</v>
      </c>
      <c r="AP198">
        <v>0.13231907151746</v>
      </c>
      <c r="AQ198">
        <f>(Table2[[#This Row],[Sharpe Ratio]]-AVERAGE(Table2[Sharpe Ratio]))/_xlfn.STDEV.P(Table2[Sharpe Ratio])</f>
        <v>0.81948008305215969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69</v>
      </c>
      <c r="AT198">
        <f>_xlfn.RANK.AVG(Table2[[#This Row],[6M Return vs Nifty Z-Score]],Table2[6M Return vs Nifty Z-Score])</f>
        <v>497</v>
      </c>
      <c r="AU198">
        <f>_xlfn.RANK.AVG(Table2[[#This Row],[Sharpe Ratio Z-Score]],Table2[Sharpe Ratio Z-Score])</f>
        <v>154</v>
      </c>
      <c r="AV198">
        <f>(Table2[[#This Row],[Rank 1Y]]+Table2[[#This Row],[Rank 6M]]+Table2[[#This Row],[Rank Sharpe]])/3</f>
        <v>240</v>
      </c>
    </row>
    <row r="199" spans="1:48" x14ac:dyDescent="0.3">
      <c r="A199" t="s">
        <v>998</v>
      </c>
      <c r="B199" t="s">
        <v>999</v>
      </c>
      <c r="C199" t="s">
        <v>3077</v>
      </c>
      <c r="D199" t="s">
        <v>156</v>
      </c>
      <c r="E199">
        <v>13322.6238441</v>
      </c>
      <c r="F199">
        <v>593.70000000000005</v>
      </c>
      <c r="G199">
        <v>24.878366804469</v>
      </c>
      <c r="H199">
        <f>(Table2[[#This Row],[1Y Return vs Nifty]]-AVERAGE(Table2[1Y Return vs Nifty]))/_xlfn.STDEV.P(Table2[1Y Return vs Nifty])</f>
        <v>-0.14317066481117166</v>
      </c>
      <c r="I199">
        <v>-19.1994078890359</v>
      </c>
      <c r="J199">
        <f>(Table2[[#This Row],[1M Return vs Nifty]]-AVERAGE(Table2[1M Return vs Nifty]))/_xlfn.STDEV.P(Table2[1M Return vs Nifty])</f>
        <v>-1.6168786730050455</v>
      </c>
      <c r="K199">
        <v>1.5595587991036901</v>
      </c>
      <c r="L199">
        <f>(Table2[[#This Row],[6M Return vs Nifty]]-AVERAGE(Table2[6M Return vs Nifty]))/_xlfn.STDEV.P(Table2[6M Return vs Nifty])</f>
        <v>-0.1024534945358055</v>
      </c>
      <c r="M199">
        <v>-7.1167027944488499</v>
      </c>
      <c r="N199">
        <f>(Table2[[#This Row],[1W Return vs Nifty]]-AVERAGE(Table2[1W Return vs Nifty]))/_xlfn.STDEV.P(Table2[1W Return vs Nifty])</f>
        <v>-0.76865837659926339</v>
      </c>
      <c r="O199">
        <v>618.61</v>
      </c>
      <c r="P199">
        <v>613.37012444338097</v>
      </c>
      <c r="Q199">
        <v>524.61597072633697</v>
      </c>
      <c r="R199">
        <v>40.9820253768345</v>
      </c>
      <c r="S199" s="1">
        <f>(Table2[[#This Row],[Close Price]]-Table2[[#This Row],[20D EMA]])/Table2[[#This Row],[20D EMA]]</f>
        <v>-4.0267696933447512E-2</v>
      </c>
      <c r="T199" s="1">
        <f>(Table2[[#This Row],[Close Price]]-Table2[[#This Row],[50D EMA]])/Table2[[#This Row],[50D EMA]]</f>
        <v>-3.2068931399668522E-2</v>
      </c>
      <c r="U199" s="1">
        <f>(Table2[[#This Row],[Close Price]]-Table2[[#This Row],[200D EMA]])/Table2[[#This Row],[200D EMA]]</f>
        <v>0.13168495266740626</v>
      </c>
      <c r="V199">
        <v>0.58620997824878995</v>
      </c>
      <c r="W199">
        <v>582.45000000000005</v>
      </c>
      <c r="X199">
        <v>596.15</v>
      </c>
      <c r="Y199">
        <v>562</v>
      </c>
      <c r="Z199">
        <v>601.9</v>
      </c>
      <c r="AA199">
        <v>562</v>
      </c>
      <c r="AB199">
        <v>642</v>
      </c>
      <c r="AC199" s="1">
        <f>(Table2[[#This Row],[Close Price]]/Table2[[#This Row],[Day Low]])-1</f>
        <v>1.931496265773891E-2</v>
      </c>
      <c r="AD199" s="1">
        <f>(Table2[[#This Row],[Day High]]/Table2[[#This Row],[Close Price]])-1</f>
        <v>4.1266632979617413E-3</v>
      </c>
      <c r="AE199" s="1">
        <f>(Table2[[#This Row],[Close Price]]/Table2[[#This Row],[Current Week Low]])-1</f>
        <v>5.6405693950178026E-2</v>
      </c>
      <c r="AF199" s="1">
        <f>(Table2[[#This Row],[Current Week High]]/Table2[[#This Row],[Close Price]])-1</f>
        <v>1.3811689405423433E-2</v>
      </c>
      <c r="AG199" s="1">
        <f>(Table2[[#This Row],[Close Price]]/Table2[[#This Row],[Current Month Low]])-1</f>
        <v>5.6405693950178026E-2</v>
      </c>
      <c r="AH199" s="1">
        <f>(Table2[[#This Row],[Current Month High]]/Table2[[#This Row],[Close Price]])-1</f>
        <v>8.1354219302677944E-2</v>
      </c>
      <c r="AI199">
        <v>20.725955869967901</v>
      </c>
      <c r="AJ199">
        <v>71.552409159864197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-0.02</v>
      </c>
      <c r="AM199" t="s">
        <v>3110</v>
      </c>
      <c r="AN199">
        <v>-5.9</v>
      </c>
      <c r="AO199" t="s">
        <v>3110</v>
      </c>
      <c r="AP199">
        <v>0.197145355840777</v>
      </c>
      <c r="AQ199">
        <f>(Table2[[#This Row],[Sharpe Ratio]]-AVERAGE(Table2[Sharpe Ratio]))/_xlfn.STDEV.P(Table2[Sharpe Ratio])</f>
        <v>1.5782296229213695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-1.0529315860299167</v>
      </c>
      <c r="AS199">
        <f>_xlfn.RANK.AVG(Table2[[#This Row],[1Y Return vs Nifty Z-Score]],Table2[1Y Return vs Nifty Z-Score])</f>
        <v>333</v>
      </c>
      <c r="AT199">
        <f>_xlfn.RANK.AVG(Table2[[#This Row],[6M Return vs Nifty Z-Score]],Table2[6M Return vs Nifty Z-Score])</f>
        <v>351</v>
      </c>
      <c r="AU199">
        <f>_xlfn.RANK.AVG(Table2[[#This Row],[Sharpe Ratio Z-Score]],Table2[Sharpe Ratio Z-Score])</f>
        <v>40</v>
      </c>
      <c r="AV199">
        <f>(Table2[[#This Row],[Rank 1Y]]+Table2[[#This Row],[Rank 6M]]+Table2[[#This Row],[Rank Sharpe]])/3</f>
        <v>241.33333333333334</v>
      </c>
    </row>
    <row r="200" spans="1:48" x14ac:dyDescent="0.3">
      <c r="A200" t="s">
        <v>640</v>
      </c>
      <c r="B200" t="s">
        <v>641</v>
      </c>
      <c r="C200" t="s">
        <v>3077</v>
      </c>
      <c r="D200" t="s">
        <v>230</v>
      </c>
      <c r="E200">
        <v>27385.727729099999</v>
      </c>
      <c r="F200">
        <v>4278.3</v>
      </c>
      <c r="G200">
        <v>112.863870822016</v>
      </c>
      <c r="H200">
        <f>(Table2[[#This Row],[1Y Return vs Nifty]]-AVERAGE(Table2[1Y Return vs Nifty]))/_xlfn.STDEV.P(Table2[1Y Return vs Nifty])</f>
        <v>1.1853965038941723</v>
      </c>
      <c r="I200">
        <v>-4.1035803587270001</v>
      </c>
      <c r="J200">
        <f>(Table2[[#This Row],[1M Return vs Nifty]]-AVERAGE(Table2[1M Return vs Nifty]))/_xlfn.STDEV.P(Table2[1M Return vs Nifty])</f>
        <v>-6.8773699747536443E-2</v>
      </c>
      <c r="K200">
        <v>37.684141552667498</v>
      </c>
      <c r="L200">
        <f>(Table2[[#This Row],[6M Return vs Nifty]]-AVERAGE(Table2[6M Return vs Nifty]))/_xlfn.STDEV.P(Table2[6M Return vs Nifty])</f>
        <v>1.1691135722248767</v>
      </c>
      <c r="M200">
        <v>-4.2568620837212796</v>
      </c>
      <c r="N200">
        <f>(Table2[[#This Row],[1W Return vs Nifty]]-AVERAGE(Table2[1W Return vs Nifty]))/_xlfn.STDEV.P(Table2[1W Return vs Nifty])</f>
        <v>-0.21303904654817313</v>
      </c>
      <c r="O200">
        <v>4208.2700000000004</v>
      </c>
      <c r="P200">
        <v>3903.16261160454</v>
      </c>
      <c r="Q200">
        <v>3032.8874137786202</v>
      </c>
      <c r="R200">
        <v>51.847568693878301</v>
      </c>
      <c r="S200" s="1">
        <f>(Table2[[#This Row],[Close Price]]-Table2[[#This Row],[20D EMA]])/Table2[[#This Row],[20D EMA]]</f>
        <v>1.6641042518659624E-2</v>
      </c>
      <c r="T200" s="1">
        <f>(Table2[[#This Row],[Close Price]]-Table2[[#This Row],[50D EMA]])/Table2[[#This Row],[50D EMA]]</f>
        <v>9.6111134924313613E-2</v>
      </c>
      <c r="U200" s="1">
        <f>(Table2[[#This Row],[Close Price]]-Table2[[#This Row],[200D EMA]])/Table2[[#This Row],[200D EMA]]</f>
        <v>0.41063594400615838</v>
      </c>
      <c r="V200">
        <v>0.94106516080386304</v>
      </c>
      <c r="W200">
        <v>4246.55</v>
      </c>
      <c r="X200">
        <v>4297.6499999999996</v>
      </c>
      <c r="Y200">
        <v>4065</v>
      </c>
      <c r="Z200">
        <v>4364.8500000000004</v>
      </c>
      <c r="AA200">
        <v>4065</v>
      </c>
      <c r="AB200">
        <v>4509.6499999999996</v>
      </c>
      <c r="AC200" s="1">
        <f>(Table2[[#This Row],[Close Price]]/Table2[[#This Row],[Day Low]])-1</f>
        <v>7.4766575219884501E-3</v>
      </c>
      <c r="AD200" s="1">
        <f>(Table2[[#This Row],[Day High]]/Table2[[#This Row],[Close Price]])-1</f>
        <v>4.522824486361321E-3</v>
      </c>
      <c r="AE200" s="1">
        <f>(Table2[[#This Row],[Close Price]]/Table2[[#This Row],[Current Week Low]])-1</f>
        <v>5.2472324723247254E-2</v>
      </c>
      <c r="AF200" s="1">
        <f>(Table2[[#This Row],[Current Week High]]/Table2[[#This Row],[Close Price]])-1</f>
        <v>2.0229997896360707E-2</v>
      </c>
      <c r="AG200" s="1">
        <f>(Table2[[#This Row],[Close Price]]/Table2[[#This Row],[Current Month Low]])-1</f>
        <v>5.2472324723247254E-2</v>
      </c>
      <c r="AH200" s="1">
        <f>(Table2[[#This Row],[Current Month High]]/Table2[[#This Row],[Close Price]])-1</f>
        <v>5.407521679171623E-2</v>
      </c>
      <c r="AI200">
        <v>10.5345581188789</v>
      </c>
      <c r="AJ200">
        <v>153.90504451038501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0.21</v>
      </c>
      <c r="AM200" t="s">
        <v>3111</v>
      </c>
      <c r="AN200">
        <v>9.17</v>
      </c>
      <c r="AO200" t="s">
        <v>3111</v>
      </c>
      <c r="AQ200">
        <f>(Table2[[#This Row],[Sharpe Ratio]]-AVERAGE(Table2[Sharpe Ratio]))/_xlfn.STDEV.P(Table2[Sharpe Ratio])</f>
        <v>-0.72922868034186683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1.3434686494814727</v>
      </c>
      <c r="AS200">
        <f>_xlfn.RANK.AVG(Table2[[#This Row],[1Y Return vs Nifty Z-Score]],Table2[1Y Return vs Nifty Z-Score])</f>
        <v>85</v>
      </c>
      <c r="AT200">
        <f>_xlfn.RANK.AVG(Table2[[#This Row],[6M Return vs Nifty Z-Score]],Table2[6M Return vs Nifty Z-Score])</f>
        <v>88</v>
      </c>
      <c r="AU200">
        <f>_xlfn.RANK.AVG(Table2[[#This Row],[Sharpe Ratio Z-Score]],Table2[Sharpe Ratio Z-Score])</f>
        <v>552.5</v>
      </c>
      <c r="AV200">
        <f>(Table2[[#This Row],[Rank 1Y]]+Table2[[#This Row],[Rank 6M]]+Table2[[#This Row],[Rank Sharpe]])/3</f>
        <v>241.83333333333334</v>
      </c>
    </row>
    <row r="201" spans="1:48" x14ac:dyDescent="0.3">
      <c r="A201" t="s">
        <v>638</v>
      </c>
      <c r="B201" t="s">
        <v>639</v>
      </c>
      <c r="C201" t="s">
        <v>3066</v>
      </c>
      <c r="D201" t="s">
        <v>422</v>
      </c>
      <c r="E201">
        <v>27595.775815519999</v>
      </c>
      <c r="F201">
        <v>1469.6</v>
      </c>
      <c r="G201">
        <v>33.049796515913499</v>
      </c>
      <c r="H201">
        <f>(Table2[[#This Row],[1Y Return vs Nifty]]-AVERAGE(Table2[1Y Return vs Nifty]))/_xlfn.STDEV.P(Table2[1Y Return vs Nifty])</f>
        <v>-1.9783370992368644E-2</v>
      </c>
      <c r="I201">
        <v>-0.81738818460242502</v>
      </c>
      <c r="J201">
        <f>(Table2[[#This Row],[1M Return vs Nifty]]-AVERAGE(Table2[1M Return vs Nifty]))/_xlfn.STDEV.P(Table2[1M Return vs Nifty])</f>
        <v>0.26823137252345425</v>
      </c>
      <c r="K201">
        <v>16.411867394255701</v>
      </c>
      <c r="L201">
        <f>(Table2[[#This Row],[6M Return vs Nifty]]-AVERAGE(Table2[6M Return vs Nifty]))/_xlfn.STDEV.P(Table2[6M Return vs Nifty])</f>
        <v>0.42034026626130078</v>
      </c>
      <c r="M201">
        <v>-2.20841538273993</v>
      </c>
      <c r="N201">
        <f>(Table2[[#This Row],[1W Return vs Nifty]]-AVERAGE(Table2[1W Return vs Nifty]))/_xlfn.STDEV.P(Table2[1W Return vs Nifty])</f>
        <v>0.18493996653995995</v>
      </c>
      <c r="O201">
        <v>1477.4</v>
      </c>
      <c r="P201">
        <v>1389.36085830969</v>
      </c>
      <c r="Q201">
        <v>1173.9242564503199</v>
      </c>
      <c r="R201">
        <v>44.7436575913257</v>
      </c>
      <c r="S201" s="1">
        <f>(Table2[[#This Row],[Close Price]]-Table2[[#This Row],[20D EMA]])/Table2[[#This Row],[20D EMA]]</f>
        <v>-5.2795451468797766E-3</v>
      </c>
      <c r="T201" s="1">
        <f>(Table2[[#This Row],[Close Price]]-Table2[[#This Row],[50D EMA]])/Table2[[#This Row],[50D EMA]]</f>
        <v>5.7752556659707278E-2</v>
      </c>
      <c r="U201" s="1">
        <f>(Table2[[#This Row],[Close Price]]-Table2[[#This Row],[200D EMA]])/Table2[[#This Row],[200D EMA]]</f>
        <v>0.25186952388541334</v>
      </c>
      <c r="V201">
        <v>0.816249715732006</v>
      </c>
      <c r="W201">
        <v>1456.9</v>
      </c>
      <c r="X201">
        <v>1474.85</v>
      </c>
      <c r="Y201">
        <v>1429.3</v>
      </c>
      <c r="Z201">
        <v>1537.6</v>
      </c>
      <c r="AA201">
        <v>1429.3</v>
      </c>
      <c r="AB201">
        <v>1574.65</v>
      </c>
      <c r="AC201" s="1">
        <f>(Table2[[#This Row],[Close Price]]/Table2[[#This Row],[Day Low]])-1</f>
        <v>8.7171391310314483E-3</v>
      </c>
      <c r="AD201" s="1">
        <f>(Table2[[#This Row],[Day High]]/Table2[[#This Row],[Close Price]])-1</f>
        <v>3.5724006532389385E-3</v>
      </c>
      <c r="AE201" s="1">
        <f>(Table2[[#This Row],[Close Price]]/Table2[[#This Row],[Current Week Low]])-1</f>
        <v>2.8195620233680829E-2</v>
      </c>
      <c r="AF201" s="1">
        <f>(Table2[[#This Row],[Current Week High]]/Table2[[#This Row],[Close Price]])-1</f>
        <v>4.6271094175285743E-2</v>
      </c>
      <c r="AG201" s="1">
        <f>(Table2[[#This Row],[Close Price]]/Table2[[#This Row],[Current Month Low]])-1</f>
        <v>2.8195620233680829E-2</v>
      </c>
      <c r="AH201" s="1">
        <f>(Table2[[#This Row],[Current Month High]]/Table2[[#This Row],[Close Price]])-1</f>
        <v>7.1482035928143839E-2</v>
      </c>
      <c r="AI201">
        <v>12.2618399564507</v>
      </c>
      <c r="AJ201">
        <v>66.037735849056503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0.23</v>
      </c>
      <c r="AM201" t="s">
        <v>3111</v>
      </c>
      <c r="AN201">
        <v>-2.56</v>
      </c>
      <c r="AO201" t="s">
        <v>3110</v>
      </c>
      <c r="AP201">
        <v>9.9278254732333995E-2</v>
      </c>
      <c r="AQ201">
        <f>(Table2[[#This Row],[Sharpe Ratio]]-AVERAGE(Table2[Sharpe Ratio]))/_xlfn.STDEV.P(Table2[Sharpe Ratio])</f>
        <v>0.43275878945489527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1.2864870237872417</v>
      </c>
      <c r="AS201">
        <f>_xlfn.RANK.AVG(Table2[[#This Row],[1Y Return vs Nifty Z-Score]],Table2[1Y Return vs Nifty Z-Score])</f>
        <v>294</v>
      </c>
      <c r="AT201">
        <f>_xlfn.RANK.AVG(Table2[[#This Row],[6M Return vs Nifty Z-Score]],Table2[6M Return vs Nifty Z-Score])</f>
        <v>199</v>
      </c>
      <c r="AU201">
        <f>_xlfn.RANK.AVG(Table2[[#This Row],[Sharpe Ratio Z-Score]],Table2[Sharpe Ratio Z-Score])</f>
        <v>233</v>
      </c>
      <c r="AV201">
        <f>(Table2[[#This Row],[Rank 1Y]]+Table2[[#This Row],[Rank 6M]]+Table2[[#This Row],[Rank Sharpe]])/3</f>
        <v>242</v>
      </c>
    </row>
    <row r="202" spans="1:48" x14ac:dyDescent="0.3">
      <c r="A202" t="s">
        <v>760</v>
      </c>
      <c r="B202" t="s">
        <v>761</v>
      </c>
      <c r="C202" t="s">
        <v>3080</v>
      </c>
      <c r="D202" t="s">
        <v>380</v>
      </c>
      <c r="E202">
        <v>20721.736800840001</v>
      </c>
      <c r="F202">
        <v>517.20000000000005</v>
      </c>
      <c r="G202">
        <v>64.947590697600305</v>
      </c>
      <c r="H202">
        <f>(Table2[[#This Row],[1Y Return vs Nifty]]-AVERAGE(Table2[1Y Return vs Nifty]))/_xlfn.STDEV.P(Table2[1Y Return vs Nifty])</f>
        <v>0.4618682667076085</v>
      </c>
      <c r="I202">
        <v>-5.5504518819663602</v>
      </c>
      <c r="J202">
        <f>(Table2[[#This Row],[1M Return vs Nifty]]-AVERAGE(Table2[1M Return vs Nifty]))/_xlfn.STDEV.P(Table2[1M Return vs Nifty])</f>
        <v>-0.21715304472178887</v>
      </c>
      <c r="K202">
        <v>26.1590168522611</v>
      </c>
      <c r="L202">
        <f>(Table2[[#This Row],[6M Return vs Nifty]]-AVERAGE(Table2[6M Return vs Nifty]))/_xlfn.STDEV.P(Table2[6M Return vs Nifty])</f>
        <v>0.7634350039955704</v>
      </c>
      <c r="M202">
        <v>-2.8557853919757998</v>
      </c>
      <c r="N202">
        <f>(Table2[[#This Row],[1W Return vs Nifty]]-AVERAGE(Table2[1W Return vs Nifty]))/_xlfn.STDEV.P(Table2[1W Return vs Nifty])</f>
        <v>5.9166775929181743E-2</v>
      </c>
      <c r="O202">
        <v>504.43</v>
      </c>
      <c r="P202">
        <v>480.71510594254499</v>
      </c>
      <c r="Q202">
        <v>401.99224838719101</v>
      </c>
      <c r="R202">
        <v>56.478111111983601</v>
      </c>
      <c r="S202" s="1">
        <f>(Table2[[#This Row],[Close Price]]-Table2[[#This Row],[20D EMA]])/Table2[[#This Row],[20D EMA]]</f>
        <v>2.5315702872549289E-2</v>
      </c>
      <c r="T202" s="1">
        <f>(Table2[[#This Row],[Close Price]]-Table2[[#This Row],[50D EMA]])/Table2[[#This Row],[50D EMA]]</f>
        <v>7.5897124110378425E-2</v>
      </c>
      <c r="U202" s="1">
        <f>(Table2[[#This Row],[Close Price]]-Table2[[#This Row],[200D EMA]])/Table2[[#This Row],[200D EMA]]</f>
        <v>0.28659197304183637</v>
      </c>
      <c r="V202">
        <v>0.80160229970113905</v>
      </c>
      <c r="W202">
        <v>513.15</v>
      </c>
      <c r="X202">
        <v>520.1</v>
      </c>
      <c r="Y202">
        <v>487.75</v>
      </c>
      <c r="Z202">
        <v>519.85</v>
      </c>
      <c r="AA202">
        <v>487.75</v>
      </c>
      <c r="AB202">
        <v>538.5</v>
      </c>
      <c r="AC202" s="1">
        <f>(Table2[[#This Row],[Close Price]]/Table2[[#This Row],[Day Low]])-1</f>
        <v>7.8924291142941083E-3</v>
      </c>
      <c r="AD202" s="1">
        <f>(Table2[[#This Row],[Day High]]/Table2[[#This Row],[Close Price]])-1</f>
        <v>5.6071152358854182E-3</v>
      </c>
      <c r="AE202" s="1">
        <f>(Table2[[#This Row],[Close Price]]/Table2[[#This Row],[Current Week Low]])-1</f>
        <v>6.0379292670425411E-2</v>
      </c>
      <c r="AF202" s="1">
        <f>(Table2[[#This Row],[Current Week High]]/Table2[[#This Row],[Close Price]])-1</f>
        <v>5.1237432327919663E-3</v>
      </c>
      <c r="AG202" s="1">
        <f>(Table2[[#This Row],[Close Price]]/Table2[[#This Row],[Current Month Low]])-1</f>
        <v>6.0379292670425411E-2</v>
      </c>
      <c r="AH202" s="1">
        <f>(Table2[[#This Row],[Current Month High]]/Table2[[#This Row],[Close Price]])-1</f>
        <v>4.1183294663573067E-2</v>
      </c>
      <c r="AI202">
        <v>11.0498839907192</v>
      </c>
      <c r="AJ202">
        <v>106.838632273545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0.23</v>
      </c>
      <c r="AM202" t="s">
        <v>3111</v>
      </c>
      <c r="AN202">
        <v>1.45</v>
      </c>
      <c r="AO202" t="s">
        <v>3111</v>
      </c>
      <c r="AP202">
        <v>3.6743034319561003E-2</v>
      </c>
      <c r="AQ202">
        <f>(Table2[[#This Row],[Sharpe Ratio]]-AVERAGE(Table2[Sharpe Ratio]))/_xlfn.STDEV.P(Table2[Sharpe Ratio])</f>
        <v>-0.29917533586323003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0.7681416660473418</v>
      </c>
      <c r="AS202">
        <f>_xlfn.RANK.AVG(Table2[[#This Row],[1Y Return vs Nifty Z-Score]],Table2[1Y Return vs Nifty Z-Score])</f>
        <v>175</v>
      </c>
      <c r="AT202">
        <f>_xlfn.RANK.AVG(Table2[[#This Row],[6M Return vs Nifty Z-Score]],Table2[6M Return vs Nifty Z-Score])</f>
        <v>129</v>
      </c>
      <c r="AU202">
        <f>_xlfn.RANK.AVG(Table2[[#This Row],[Sharpe Ratio Z-Score]],Table2[Sharpe Ratio Z-Score])</f>
        <v>422</v>
      </c>
      <c r="AV202">
        <f>(Table2[[#This Row],[Rank 1Y]]+Table2[[#This Row],[Rank 6M]]+Table2[[#This Row],[Rank Sharpe]])/3</f>
        <v>242</v>
      </c>
    </row>
    <row r="203" spans="1:48" x14ac:dyDescent="0.3">
      <c r="A203" t="s">
        <v>1112</v>
      </c>
      <c r="B203" t="s">
        <v>1113</v>
      </c>
      <c r="C203" t="s">
        <v>3078</v>
      </c>
      <c r="D203" t="s">
        <v>465</v>
      </c>
      <c r="E203">
        <v>10909.2257718</v>
      </c>
      <c r="F203">
        <v>2237</v>
      </c>
      <c r="G203">
        <v>28.853169217055001</v>
      </c>
      <c r="H203">
        <f>(Table2[[#This Row],[1Y Return vs Nifty]]-AVERAGE(Table2[1Y Return vs Nifty]))/_xlfn.STDEV.P(Table2[1Y Return vs Nifty])</f>
        <v>-8.315177821822331E-2</v>
      </c>
      <c r="I203">
        <v>-1.87506987007547</v>
      </c>
      <c r="J203">
        <f>(Table2[[#This Row],[1M Return vs Nifty]]-AVERAGE(Table2[1M Return vs Nifty]))/_xlfn.STDEV.P(Table2[1M Return vs Nifty])</f>
        <v>0.15976416367937571</v>
      </c>
      <c r="K203">
        <v>-1.3964103000964601</v>
      </c>
      <c r="L203">
        <f>(Table2[[#This Row],[6M Return vs Nifty]]-AVERAGE(Table2[6M Return vs Nifty]))/_xlfn.STDEV.P(Table2[6M Return vs Nifty])</f>
        <v>-0.20650211379727895</v>
      </c>
      <c r="M203">
        <v>6.6173887771462798</v>
      </c>
      <c r="N203">
        <f>(Table2[[#This Row],[1W Return vs Nifty]]-AVERAGE(Table2[1W Return vs Nifty]))/_xlfn.STDEV.P(Table2[1W Return vs Nifty])</f>
        <v>1.8996464451502781</v>
      </c>
      <c r="O203">
        <v>2115.42</v>
      </c>
      <c r="P203">
        <v>2088.0553457548299</v>
      </c>
      <c r="Q203">
        <v>1958.0668212635901</v>
      </c>
      <c r="R203">
        <v>67.681320742637496</v>
      </c>
      <c r="S203" s="1">
        <f>(Table2[[#This Row],[Close Price]]-Table2[[#This Row],[20D EMA]])/Table2[[#This Row],[20D EMA]]</f>
        <v>5.7473220447948836E-2</v>
      </c>
      <c r="T203" s="1">
        <f>(Table2[[#This Row],[Close Price]]-Table2[[#This Row],[50D EMA]])/Table2[[#This Row],[50D EMA]]</f>
        <v>7.1331755907708835E-2</v>
      </c>
      <c r="U203" s="1">
        <f>(Table2[[#This Row],[Close Price]]-Table2[[#This Row],[200D EMA]])/Table2[[#This Row],[200D EMA]]</f>
        <v>0.14245335026738631</v>
      </c>
      <c r="V203">
        <v>2.387143024967</v>
      </c>
      <c r="W203">
        <v>2202.3000000000002</v>
      </c>
      <c r="X203">
        <v>2254.6999999999998</v>
      </c>
      <c r="Y203">
        <v>2028</v>
      </c>
      <c r="Z203">
        <v>2350</v>
      </c>
      <c r="AA203">
        <v>2028</v>
      </c>
      <c r="AB203">
        <v>2350</v>
      </c>
      <c r="AC203" s="1">
        <f>(Table2[[#This Row],[Close Price]]/Table2[[#This Row],[Day Low]])-1</f>
        <v>1.5756254824501603E-2</v>
      </c>
      <c r="AD203" s="1">
        <f>(Table2[[#This Row],[Day High]]/Table2[[#This Row],[Close Price]])-1</f>
        <v>7.9123826553419985E-3</v>
      </c>
      <c r="AE203" s="1">
        <f>(Table2[[#This Row],[Close Price]]/Table2[[#This Row],[Current Week Low]])-1</f>
        <v>0.10305719921104539</v>
      </c>
      <c r="AF203" s="1">
        <f>(Table2[[#This Row],[Current Week High]]/Table2[[#This Row],[Close Price]])-1</f>
        <v>5.0514081358962848E-2</v>
      </c>
      <c r="AG203" s="1">
        <f>(Table2[[#This Row],[Close Price]]/Table2[[#This Row],[Current Month Low]])-1</f>
        <v>0.10305719921104539</v>
      </c>
      <c r="AH203" s="1">
        <f>(Table2[[#This Row],[Current Month High]]/Table2[[#This Row],[Close Price]])-1</f>
        <v>5.0514081358962848E-2</v>
      </c>
      <c r="AI203">
        <v>5.0514081358962803</v>
      </c>
      <c r="AJ203">
        <v>55.614684962000602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-0.06</v>
      </c>
      <c r="AM203" t="s">
        <v>3110</v>
      </c>
      <c r="AN203">
        <v>7.63</v>
      </c>
      <c r="AO203" t="s">
        <v>3111</v>
      </c>
      <c r="AP203">
        <v>0.20673659597570199</v>
      </c>
      <c r="AQ203">
        <f>(Table2[[#This Row],[Sharpe Ratio]]-AVERAGE(Table2[Sharpe Ratio]))/_xlfn.STDEV.P(Table2[Sharpe Ratio])</f>
        <v>1.6904888571982273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3.4602455740123785</v>
      </c>
      <c r="AS203">
        <f>_xlfn.RANK.AVG(Table2[[#This Row],[1Y Return vs Nifty Z-Score]],Table2[1Y Return vs Nifty Z-Score])</f>
        <v>313</v>
      </c>
      <c r="AT203">
        <f>_xlfn.RANK.AVG(Table2[[#This Row],[6M Return vs Nifty Z-Score]],Table2[6M Return vs Nifty Z-Score])</f>
        <v>380</v>
      </c>
      <c r="AU203">
        <f>_xlfn.RANK.AVG(Table2[[#This Row],[Sharpe Ratio Z-Score]],Table2[Sharpe Ratio Z-Score])</f>
        <v>33</v>
      </c>
      <c r="AV203">
        <f>(Table2[[#This Row],[Rank 1Y]]+Table2[[#This Row],[Rank 6M]]+Table2[[#This Row],[Rank Sharpe]])/3</f>
        <v>242</v>
      </c>
    </row>
    <row r="204" spans="1:48" x14ac:dyDescent="0.3">
      <c r="A204" t="s">
        <v>64</v>
      </c>
      <c r="B204" t="s">
        <v>65</v>
      </c>
      <c r="C204" t="s">
        <v>3072</v>
      </c>
      <c r="D204" t="s">
        <v>63</v>
      </c>
      <c r="E204">
        <v>376963.14689047902</v>
      </c>
      <c r="F204">
        <v>1025.3</v>
      </c>
      <c r="G204">
        <v>44.235936186267097</v>
      </c>
      <c r="H204">
        <f>(Table2[[#This Row],[1Y Return vs Nifty]]-AVERAGE(Table2[1Y Return vs Nifty]))/_xlfn.STDEV.P(Table2[1Y Return vs Nifty])</f>
        <v>0.14912556550267447</v>
      </c>
      <c r="I204">
        <v>0.94981030570465896</v>
      </c>
      <c r="J204">
        <f>(Table2[[#This Row],[1M Return vs Nifty]]-AVERAGE(Table2[1M Return vs Nifty]))/_xlfn.STDEV.P(Table2[1M Return vs Nifty])</f>
        <v>0.44946083914823476</v>
      </c>
      <c r="K204">
        <v>-0.99451547729768297</v>
      </c>
      <c r="L204">
        <f>(Table2[[#This Row],[6M Return vs Nifty]]-AVERAGE(Table2[6M Return vs Nifty]))/_xlfn.STDEV.P(Table2[6M Return vs Nifty])</f>
        <v>-0.19235561902780982</v>
      </c>
      <c r="M204">
        <v>-10.3257512280756</v>
      </c>
      <c r="N204">
        <f>(Table2[[#This Row],[1W Return vs Nifty]]-AVERAGE(Table2[1W Return vs Nifty]))/_xlfn.STDEV.P(Table2[1W Return vs Nifty])</f>
        <v>-1.3921229402390967</v>
      </c>
      <c r="O204">
        <v>1053.55</v>
      </c>
      <c r="P204">
        <v>1020.88919227254</v>
      </c>
      <c r="Q204">
        <v>897.43308760401601</v>
      </c>
      <c r="R204">
        <v>38.589532415542301</v>
      </c>
      <c r="S204" s="1">
        <f>(Table2[[#This Row],[Close Price]]-Table2[[#This Row],[20D EMA]])/Table2[[#This Row],[20D EMA]]</f>
        <v>-2.6814104693654788E-2</v>
      </c>
      <c r="T204" s="1">
        <f>(Table2[[#This Row],[Close Price]]-Table2[[#This Row],[50D EMA]])/Table2[[#This Row],[50D EMA]]</f>
        <v>4.3205548269556688E-3</v>
      </c>
      <c r="U204" s="1">
        <f>(Table2[[#This Row],[Close Price]]-Table2[[#This Row],[200D EMA]])/Table2[[#This Row],[200D EMA]]</f>
        <v>0.14248071991346506</v>
      </c>
      <c r="V204">
        <v>1.37634899592406</v>
      </c>
      <c r="W204">
        <v>1028</v>
      </c>
      <c r="X204">
        <v>1034.95</v>
      </c>
      <c r="Y204">
        <v>1008.4</v>
      </c>
      <c r="Z204">
        <v>1065</v>
      </c>
      <c r="AA204">
        <v>1008.4</v>
      </c>
      <c r="AB204">
        <v>1176</v>
      </c>
      <c r="AC204" s="1">
        <f>(Table2[[#This Row],[Close Price]]/Table2[[#This Row],[Day Low]])-1</f>
        <v>-2.6264591439688623E-3</v>
      </c>
      <c r="AD204" s="1">
        <f>(Table2[[#This Row],[Day High]]/Table2[[#This Row],[Close Price]])-1</f>
        <v>9.411879449917171E-3</v>
      </c>
      <c r="AE204" s="1">
        <f>(Table2[[#This Row],[Close Price]]/Table2[[#This Row],[Current Week Low]])-1</f>
        <v>1.6759222530741802E-2</v>
      </c>
      <c r="AF204" s="1">
        <f>(Table2[[#This Row],[Current Week High]]/Table2[[#This Row],[Close Price]])-1</f>
        <v>3.8720374524529477E-2</v>
      </c>
      <c r="AG204" s="1">
        <f>(Table2[[#This Row],[Close Price]]/Table2[[#This Row],[Current Month Low]])-1</f>
        <v>1.6759222530741802E-2</v>
      </c>
      <c r="AH204" s="1">
        <f>(Table2[[#This Row],[Current Month High]]/Table2[[#This Row],[Close Price]])-1</f>
        <v>0.14698137130595934</v>
      </c>
      <c r="AI204">
        <v>14.9907344191943</v>
      </c>
      <c r="AJ204">
        <v>72.8130793864823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0.01</v>
      </c>
      <c r="AM204" t="s">
        <v>3111</v>
      </c>
      <c r="AN204">
        <v>2.21</v>
      </c>
      <c r="AO204" t="s">
        <v>3111</v>
      </c>
      <c r="AP204">
        <v>0.16066935353304901</v>
      </c>
      <c r="AQ204">
        <f>(Table2[[#This Row],[Sharpe Ratio]]-AVERAGE(Table2[Sharpe Ratio]))/_xlfn.STDEV.P(Table2[Sharpe Ratio])</f>
        <v>1.1513017146484874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0.16540956003249008</v>
      </c>
      <c r="AS204">
        <f>_xlfn.RANK.AVG(Table2[[#This Row],[1Y Return vs Nifty Z-Score]],Table2[1Y Return vs Nifty Z-Score])</f>
        <v>263</v>
      </c>
      <c r="AT204">
        <f>_xlfn.RANK.AVG(Table2[[#This Row],[6M Return vs Nifty Z-Score]],Table2[6M Return vs Nifty Z-Score])</f>
        <v>374</v>
      </c>
      <c r="AU204">
        <f>_xlfn.RANK.AVG(Table2[[#This Row],[Sharpe Ratio Z-Score]],Table2[Sharpe Ratio Z-Score])</f>
        <v>91</v>
      </c>
      <c r="AV204">
        <f>(Table2[[#This Row],[Rank 1Y]]+Table2[[#This Row],[Rank 6M]]+Table2[[#This Row],[Rank Sharpe]])/3</f>
        <v>242.66666666666666</v>
      </c>
    </row>
    <row r="205" spans="1:48" x14ac:dyDescent="0.3">
      <c r="A205" t="s">
        <v>208</v>
      </c>
      <c r="B205" t="s">
        <v>209</v>
      </c>
      <c r="C205" t="s">
        <v>3072</v>
      </c>
      <c r="D205" t="s">
        <v>210</v>
      </c>
      <c r="E205">
        <v>122592.23893230601</v>
      </c>
      <c r="F205">
        <v>180.91</v>
      </c>
      <c r="G205">
        <v>59.4017908933941</v>
      </c>
      <c r="H205">
        <f>(Table2[[#This Row],[1Y Return vs Nifty]]-AVERAGE(Table2[1Y Return vs Nifty]))/_xlfn.STDEV.P(Table2[1Y Return vs Nifty])</f>
        <v>0.37812756843745376</v>
      </c>
      <c r="I205">
        <v>-14.7208947666692</v>
      </c>
      <c r="J205">
        <f>(Table2[[#This Row],[1M Return vs Nifty]]-AVERAGE(Table2[1M Return vs Nifty]))/_xlfn.STDEV.P(Table2[1M Return vs Nifty])</f>
        <v>-1.1575988870102309</v>
      </c>
      <c r="K205">
        <v>37.129952250291602</v>
      </c>
      <c r="L205">
        <f>(Table2[[#This Row],[6M Return vs Nifty]]-AVERAGE(Table2[6M Return vs Nifty]))/_xlfn.STDEV.P(Table2[6M Return vs Nifty])</f>
        <v>1.1496063886967085</v>
      </c>
      <c r="M205">
        <v>-7.82918561953863</v>
      </c>
      <c r="N205">
        <f>(Table2[[#This Row],[1W Return vs Nifty]]-AVERAGE(Table2[1W Return vs Nifty]))/_xlfn.STDEV.P(Table2[1W Return vs Nifty])</f>
        <v>-0.90708190084113594</v>
      </c>
      <c r="O205">
        <v>189.79</v>
      </c>
      <c r="P205">
        <v>180.370487988837</v>
      </c>
      <c r="Q205">
        <v>139.28120537654399</v>
      </c>
      <c r="R205">
        <v>35.344631420220203</v>
      </c>
      <c r="S205" s="1">
        <f>(Table2[[#This Row],[Close Price]]-Table2[[#This Row],[20D EMA]])/Table2[[#This Row],[20D EMA]]</f>
        <v>-4.678855577216922E-2</v>
      </c>
      <c r="T205" s="1">
        <f>(Table2[[#This Row],[Close Price]]-Table2[[#This Row],[50D EMA]])/Table2[[#This Row],[50D EMA]]</f>
        <v>2.9911324029704232E-3</v>
      </c>
      <c r="U205" s="1">
        <f>(Table2[[#This Row],[Close Price]]-Table2[[#This Row],[200D EMA]])/Table2[[#This Row],[200D EMA]]</f>
        <v>0.29888307263649377</v>
      </c>
      <c r="V205">
        <v>0.86073746419844999</v>
      </c>
      <c r="W205">
        <v>179.28</v>
      </c>
      <c r="X205">
        <v>180.99</v>
      </c>
      <c r="Y205">
        <v>170.31</v>
      </c>
      <c r="Z205">
        <v>188</v>
      </c>
      <c r="AA205">
        <v>170.31</v>
      </c>
      <c r="AB205">
        <v>198</v>
      </c>
      <c r="AC205" s="1">
        <f>(Table2[[#This Row],[Close Price]]/Table2[[#This Row],[Day Low]])-1</f>
        <v>9.0919232485497936E-3</v>
      </c>
      <c r="AD205" s="1">
        <f>(Table2[[#This Row],[Day High]]/Table2[[#This Row],[Close Price]])-1</f>
        <v>4.4220883312151571E-4</v>
      </c>
      <c r="AE205" s="1">
        <f>(Table2[[#This Row],[Close Price]]/Table2[[#This Row],[Current Week Low]])-1</f>
        <v>6.2239445716634423E-2</v>
      </c>
      <c r="AF205" s="1">
        <f>(Table2[[#This Row],[Current Week High]]/Table2[[#This Row],[Close Price]])-1</f>
        <v>3.9190757835387835E-2</v>
      </c>
      <c r="AG205" s="1">
        <f>(Table2[[#This Row],[Close Price]]/Table2[[#This Row],[Current Month Low]])-1</f>
        <v>6.2239445716634423E-2</v>
      </c>
      <c r="AH205" s="1">
        <f>(Table2[[#This Row],[Current Month High]]/Table2[[#This Row],[Close Price]])-1</f>
        <v>9.4466861975567973E-2</v>
      </c>
      <c r="AI205">
        <v>15.4607263280084</v>
      </c>
      <c r="AJ205">
        <v>108.421658986175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0.3</v>
      </c>
      <c r="AM205" t="s">
        <v>3111</v>
      </c>
      <c r="AN205">
        <v>-4.9000000000000004</v>
      </c>
      <c r="AO205" t="s">
        <v>3110</v>
      </c>
      <c r="AP205">
        <v>2.9539232015115002E-2</v>
      </c>
      <c r="AQ205">
        <f>(Table2[[#This Row],[Sharpe Ratio]]-AVERAGE(Table2[Sharpe Ratio]))/_xlfn.STDEV.P(Table2[Sharpe Ratio])</f>
        <v>-0.3834911614710409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-0.92043799218824551</v>
      </c>
      <c r="AS205">
        <f>_xlfn.RANK.AVG(Table2[[#This Row],[1Y Return vs Nifty Z-Score]],Table2[1Y Return vs Nifty Z-Score])</f>
        <v>196</v>
      </c>
      <c r="AT205">
        <f>_xlfn.RANK.AVG(Table2[[#This Row],[6M Return vs Nifty Z-Score]],Table2[6M Return vs Nifty Z-Score])</f>
        <v>89</v>
      </c>
      <c r="AU205">
        <f>_xlfn.RANK.AVG(Table2[[#This Row],[Sharpe Ratio Z-Score]],Table2[Sharpe Ratio Z-Score])</f>
        <v>444</v>
      </c>
      <c r="AV205">
        <f>(Table2[[#This Row],[Rank 1Y]]+Table2[[#This Row],[Rank 6M]]+Table2[[#This Row],[Rank Sharpe]])/3</f>
        <v>243</v>
      </c>
    </row>
    <row r="206" spans="1:48" x14ac:dyDescent="0.3">
      <c r="A206" t="s">
        <v>794</v>
      </c>
      <c r="B206" t="s">
        <v>795</v>
      </c>
      <c r="C206" t="s">
        <v>3074</v>
      </c>
      <c r="D206" t="s">
        <v>796</v>
      </c>
      <c r="E206">
        <v>19894.061822250002</v>
      </c>
      <c r="F206">
        <v>288.75</v>
      </c>
      <c r="G206">
        <v>71.712457958756204</v>
      </c>
      <c r="H206">
        <f>(Table2[[#This Row],[1Y Return vs Nifty]]-AVERAGE(Table2[1Y Return vs Nifty]))/_xlfn.STDEV.P(Table2[1Y Return vs Nifty])</f>
        <v>0.5640166904073689</v>
      </c>
      <c r="I206">
        <v>20.748020908197301</v>
      </c>
      <c r="J206">
        <f>(Table2[[#This Row],[1M Return vs Nifty]]-AVERAGE(Table2[1M Return vs Nifty]))/_xlfn.STDEV.P(Table2[1M Return vs Nifty])</f>
        <v>2.4798038749162936</v>
      </c>
      <c r="K206">
        <v>28.9020228801045</v>
      </c>
      <c r="L206">
        <f>(Table2[[#This Row],[6M Return vs Nifty]]-AVERAGE(Table2[6M Return vs Nifty]))/_xlfn.STDEV.P(Table2[6M Return vs Nifty])</f>
        <v>0.85998743071079964</v>
      </c>
      <c r="M206">
        <v>7.9995002523062597</v>
      </c>
      <c r="N206">
        <f>(Table2[[#This Row],[1W Return vs Nifty]]-AVERAGE(Table2[1W Return vs Nifty]))/_xlfn.STDEV.P(Table2[1W Return vs Nifty])</f>
        <v>2.1681676425035894</v>
      </c>
      <c r="O206">
        <v>264.08</v>
      </c>
      <c r="P206">
        <v>239.568216821345</v>
      </c>
      <c r="Q206">
        <v>201.63737580331301</v>
      </c>
      <c r="R206">
        <v>64.727049594816805</v>
      </c>
      <c r="S206" s="1">
        <f>(Table2[[#This Row],[Close Price]]-Table2[[#This Row],[20D EMA]])/Table2[[#This Row],[20D EMA]]</f>
        <v>9.3418661011814674E-2</v>
      </c>
      <c r="T206" s="1">
        <f>(Table2[[#This Row],[Close Price]]-Table2[[#This Row],[50D EMA]])/Table2[[#This Row],[50D EMA]]</f>
        <v>0.20529343930180727</v>
      </c>
      <c r="U206" s="1">
        <f>(Table2[[#This Row],[Close Price]]-Table2[[#This Row],[200D EMA]])/Table2[[#This Row],[200D EMA]]</f>
        <v>0.43202617495707207</v>
      </c>
      <c r="V206">
        <v>2.8649545774556202</v>
      </c>
      <c r="W206">
        <v>288.2</v>
      </c>
      <c r="X206">
        <v>295</v>
      </c>
      <c r="Y206">
        <v>272.25</v>
      </c>
      <c r="Z206">
        <v>317.89999999999998</v>
      </c>
      <c r="AA206">
        <v>272.25</v>
      </c>
      <c r="AB206">
        <v>317.89999999999998</v>
      </c>
      <c r="AC206" s="1">
        <f>(Table2[[#This Row],[Close Price]]/Table2[[#This Row],[Day Low]])-1</f>
        <v>1.9083969465649719E-3</v>
      </c>
      <c r="AD206" s="1">
        <f>(Table2[[#This Row],[Day High]]/Table2[[#This Row],[Close Price]])-1</f>
        <v>2.1645021645021689E-2</v>
      </c>
      <c r="AE206" s="1">
        <f>(Table2[[#This Row],[Close Price]]/Table2[[#This Row],[Current Week Low]])-1</f>
        <v>6.0606060606060552E-2</v>
      </c>
      <c r="AF206" s="1">
        <f>(Table2[[#This Row],[Current Week High]]/Table2[[#This Row],[Close Price]])-1</f>
        <v>0.1009523809523809</v>
      </c>
      <c r="AG206" s="1">
        <f>(Table2[[#This Row],[Close Price]]/Table2[[#This Row],[Current Month Low]])-1</f>
        <v>6.0606060606060552E-2</v>
      </c>
      <c r="AH206" s="1">
        <f>(Table2[[#This Row],[Current Month High]]/Table2[[#This Row],[Close Price]])-1</f>
        <v>0.1009523809523809</v>
      </c>
      <c r="AI206">
        <v>10.095238095238001</v>
      </c>
      <c r="AJ206">
        <v>99.550794747753997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0.25</v>
      </c>
      <c r="AM206" t="s">
        <v>3111</v>
      </c>
      <c r="AN206">
        <v>18.059999999999999</v>
      </c>
      <c r="AO206" t="s">
        <v>3111</v>
      </c>
      <c r="AP206">
        <v>2.4956931483216999E-2</v>
      </c>
      <c r="AQ206">
        <f>(Table2[[#This Row],[Sharpe Ratio]]-AVERAGE(Table2[Sharpe Ratio]))/_xlfn.STDEV.P(Table2[Sharpe Ratio])</f>
        <v>-0.43712401204102924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5.6348516264970225</v>
      </c>
      <c r="AS206">
        <f>_xlfn.RANK.AVG(Table2[[#This Row],[1Y Return vs Nifty Z-Score]],Table2[1Y Return vs Nifty Z-Score])</f>
        <v>151</v>
      </c>
      <c r="AT206">
        <f>_xlfn.RANK.AVG(Table2[[#This Row],[6M Return vs Nifty Z-Score]],Table2[6M Return vs Nifty Z-Score])</f>
        <v>116</v>
      </c>
      <c r="AU206">
        <f>_xlfn.RANK.AVG(Table2[[#This Row],[Sharpe Ratio Z-Score]],Table2[Sharpe Ratio Z-Score])</f>
        <v>462</v>
      </c>
      <c r="AV206">
        <f>(Table2[[#This Row],[Rank 1Y]]+Table2[[#This Row],[Rank 6M]]+Table2[[#This Row],[Rank Sharpe]])/3</f>
        <v>243</v>
      </c>
    </row>
    <row r="207" spans="1:48" x14ac:dyDescent="0.3">
      <c r="A207" t="s">
        <v>950</v>
      </c>
      <c r="B207" t="s">
        <v>951</v>
      </c>
      <c r="C207" t="s">
        <v>3068</v>
      </c>
      <c r="D207" t="s">
        <v>219</v>
      </c>
      <c r="E207">
        <v>14952.11817</v>
      </c>
      <c r="F207">
        <v>2143</v>
      </c>
      <c r="G207">
        <v>81.826407977936995</v>
      </c>
      <c r="H207">
        <f>(Table2[[#This Row],[1Y Return vs Nifty]]-AVERAGE(Table2[1Y Return vs Nifty]))/_xlfn.STDEV.P(Table2[1Y Return vs Nifty])</f>
        <v>0.71673573306615301</v>
      </c>
      <c r="I207">
        <v>1.1238417543504999</v>
      </c>
      <c r="J207">
        <f>(Table2[[#This Row],[1M Return vs Nifty]]-AVERAGE(Table2[1M Return vs Nifty]))/_xlfn.STDEV.P(Table2[1M Return vs Nifty])</f>
        <v>0.46730808538968155</v>
      </c>
      <c r="K207">
        <v>9.9902420483256602</v>
      </c>
      <c r="L207">
        <f>(Table2[[#This Row],[6M Return vs Nifty]]-AVERAGE(Table2[6M Return vs Nifty]))/_xlfn.STDEV.P(Table2[6M Return vs Nifty])</f>
        <v>0.19430229758317796</v>
      </c>
      <c r="M207">
        <v>-7.3564715453996898</v>
      </c>
      <c r="N207">
        <f>(Table2[[#This Row],[1W Return vs Nifty]]-AVERAGE(Table2[1W Return vs Nifty]))/_xlfn.STDEV.P(Table2[1W Return vs Nifty])</f>
        <v>-0.81524144406549304</v>
      </c>
      <c r="O207">
        <v>2168.2800000000002</v>
      </c>
      <c r="P207">
        <v>2011.81939795415</v>
      </c>
      <c r="Q207">
        <v>1662.4288208400001</v>
      </c>
      <c r="R207">
        <v>42.750312380892801</v>
      </c>
      <c r="S207" s="1">
        <f>(Table2[[#This Row],[Close Price]]-Table2[[#This Row],[20D EMA]])/Table2[[#This Row],[20D EMA]]</f>
        <v>-1.1659010828859832E-2</v>
      </c>
      <c r="T207" s="1">
        <f>(Table2[[#This Row],[Close Price]]-Table2[[#This Row],[50D EMA]])/Table2[[#This Row],[50D EMA]]</f>
        <v>6.5204959341404897E-2</v>
      </c>
      <c r="U207" s="1">
        <f>(Table2[[#This Row],[Close Price]]-Table2[[#This Row],[200D EMA]])/Table2[[#This Row],[200D EMA]]</f>
        <v>0.28907774765188116</v>
      </c>
      <c r="V207">
        <v>0.25591694242413199</v>
      </c>
      <c r="W207">
        <v>2147</v>
      </c>
      <c r="X207">
        <v>2190</v>
      </c>
      <c r="Y207">
        <v>2070</v>
      </c>
      <c r="Z207">
        <v>2231.5500000000002</v>
      </c>
      <c r="AA207">
        <v>2070</v>
      </c>
      <c r="AB207">
        <v>2313.25</v>
      </c>
      <c r="AC207" s="1">
        <f>(Table2[[#This Row],[Close Price]]/Table2[[#This Row],[Day Low]])-1</f>
        <v>-1.8630647414997759E-3</v>
      </c>
      <c r="AD207" s="1">
        <f>(Table2[[#This Row],[Day High]]/Table2[[#This Row],[Close Price]])-1</f>
        <v>2.1931871208586085E-2</v>
      </c>
      <c r="AE207" s="1">
        <f>(Table2[[#This Row],[Close Price]]/Table2[[#This Row],[Current Week Low]])-1</f>
        <v>3.5265700483091855E-2</v>
      </c>
      <c r="AF207" s="1">
        <f>(Table2[[#This Row],[Current Week High]]/Table2[[#This Row],[Close Price]])-1</f>
        <v>4.1320578628091464E-2</v>
      </c>
      <c r="AG207" s="1">
        <f>(Table2[[#This Row],[Close Price]]/Table2[[#This Row],[Current Month Low]])-1</f>
        <v>3.5265700483091855E-2</v>
      </c>
      <c r="AH207" s="1">
        <f>(Table2[[#This Row],[Current Month High]]/Table2[[#This Row],[Close Price]])-1</f>
        <v>7.9444703686420981E-2</v>
      </c>
      <c r="AI207">
        <v>12.3658422771815</v>
      </c>
      <c r="AJ207">
        <v>120.916447605793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0.22</v>
      </c>
      <c r="AM207" t="s">
        <v>3111</v>
      </c>
      <c r="AN207">
        <v>0.98</v>
      </c>
      <c r="AO207" t="s">
        <v>3111</v>
      </c>
      <c r="AP207">
        <v>5.8969975770732999E-2</v>
      </c>
      <c r="AQ207">
        <f>(Table2[[#This Row],[Sharpe Ratio]]-AVERAGE(Table2[Sharpe Ratio]))/_xlfn.STDEV.P(Table2[Sharpe Ratio])</f>
        <v>-3.9023427191971251E-2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0.52408124478154827</v>
      </c>
      <c r="AS207">
        <f>_xlfn.RANK.AVG(Table2[[#This Row],[1Y Return vs Nifty Z-Score]],Table2[1Y Return vs Nifty Z-Score])</f>
        <v>119</v>
      </c>
      <c r="AT207">
        <f>_xlfn.RANK.AVG(Table2[[#This Row],[6M Return vs Nifty Z-Score]],Table2[6M Return vs Nifty Z-Score])</f>
        <v>257</v>
      </c>
      <c r="AU207">
        <f>_xlfn.RANK.AVG(Table2[[#This Row],[Sharpe Ratio Z-Score]],Table2[Sharpe Ratio Z-Score])</f>
        <v>354</v>
      </c>
      <c r="AV207">
        <f>(Table2[[#This Row],[Rank 1Y]]+Table2[[#This Row],[Rank 6M]]+Table2[[#This Row],[Rank Sharpe]])/3</f>
        <v>243.33333333333334</v>
      </c>
    </row>
    <row r="208" spans="1:48" x14ac:dyDescent="0.3">
      <c r="A208" t="s">
        <v>1881</v>
      </c>
      <c r="B208" t="s">
        <v>1882</v>
      </c>
      <c r="C208" t="s">
        <v>3080</v>
      </c>
      <c r="D208" t="s">
        <v>297</v>
      </c>
      <c r="E208">
        <v>3664.4483325000001</v>
      </c>
      <c r="F208">
        <v>1183.55</v>
      </c>
      <c r="G208">
        <v>62.108851143882603</v>
      </c>
      <c r="H208">
        <f>(Table2[[#This Row],[1Y Return vs Nifty]]-AVERAGE(Table2[1Y Return vs Nifty]))/_xlfn.STDEV.P(Table2[1Y Return vs Nifty])</f>
        <v>0.41900374926593476</v>
      </c>
      <c r="I208">
        <v>22.0212236253724</v>
      </c>
      <c r="J208">
        <f>(Table2[[#This Row],[1M Return vs Nifty]]-AVERAGE(Table2[1M Return vs Nifty]))/_xlfn.STDEV.P(Table2[1M Return vs Nifty])</f>
        <v>2.610373163315113</v>
      </c>
      <c r="K208">
        <v>22.542023380439002</v>
      </c>
      <c r="L208">
        <f>(Table2[[#This Row],[6M Return vs Nifty]]-AVERAGE(Table2[6M Return vs Nifty]))/_xlfn.STDEV.P(Table2[6M Return vs Nifty])</f>
        <v>0.63611866069459122</v>
      </c>
      <c r="M208">
        <v>-1.87607938853696</v>
      </c>
      <c r="N208">
        <f>(Table2[[#This Row],[1W Return vs Nifty]]-AVERAGE(Table2[1W Return vs Nifty]))/_xlfn.STDEV.P(Table2[1W Return vs Nifty])</f>
        <v>0.2495073047690671</v>
      </c>
      <c r="O208">
        <v>1108.28</v>
      </c>
      <c r="P208">
        <v>1002.16658591809</v>
      </c>
      <c r="Q208">
        <v>859.25361512314703</v>
      </c>
      <c r="R208">
        <v>59.735972220902198</v>
      </c>
      <c r="S208" s="1">
        <f>(Table2[[#This Row],[Close Price]]-Table2[[#This Row],[20D EMA]])/Table2[[#This Row],[20D EMA]]</f>
        <v>6.7916050095643679E-2</v>
      </c>
      <c r="T208" s="1">
        <f>(Table2[[#This Row],[Close Price]]-Table2[[#This Row],[50D EMA]])/Table2[[#This Row],[50D EMA]]</f>
        <v>0.1809912809213686</v>
      </c>
      <c r="U208" s="1">
        <f>(Table2[[#This Row],[Close Price]]-Table2[[#This Row],[200D EMA]])/Table2[[#This Row],[200D EMA]]</f>
        <v>0.37741637529261396</v>
      </c>
      <c r="V208">
        <v>2.1982400022168198</v>
      </c>
      <c r="W208">
        <v>1169.5999999999999</v>
      </c>
      <c r="X208">
        <v>1187.9000000000001</v>
      </c>
      <c r="Y208">
        <v>1128.05</v>
      </c>
      <c r="Z208">
        <v>1222.5</v>
      </c>
      <c r="AA208">
        <v>1128.05</v>
      </c>
      <c r="AB208">
        <v>1267.8499999999999</v>
      </c>
      <c r="AC208" s="1">
        <f>(Table2[[#This Row],[Close Price]]/Table2[[#This Row],[Day Low]])-1</f>
        <v>1.1927154582763277E-2</v>
      </c>
      <c r="AD208" s="1">
        <f>(Table2[[#This Row],[Day High]]/Table2[[#This Row],[Close Price]])-1</f>
        <v>3.6753833805078795E-3</v>
      </c>
      <c r="AE208" s="1">
        <f>(Table2[[#This Row],[Close Price]]/Table2[[#This Row],[Current Week Low]])-1</f>
        <v>4.9199946810868367E-2</v>
      </c>
      <c r="AF208" s="1">
        <f>(Table2[[#This Row],[Current Week High]]/Table2[[#This Row],[Close Price]])-1</f>
        <v>3.2909467280638705E-2</v>
      </c>
      <c r="AG208" s="1">
        <f>(Table2[[#This Row],[Close Price]]/Table2[[#This Row],[Current Month Low]])-1</f>
        <v>4.9199946810868367E-2</v>
      </c>
      <c r="AH208" s="1">
        <f>(Table2[[#This Row],[Current Month High]]/Table2[[#This Row],[Close Price]])-1</f>
        <v>7.1226395167081957E-2</v>
      </c>
      <c r="AI208">
        <v>7.7267542562629403</v>
      </c>
      <c r="AJ208">
        <v>90.449754606162898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0.41</v>
      </c>
      <c r="AM208" t="s">
        <v>3111</v>
      </c>
      <c r="AN208">
        <v>13.6</v>
      </c>
      <c r="AO208" t="s">
        <v>3111</v>
      </c>
      <c r="AP208">
        <v>4.3598890056907001E-2</v>
      </c>
      <c r="AQ208">
        <f>(Table2[[#This Row],[Sharpe Ratio]]-AVERAGE(Table2[Sharpe Ratio]))/_xlfn.STDEV.P(Table2[Sharpe Ratio])</f>
        <v>-0.21893199875976557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3.6960708792849406</v>
      </c>
      <c r="AS208">
        <f>_xlfn.RANK.AVG(Table2[[#This Row],[1Y Return vs Nifty Z-Score]],Table2[1Y Return vs Nifty Z-Score])</f>
        <v>185</v>
      </c>
      <c r="AT208">
        <f>_xlfn.RANK.AVG(Table2[[#This Row],[6M Return vs Nifty Z-Score]],Table2[6M Return vs Nifty Z-Score])</f>
        <v>153</v>
      </c>
      <c r="AU208">
        <f>_xlfn.RANK.AVG(Table2[[#This Row],[Sharpe Ratio Z-Score]],Table2[Sharpe Ratio Z-Score])</f>
        <v>394</v>
      </c>
      <c r="AV208">
        <f>(Table2[[#This Row],[Rank 1Y]]+Table2[[#This Row],[Rank 6M]]+Table2[[#This Row],[Rank Sharpe]])/3</f>
        <v>244</v>
      </c>
    </row>
    <row r="209" spans="1:48" x14ac:dyDescent="0.3">
      <c r="A209" t="s">
        <v>64</v>
      </c>
      <c r="B209" t="s">
        <v>177</v>
      </c>
      <c r="C209" t="s">
        <v>3072</v>
      </c>
      <c r="D209" t="s">
        <v>63</v>
      </c>
      <c r="E209">
        <v>151860.11489632499</v>
      </c>
      <c r="F209">
        <v>709.65</v>
      </c>
      <c r="G209">
        <v>53.9178136051165</v>
      </c>
      <c r="H209">
        <f>(Table2[[#This Row],[1Y Return vs Nifty]]-AVERAGE(Table2[1Y Return vs Nifty]))/_xlfn.STDEV.P(Table2[1Y Return vs Nifty])</f>
        <v>0.29532038036158209</v>
      </c>
      <c r="I209">
        <v>1.78135310816865</v>
      </c>
      <c r="J209">
        <f>(Table2[[#This Row],[1M Return vs Nifty]]-AVERAGE(Table2[1M Return vs Nifty]))/_xlfn.STDEV.P(Table2[1M Return vs Nifty])</f>
        <v>0.53473708819032018</v>
      </c>
      <c r="K209">
        <v>3.96263390495076</v>
      </c>
      <c r="L209">
        <f>(Table2[[#This Row],[6M Return vs Nifty]]-AVERAGE(Table2[6M Return vs Nifty]))/_xlfn.STDEV.P(Table2[6M Return vs Nifty])</f>
        <v>-1.7866464579144693E-2</v>
      </c>
      <c r="M209">
        <v>-9.5378583499330301</v>
      </c>
      <c r="N209">
        <f>(Table2[[#This Row],[1W Return vs Nifty]]-AVERAGE(Table2[1W Return vs Nifty]))/_xlfn.STDEV.P(Table2[1W Return vs Nifty])</f>
        <v>-1.2390485010007561</v>
      </c>
      <c r="O209">
        <v>720.81</v>
      </c>
      <c r="P209">
        <v>693.54790269288799</v>
      </c>
      <c r="Q209">
        <v>597.80861233462099</v>
      </c>
      <c r="R209">
        <v>39.2687657472623</v>
      </c>
      <c r="S209" s="1">
        <f>(Table2[[#This Row],[Close Price]]-Table2[[#This Row],[20D EMA]])/Table2[[#This Row],[20D EMA]]</f>
        <v>-1.5482582095142921E-2</v>
      </c>
      <c r="T209" s="1">
        <f>(Table2[[#This Row],[Close Price]]-Table2[[#This Row],[50D EMA]])/Table2[[#This Row],[50D EMA]]</f>
        <v>2.321699372832248E-2</v>
      </c>
      <c r="U209" s="1">
        <f>(Table2[[#This Row],[Close Price]]-Table2[[#This Row],[200D EMA]])/Table2[[#This Row],[200D EMA]]</f>
        <v>0.1870856079316171</v>
      </c>
      <c r="V209">
        <v>1.6230365415541499</v>
      </c>
      <c r="W209">
        <v>711.25</v>
      </c>
      <c r="X209">
        <v>715.85</v>
      </c>
      <c r="Y209">
        <v>695.5</v>
      </c>
      <c r="Z209">
        <v>731.05</v>
      </c>
      <c r="AA209">
        <v>695.5</v>
      </c>
      <c r="AB209">
        <v>802.8</v>
      </c>
      <c r="AC209" s="1">
        <f>(Table2[[#This Row],[Close Price]]/Table2[[#This Row],[Day Low]])-1</f>
        <v>-2.2495606326889961E-3</v>
      </c>
      <c r="AD209" s="1">
        <f>(Table2[[#This Row],[Day High]]/Table2[[#This Row],[Close Price]])-1</f>
        <v>8.7367011907277803E-3</v>
      </c>
      <c r="AE209" s="1">
        <f>(Table2[[#This Row],[Close Price]]/Table2[[#This Row],[Current Week Low]])-1</f>
        <v>2.0345075485262321E-2</v>
      </c>
      <c r="AF209" s="1">
        <f>(Table2[[#This Row],[Current Week High]]/Table2[[#This Row],[Close Price]])-1</f>
        <v>3.0155710561544424E-2</v>
      </c>
      <c r="AG209" s="1">
        <f>(Table2[[#This Row],[Close Price]]/Table2[[#This Row],[Current Month Low]])-1</f>
        <v>2.0345075485262321E-2</v>
      </c>
      <c r="AH209" s="1">
        <f>(Table2[[#This Row],[Current Month High]]/Table2[[#This Row],[Close Price]])-1</f>
        <v>0.13126188966391883</v>
      </c>
      <c r="AI209">
        <v>13.337560769393299</v>
      </c>
      <c r="AJ209">
        <v>80.595495610128495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0.04</v>
      </c>
      <c r="AM209" t="s">
        <v>3111</v>
      </c>
      <c r="AN209">
        <v>3.73</v>
      </c>
      <c r="AO209" t="s">
        <v>3111</v>
      </c>
      <c r="AP209">
        <v>0.108572439416318</v>
      </c>
      <c r="AQ209">
        <f>(Table2[[#This Row],[Sharpe Ratio]]-AVERAGE(Table2[Sharpe Ratio]))/_xlfn.STDEV.P(Table2[Sharpe Ratio])</f>
        <v>0.54154118267769857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0.1146836856497</v>
      </c>
      <c r="AS209">
        <f>_xlfn.RANK.AVG(Table2[[#This Row],[1Y Return vs Nifty Z-Score]],Table2[1Y Return vs Nifty Z-Score])</f>
        <v>213</v>
      </c>
      <c r="AT209">
        <f>_xlfn.RANK.AVG(Table2[[#This Row],[6M Return vs Nifty Z-Score]],Table2[6M Return vs Nifty Z-Score])</f>
        <v>317</v>
      </c>
      <c r="AU209">
        <f>_xlfn.RANK.AVG(Table2[[#This Row],[Sharpe Ratio Z-Score]],Table2[Sharpe Ratio Z-Score])</f>
        <v>206</v>
      </c>
      <c r="AV209">
        <f>(Table2[[#This Row],[Rank 1Y]]+Table2[[#This Row],[Rank 6M]]+Table2[[#This Row],[Rank Sharpe]])/3</f>
        <v>245.33333333333334</v>
      </c>
    </row>
    <row r="210" spans="1:48" x14ac:dyDescent="0.3">
      <c r="A210" t="s">
        <v>236</v>
      </c>
      <c r="B210" t="s">
        <v>237</v>
      </c>
      <c r="C210" t="s">
        <v>3070</v>
      </c>
      <c r="D210" t="s">
        <v>51</v>
      </c>
      <c r="E210">
        <v>112487.41866559999</v>
      </c>
      <c r="F210">
        <v>3323.65</v>
      </c>
      <c r="G210">
        <v>33.008869263123799</v>
      </c>
      <c r="H210">
        <f>(Table2[[#This Row],[1Y Return vs Nifty]]-AVERAGE(Table2[1Y Return vs Nifty]))/_xlfn.STDEV.P(Table2[1Y Return vs Nifty])</f>
        <v>-2.0401366024264535E-2</v>
      </c>
      <c r="I210">
        <v>11.474480201013799</v>
      </c>
      <c r="J210">
        <f>(Table2[[#This Row],[1M Return vs Nifty]]-AVERAGE(Table2[1M Return vs Nifty]))/_xlfn.STDEV.P(Table2[1M Return vs Nifty])</f>
        <v>1.5287851606608205</v>
      </c>
      <c r="K210">
        <v>14.6583382761393</v>
      </c>
      <c r="L210">
        <f>(Table2[[#This Row],[6M Return vs Nifty]]-AVERAGE(Table2[6M Return vs Nifty]))/_xlfn.STDEV.P(Table2[6M Return vs Nifty])</f>
        <v>0.35861692699358988</v>
      </c>
      <c r="M210">
        <v>5.6921613625009302</v>
      </c>
      <c r="N210">
        <f>(Table2[[#This Row],[1W Return vs Nifty]]-AVERAGE(Table2[1W Return vs Nifty]))/_xlfn.STDEV.P(Table2[1W Return vs Nifty])</f>
        <v>1.7198901970691161</v>
      </c>
      <c r="O210">
        <v>3113.21</v>
      </c>
      <c r="P210">
        <v>2961.8725105605399</v>
      </c>
      <c r="Q210">
        <v>2577.05074846055</v>
      </c>
      <c r="R210">
        <v>72.1973277652137</v>
      </c>
      <c r="S210" s="1">
        <f>(Table2[[#This Row],[Close Price]]-Table2[[#This Row],[20D EMA]])/Table2[[#This Row],[20D EMA]]</f>
        <v>6.7595825530561718E-2</v>
      </c>
      <c r="T210" s="1">
        <f>(Table2[[#This Row],[Close Price]]-Table2[[#This Row],[50D EMA]])/Table2[[#This Row],[50D EMA]]</f>
        <v>0.12214485537427575</v>
      </c>
      <c r="U210" s="1">
        <f>(Table2[[#This Row],[Close Price]]-Table2[[#This Row],[200D EMA]])/Table2[[#This Row],[200D EMA]]</f>
        <v>0.28971072920680557</v>
      </c>
      <c r="V210">
        <v>1.6909591248511699</v>
      </c>
      <c r="W210">
        <v>3329.6</v>
      </c>
      <c r="X210">
        <v>3349.65</v>
      </c>
      <c r="Y210">
        <v>3156.45</v>
      </c>
      <c r="Z210">
        <v>3329</v>
      </c>
      <c r="AA210">
        <v>3156.45</v>
      </c>
      <c r="AB210">
        <v>3329</v>
      </c>
      <c r="AC210" s="1">
        <f>(Table2[[#This Row],[Close Price]]/Table2[[#This Row],[Day Low]])-1</f>
        <v>-1.7870014416145885E-3</v>
      </c>
      <c r="AD210" s="1">
        <f>(Table2[[#This Row],[Day High]]/Table2[[#This Row],[Close Price]])-1</f>
        <v>7.822725016171983E-3</v>
      </c>
      <c r="AE210" s="1">
        <f>(Table2[[#This Row],[Close Price]]/Table2[[#This Row],[Current Week Low]])-1</f>
        <v>5.297090085380729E-2</v>
      </c>
      <c r="AF210" s="1">
        <f>(Table2[[#This Row],[Current Week High]]/Table2[[#This Row],[Close Price]])-1</f>
        <v>1.6096761090969025E-3</v>
      </c>
      <c r="AG210" s="1">
        <f>(Table2[[#This Row],[Close Price]]/Table2[[#This Row],[Current Month Low]])-1</f>
        <v>5.297090085380729E-2</v>
      </c>
      <c r="AH210" s="1">
        <f>(Table2[[#This Row],[Current Month High]]/Table2[[#This Row],[Close Price]])-1</f>
        <v>1.6096761090969025E-3</v>
      </c>
      <c r="AI210">
        <v>0.16096761090969</v>
      </c>
      <c r="AJ210">
        <v>87.559606105922498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0.06</v>
      </c>
      <c r="AM210" t="s">
        <v>3111</v>
      </c>
      <c r="AN210">
        <v>9.6999999999999993</v>
      </c>
      <c r="AO210" t="s">
        <v>3111</v>
      </c>
      <c r="AP210">
        <v>0.102169519997483</v>
      </c>
      <c r="AQ210">
        <f>(Table2[[#This Row],[Sharpe Ratio]]-AVERAGE(Table2[Sharpe Ratio]))/_xlfn.STDEV.P(Table2[Sharpe Ratio])</f>
        <v>0.46659917090619768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4.0534900896054591</v>
      </c>
      <c r="AS210">
        <f>_xlfn.RANK.AVG(Table2[[#This Row],[1Y Return vs Nifty Z-Score]],Table2[1Y Return vs Nifty Z-Score])</f>
        <v>295</v>
      </c>
      <c r="AT210">
        <f>_xlfn.RANK.AVG(Table2[[#This Row],[6M Return vs Nifty Z-Score]],Table2[6M Return vs Nifty Z-Score])</f>
        <v>215</v>
      </c>
      <c r="AU210">
        <f>_xlfn.RANK.AVG(Table2[[#This Row],[Sharpe Ratio Z-Score]],Table2[Sharpe Ratio Z-Score])</f>
        <v>226</v>
      </c>
      <c r="AV210">
        <f>(Table2[[#This Row],[Rank 1Y]]+Table2[[#This Row],[Rank 6M]]+Table2[[#This Row],[Rank Sharpe]])/3</f>
        <v>245.33333333333334</v>
      </c>
    </row>
    <row r="211" spans="1:48" x14ac:dyDescent="0.3">
      <c r="A211" t="s">
        <v>414</v>
      </c>
      <c r="B211" t="s">
        <v>415</v>
      </c>
      <c r="C211" t="s">
        <v>3073</v>
      </c>
      <c r="D211" t="s">
        <v>130</v>
      </c>
      <c r="E211">
        <v>55849.4509311</v>
      </c>
      <c r="F211">
        <v>678.25</v>
      </c>
      <c r="G211">
        <v>49.1052761412544</v>
      </c>
      <c r="H211">
        <f>(Table2[[#This Row],[1Y Return vs Nifty]]-AVERAGE(Table2[1Y Return vs Nifty]))/_xlfn.STDEV.P(Table2[1Y Return vs Nifty])</f>
        <v>0.22265182723973428</v>
      </c>
      <c r="I211">
        <v>-20.2095535418851</v>
      </c>
      <c r="J211">
        <f>(Table2[[#This Row],[1M Return vs Nifty]]-AVERAGE(Table2[1M Return vs Nifty]))/_xlfn.STDEV.P(Table2[1M Return vs Nifty])</f>
        <v>-1.7204709739736763</v>
      </c>
      <c r="K211">
        <v>-2.9547266428811199</v>
      </c>
      <c r="L211">
        <f>(Table2[[#This Row],[6M Return vs Nifty]]-AVERAGE(Table2[6M Return vs Nifty]))/_xlfn.STDEV.P(Table2[6M Return vs Nifty])</f>
        <v>-0.26135406197332928</v>
      </c>
      <c r="M211">
        <v>-8.1691677047801008</v>
      </c>
      <c r="N211">
        <f>(Table2[[#This Row],[1W Return vs Nifty]]-AVERAGE(Table2[1W Return vs Nifty]))/_xlfn.STDEV.P(Table2[1W Return vs Nifty])</f>
        <v>-0.97313474697436697</v>
      </c>
      <c r="O211">
        <v>738.35</v>
      </c>
      <c r="P211">
        <v>753.11642897499996</v>
      </c>
      <c r="Q211">
        <v>652.76668923043599</v>
      </c>
      <c r="R211">
        <v>27.845491693148499</v>
      </c>
      <c r="S211" s="1">
        <f>(Table2[[#This Row],[Close Price]]-Table2[[#This Row],[20D EMA]])/Table2[[#This Row],[20D EMA]]</f>
        <v>-8.1397711112615997E-2</v>
      </c>
      <c r="T211" s="1">
        <f>(Table2[[#This Row],[Close Price]]-Table2[[#This Row],[50D EMA]])/Table2[[#This Row],[50D EMA]]</f>
        <v>-9.9408837856444096E-2</v>
      </c>
      <c r="U211" s="1">
        <f>(Table2[[#This Row],[Close Price]]-Table2[[#This Row],[200D EMA]])/Table2[[#This Row],[200D EMA]]</f>
        <v>3.9038926449520527E-2</v>
      </c>
      <c r="V211">
        <v>0.53119359790882104</v>
      </c>
      <c r="W211">
        <v>678.4</v>
      </c>
      <c r="X211">
        <v>685.25</v>
      </c>
      <c r="Y211">
        <v>656.9</v>
      </c>
      <c r="Z211">
        <v>723.65</v>
      </c>
      <c r="AA211">
        <v>656.9</v>
      </c>
      <c r="AB211">
        <v>754.9</v>
      </c>
      <c r="AC211" s="1">
        <f>(Table2[[#This Row],[Close Price]]/Table2[[#This Row],[Day Low]])-1</f>
        <v>-2.2110849056600212E-4</v>
      </c>
      <c r="AD211" s="1">
        <f>(Table2[[#This Row],[Day High]]/Table2[[#This Row],[Close Price]])-1</f>
        <v>1.0320678215997026E-2</v>
      </c>
      <c r="AE211" s="1">
        <f>(Table2[[#This Row],[Close Price]]/Table2[[#This Row],[Current Week Low]])-1</f>
        <v>3.250114172629015E-2</v>
      </c>
      <c r="AF211" s="1">
        <f>(Table2[[#This Row],[Current Week High]]/Table2[[#This Row],[Close Price]])-1</f>
        <v>6.6936970143752328E-2</v>
      </c>
      <c r="AG211" s="1">
        <f>(Table2[[#This Row],[Close Price]]/Table2[[#This Row],[Current Month Low]])-1</f>
        <v>3.250114172629015E-2</v>
      </c>
      <c r="AH211" s="1">
        <f>(Table2[[#This Row],[Current Month High]]/Table2[[#This Row],[Close Price]])-1</f>
        <v>0.1130114264651676</v>
      </c>
      <c r="AI211">
        <v>25.0276446737928</v>
      </c>
      <c r="AJ211">
        <v>74.806701030927798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0.01</v>
      </c>
      <c r="AM211" t="s">
        <v>3111</v>
      </c>
      <c r="AN211">
        <v>-9.4</v>
      </c>
      <c r="AO211" t="s">
        <v>3110</v>
      </c>
      <c r="AP211">
        <v>0.159066166923781</v>
      </c>
      <c r="AQ211">
        <f>(Table2[[#This Row],[Sharpe Ratio]]-AVERAGE(Table2[Sharpe Ratio]))/_xlfn.STDEV.P(Table2[Sharpe Ratio])</f>
        <v>1.1325374569896685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237</v>
      </c>
      <c r="AT211">
        <f>_xlfn.RANK.AVG(Table2[[#This Row],[6M Return vs Nifty Z-Score]],Table2[6M Return vs Nifty Z-Score])</f>
        <v>403</v>
      </c>
      <c r="AU211">
        <f>_xlfn.RANK.AVG(Table2[[#This Row],[Sharpe Ratio Z-Score]],Table2[Sharpe Ratio Z-Score])</f>
        <v>96</v>
      </c>
      <c r="AV211">
        <f>(Table2[[#This Row],[Rank 1Y]]+Table2[[#This Row],[Rank 6M]]+Table2[[#This Row],[Rank Sharpe]])/3</f>
        <v>245.33333333333334</v>
      </c>
    </row>
    <row r="212" spans="1:48" x14ac:dyDescent="0.3">
      <c r="A212" t="s">
        <v>1097</v>
      </c>
      <c r="B212" t="s">
        <v>1098</v>
      </c>
      <c r="C212" t="s">
        <v>3080</v>
      </c>
      <c r="D212" t="s">
        <v>380</v>
      </c>
      <c r="E212">
        <v>11190.4414204</v>
      </c>
      <c r="F212">
        <v>202.84</v>
      </c>
      <c r="G212">
        <v>50.953556897013101</v>
      </c>
      <c r="H212">
        <f>(Table2[[#This Row],[1Y Return vs Nifty]]-AVERAGE(Table2[1Y Return vs Nifty]))/_xlfn.STDEV.P(Table2[1Y Return vs Nifty])</f>
        <v>0.25056057377781399</v>
      </c>
      <c r="I212">
        <v>-5.7316209650391396</v>
      </c>
      <c r="J212">
        <f>(Table2[[#This Row],[1M Return vs Nifty]]-AVERAGE(Table2[1M Return vs Nifty]))/_xlfn.STDEV.P(Table2[1M Return vs Nifty])</f>
        <v>-0.23573226854654156</v>
      </c>
      <c r="K212">
        <v>8.5595632392386403</v>
      </c>
      <c r="L212">
        <f>(Table2[[#This Row],[6M Return vs Nifty]]-AVERAGE(Table2[6M Return vs Nifty]))/_xlfn.STDEV.P(Table2[6M Return vs Nifty])</f>
        <v>0.14394312612484528</v>
      </c>
      <c r="M212">
        <v>-9.9006209715777</v>
      </c>
      <c r="N212">
        <f>(Table2[[#This Row],[1W Return vs Nifty]]-AVERAGE(Table2[1W Return vs Nifty]))/_xlfn.STDEV.P(Table2[1W Return vs Nifty])</f>
        <v>-1.3095272252351946</v>
      </c>
      <c r="O212">
        <v>209.9</v>
      </c>
      <c r="P212">
        <v>197.21820108002299</v>
      </c>
      <c r="Q212">
        <v>162.57722423109999</v>
      </c>
      <c r="R212">
        <v>41.770768307842303</v>
      </c>
      <c r="S212" s="1">
        <f>(Table2[[#This Row],[Close Price]]-Table2[[#This Row],[20D EMA]])/Table2[[#This Row],[20D EMA]]</f>
        <v>-3.3635064316341126E-2</v>
      </c>
      <c r="T212" s="1">
        <f>(Table2[[#This Row],[Close Price]]-Table2[[#This Row],[50D EMA]])/Table2[[#This Row],[50D EMA]]</f>
        <v>2.8505477127316037E-2</v>
      </c>
      <c r="U212" s="1">
        <f>(Table2[[#This Row],[Close Price]]-Table2[[#This Row],[200D EMA]])/Table2[[#This Row],[200D EMA]]</f>
        <v>0.2476532365423299</v>
      </c>
      <c r="V212">
        <v>0.47395529225650102</v>
      </c>
      <c r="W212">
        <v>202</v>
      </c>
      <c r="X212">
        <v>203.36</v>
      </c>
      <c r="Y212">
        <v>192.7</v>
      </c>
      <c r="Z212">
        <v>207.45</v>
      </c>
      <c r="AA212">
        <v>192.7</v>
      </c>
      <c r="AB212">
        <v>221.4</v>
      </c>
      <c r="AC212" s="1">
        <f>(Table2[[#This Row],[Close Price]]/Table2[[#This Row],[Day Low]])-1</f>
        <v>4.1584158415841621E-3</v>
      </c>
      <c r="AD212" s="1">
        <f>(Table2[[#This Row],[Day High]]/Table2[[#This Row],[Close Price]])-1</f>
        <v>2.5635969236836864E-3</v>
      </c>
      <c r="AE212" s="1">
        <f>(Table2[[#This Row],[Close Price]]/Table2[[#This Row],[Current Week Low]])-1</f>
        <v>5.2620653866113143E-2</v>
      </c>
      <c r="AF212" s="1">
        <f>(Table2[[#This Row],[Current Week High]]/Table2[[#This Row],[Close Price]])-1</f>
        <v>2.2727272727272707E-2</v>
      </c>
      <c r="AG212" s="1">
        <f>(Table2[[#This Row],[Close Price]]/Table2[[#This Row],[Current Month Low]])-1</f>
        <v>5.2620653866113143E-2</v>
      </c>
      <c r="AH212" s="1">
        <f>(Table2[[#This Row],[Current Month High]]/Table2[[#This Row],[Close Price]])-1</f>
        <v>9.150069019917173E-2</v>
      </c>
      <c r="AI212">
        <v>20.7848550581739</v>
      </c>
      <c r="AJ212">
        <v>92.722090261282602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0.31</v>
      </c>
      <c r="AM212" t="s">
        <v>3111</v>
      </c>
      <c r="AN212">
        <v>-13.7</v>
      </c>
      <c r="AO212" t="s">
        <v>3110</v>
      </c>
      <c r="AP212">
        <v>9.8409647167607001E-2</v>
      </c>
      <c r="AQ212">
        <f>(Table2[[#This Row],[Sharpe Ratio]]-AVERAGE(Table2[Sharpe Ratio]))/_xlfn.STDEV.P(Table2[Sharpe Ratio])</f>
        <v>0.42259230225077715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-0.72816349162829974</v>
      </c>
      <c r="AS212">
        <f>_xlfn.RANK.AVG(Table2[[#This Row],[1Y Return vs Nifty Z-Score]],Table2[1Y Return vs Nifty Z-Score])</f>
        <v>229</v>
      </c>
      <c r="AT212">
        <f>_xlfn.RANK.AVG(Table2[[#This Row],[6M Return vs Nifty Z-Score]],Table2[6M Return vs Nifty Z-Score])</f>
        <v>274</v>
      </c>
      <c r="AU212">
        <f>_xlfn.RANK.AVG(Table2[[#This Row],[Sharpe Ratio Z-Score]],Table2[Sharpe Ratio Z-Score])</f>
        <v>235</v>
      </c>
      <c r="AV212">
        <f>(Table2[[#This Row],[Rank 1Y]]+Table2[[#This Row],[Rank 6M]]+Table2[[#This Row],[Rank Sharpe]])/3</f>
        <v>246</v>
      </c>
    </row>
    <row r="213" spans="1:48" x14ac:dyDescent="0.3">
      <c r="A213" t="s">
        <v>691</v>
      </c>
      <c r="B213" t="s">
        <v>692</v>
      </c>
      <c r="C213" t="s">
        <v>3066</v>
      </c>
      <c r="D213" t="s">
        <v>587</v>
      </c>
      <c r="E213">
        <v>24547.572499999998</v>
      </c>
      <c r="F213">
        <v>2349.0500000000002</v>
      </c>
      <c r="G213">
        <v>71.827362137786295</v>
      </c>
      <c r="H213">
        <f>(Table2[[#This Row],[1Y Return vs Nifty]]-AVERAGE(Table2[1Y Return vs Nifty]))/_xlfn.STDEV.P(Table2[1Y Return vs Nifty])</f>
        <v>0.56575172530329876</v>
      </c>
      <c r="I213">
        <v>-1.9441677996662601</v>
      </c>
      <c r="J213">
        <f>(Table2[[#This Row],[1M Return vs Nifty]]-AVERAGE(Table2[1M Return vs Nifty]))/_xlfn.STDEV.P(Table2[1M Return vs Nifty])</f>
        <v>0.15267804347652317</v>
      </c>
      <c r="K213">
        <v>9.1817862548407003</v>
      </c>
      <c r="L213">
        <f>(Table2[[#This Row],[6M Return vs Nifty]]-AVERAGE(Table2[6M Return vs Nifty]))/_xlfn.STDEV.P(Table2[6M Return vs Nifty])</f>
        <v>0.16584506199542756</v>
      </c>
      <c r="M213">
        <v>-4.2507116134821796</v>
      </c>
      <c r="N213">
        <f>(Table2[[#This Row],[1W Return vs Nifty]]-AVERAGE(Table2[1W Return vs Nifty]))/_xlfn.STDEV.P(Table2[1W Return vs Nifty])</f>
        <v>-0.21184411280905641</v>
      </c>
      <c r="O213">
        <v>2361.61</v>
      </c>
      <c r="P213">
        <v>2266.4569199535899</v>
      </c>
      <c r="Q213">
        <v>1942.1519535196101</v>
      </c>
      <c r="R213">
        <v>45.5523986579731</v>
      </c>
      <c r="S213" s="1">
        <f>(Table2[[#This Row],[Close Price]]-Table2[[#This Row],[20D EMA]])/Table2[[#This Row],[20D EMA]]</f>
        <v>-5.3184056639326328E-3</v>
      </c>
      <c r="T213" s="1">
        <f>(Table2[[#This Row],[Close Price]]-Table2[[#This Row],[50D EMA]])/Table2[[#This Row],[50D EMA]]</f>
        <v>3.6441495675153403E-2</v>
      </c>
      <c r="U213" s="1">
        <f>(Table2[[#This Row],[Close Price]]-Table2[[#This Row],[200D EMA]])/Table2[[#This Row],[200D EMA]]</f>
        <v>0.20950886244662814</v>
      </c>
      <c r="V213">
        <v>0.91681302525511699</v>
      </c>
      <c r="W213">
        <v>2352.1</v>
      </c>
      <c r="X213">
        <v>2369.9</v>
      </c>
      <c r="Y213">
        <v>2279.1999999999998</v>
      </c>
      <c r="Z213">
        <v>2451.9499999999998</v>
      </c>
      <c r="AA213">
        <v>2279.1999999999998</v>
      </c>
      <c r="AB213">
        <v>2530</v>
      </c>
      <c r="AC213" s="1">
        <f>(Table2[[#This Row],[Close Price]]/Table2[[#This Row],[Day Low]])-1</f>
        <v>-1.2967135751029701E-3</v>
      </c>
      <c r="AD213" s="1">
        <f>(Table2[[#This Row],[Day High]]/Table2[[#This Row],[Close Price]])-1</f>
        <v>8.8759285668673638E-3</v>
      </c>
      <c r="AE213" s="1">
        <f>(Table2[[#This Row],[Close Price]]/Table2[[#This Row],[Current Week Low]])-1</f>
        <v>3.0646718146718266E-2</v>
      </c>
      <c r="AF213" s="1">
        <f>(Table2[[#This Row],[Current Week High]]/Table2[[#This Row],[Close Price]])-1</f>
        <v>4.3804942423532722E-2</v>
      </c>
      <c r="AG213" s="1">
        <f>(Table2[[#This Row],[Close Price]]/Table2[[#This Row],[Current Month Low]])-1</f>
        <v>3.0646718146718266E-2</v>
      </c>
      <c r="AH213" s="1">
        <f>(Table2[[#This Row],[Current Month High]]/Table2[[#This Row],[Close Price]])-1</f>
        <v>7.7031140248185359E-2</v>
      </c>
      <c r="AI213">
        <v>10.436133756199199</v>
      </c>
      <c r="AJ213">
        <v>112.13256874520199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0.05</v>
      </c>
      <c r="AM213" t="s">
        <v>3111</v>
      </c>
      <c r="AN213">
        <v>2.5299999999999998</v>
      </c>
      <c r="AO213" t="s">
        <v>3111</v>
      </c>
      <c r="AP213">
        <v>6.5768537912395994E-2</v>
      </c>
      <c r="AQ213">
        <f>(Table2[[#This Row],[Sharpe Ratio]]-AVERAGE(Table2[Sharpe Ratio]))/_xlfn.STDEV.P(Table2[Sharpe Ratio])</f>
        <v>4.0549325598113146E-2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0.71298004356430633</v>
      </c>
      <c r="AS213">
        <f>_xlfn.RANK.AVG(Table2[[#This Row],[1Y Return vs Nifty Z-Score]],Table2[1Y Return vs Nifty Z-Score])</f>
        <v>149</v>
      </c>
      <c r="AT213">
        <f>_xlfn.RANK.AVG(Table2[[#This Row],[6M Return vs Nifty Z-Score]],Table2[6M Return vs Nifty Z-Score])</f>
        <v>264</v>
      </c>
      <c r="AU213">
        <f>_xlfn.RANK.AVG(Table2[[#This Row],[Sharpe Ratio Z-Score]],Table2[Sharpe Ratio Z-Score])</f>
        <v>327</v>
      </c>
      <c r="AV213">
        <f>(Table2[[#This Row],[Rank 1Y]]+Table2[[#This Row],[Rank 6M]]+Table2[[#This Row],[Rank Sharpe]])/3</f>
        <v>246.66666666666666</v>
      </c>
    </row>
    <row r="214" spans="1:48" x14ac:dyDescent="0.3">
      <c r="A214" t="s">
        <v>1388</v>
      </c>
      <c r="B214" t="s">
        <v>1389</v>
      </c>
      <c r="C214" t="s">
        <v>3072</v>
      </c>
      <c r="D214" t="s">
        <v>210</v>
      </c>
      <c r="E214">
        <v>7696.6511113399902</v>
      </c>
      <c r="F214">
        <v>1425.35</v>
      </c>
      <c r="G214">
        <v>30.033048568151202</v>
      </c>
      <c r="H214">
        <f>(Table2[[#This Row],[1Y Return vs Nifty]]-AVERAGE(Table2[1Y Return vs Nifty]))/_xlfn.STDEV.P(Table2[1Y Return vs Nifty])</f>
        <v>-6.5335786977357535E-2</v>
      </c>
      <c r="I214">
        <v>-1.65444564930661</v>
      </c>
      <c r="J214">
        <f>(Table2[[#This Row],[1M Return vs Nifty]]-AVERAGE(Table2[1M Return vs Nifty]))/_xlfn.STDEV.P(Table2[1M Return vs Nifty])</f>
        <v>0.1823895846910813</v>
      </c>
      <c r="K214">
        <v>32.978246765460497</v>
      </c>
      <c r="L214">
        <f>(Table2[[#This Row],[6M Return vs Nifty]]-AVERAGE(Table2[6M Return vs Nifty]))/_xlfn.STDEV.P(Table2[6M Return vs Nifty])</f>
        <v>1.003468452615492</v>
      </c>
      <c r="M214">
        <v>-0.31192307061866498</v>
      </c>
      <c r="N214">
        <f>(Table2[[#This Row],[1W Return vs Nifty]]-AVERAGE(Table2[1W Return vs Nifty]))/_xlfn.STDEV.P(Table2[1W Return vs Nifty])</f>
        <v>0.55339677742289273</v>
      </c>
      <c r="O214">
        <v>1381.23</v>
      </c>
      <c r="P214">
        <v>1296.2009815451099</v>
      </c>
      <c r="Q214">
        <v>1094.4254451894701</v>
      </c>
      <c r="R214">
        <v>59.3912456677227</v>
      </c>
      <c r="S214" s="1">
        <f>(Table2[[#This Row],[Close Price]]-Table2[[#This Row],[20D EMA]])/Table2[[#This Row],[20D EMA]]</f>
        <v>3.1942543964437416E-2</v>
      </c>
      <c r="T214" s="1">
        <f>(Table2[[#This Row],[Close Price]]-Table2[[#This Row],[50D EMA]])/Table2[[#This Row],[50D EMA]]</f>
        <v>9.9636568937743378E-2</v>
      </c>
      <c r="U214" s="1">
        <f>(Table2[[#This Row],[Close Price]]-Table2[[#This Row],[200D EMA]])/Table2[[#This Row],[200D EMA]]</f>
        <v>0.30237286264231472</v>
      </c>
      <c r="V214">
        <v>0.70003959468796795</v>
      </c>
      <c r="W214">
        <v>1412.9</v>
      </c>
      <c r="X214">
        <v>1428.15</v>
      </c>
      <c r="Y214">
        <v>1339.7</v>
      </c>
      <c r="Z214">
        <v>1432.5</v>
      </c>
      <c r="AA214">
        <v>1339.7</v>
      </c>
      <c r="AB214">
        <v>1456.45</v>
      </c>
      <c r="AC214" s="1">
        <f>(Table2[[#This Row],[Close Price]]/Table2[[#This Row],[Day Low]])-1</f>
        <v>8.8116639535704699E-3</v>
      </c>
      <c r="AD214" s="1">
        <f>(Table2[[#This Row],[Day High]]/Table2[[#This Row],[Close Price]])-1</f>
        <v>1.9644297891747708E-3</v>
      </c>
      <c r="AE214" s="1">
        <f>(Table2[[#This Row],[Close Price]]/Table2[[#This Row],[Current Week Low]])-1</f>
        <v>6.3932223632156449E-2</v>
      </c>
      <c r="AF214" s="1">
        <f>(Table2[[#This Row],[Current Week High]]/Table2[[#This Row],[Close Price]])-1</f>
        <v>5.0163117830708259E-3</v>
      </c>
      <c r="AG214" s="1">
        <f>(Table2[[#This Row],[Close Price]]/Table2[[#This Row],[Current Month Low]])-1</f>
        <v>6.3932223632156449E-2</v>
      </c>
      <c r="AH214" s="1">
        <f>(Table2[[#This Row],[Current Month High]]/Table2[[#This Row],[Close Price]])-1</f>
        <v>2.1819202301189389E-2</v>
      </c>
      <c r="AI214">
        <v>2.18192023011893</v>
      </c>
      <c r="AJ214">
        <v>73.717245581962203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0.26</v>
      </c>
      <c r="AM214" t="s">
        <v>3111</v>
      </c>
      <c r="AN214">
        <v>5.62</v>
      </c>
      <c r="AO214" t="s">
        <v>3111</v>
      </c>
      <c r="AP214">
        <v>6.5400887051694001E-2</v>
      </c>
      <c r="AQ214">
        <f>(Table2[[#This Row],[Sharpe Ratio]]-AVERAGE(Table2[Sharpe Ratio]))/_xlfn.STDEV.P(Table2[Sharpe Ratio])</f>
        <v>3.6246211139186482E-2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1.7101652388912949</v>
      </c>
      <c r="AS214">
        <f>_xlfn.RANK.AVG(Table2[[#This Row],[1Y Return vs Nifty Z-Score]],Table2[1Y Return vs Nifty Z-Score])</f>
        <v>311</v>
      </c>
      <c r="AT214">
        <f>_xlfn.RANK.AVG(Table2[[#This Row],[6M Return vs Nifty Z-Score]],Table2[6M Return vs Nifty Z-Score])</f>
        <v>103</v>
      </c>
      <c r="AU214">
        <f>_xlfn.RANK.AVG(Table2[[#This Row],[Sharpe Ratio Z-Score]],Table2[Sharpe Ratio Z-Score])</f>
        <v>329</v>
      </c>
      <c r="AV214">
        <f>(Table2[[#This Row],[Rank 1Y]]+Table2[[#This Row],[Rank 6M]]+Table2[[#This Row],[Rank Sharpe]])/3</f>
        <v>247.66666666666666</v>
      </c>
    </row>
    <row r="215" spans="1:48" x14ac:dyDescent="0.3">
      <c r="A215" t="s">
        <v>1718</v>
      </c>
      <c r="B215" t="s">
        <v>1719</v>
      </c>
      <c r="C215" t="s">
        <v>595</v>
      </c>
      <c r="D215" t="s">
        <v>595</v>
      </c>
      <c r="E215">
        <v>4515.0594488999996</v>
      </c>
      <c r="F215">
        <v>218.61</v>
      </c>
      <c r="G215">
        <v>65.781708848285206</v>
      </c>
      <c r="H215">
        <f>(Table2[[#This Row],[1Y Return vs Nifty]]-AVERAGE(Table2[1Y Return vs Nifty]))/_xlfn.STDEV.P(Table2[1Y Return vs Nifty])</f>
        <v>0.47446331861070573</v>
      </c>
      <c r="I215">
        <v>1.0723061264354901</v>
      </c>
      <c r="J215">
        <f>(Table2[[#This Row],[1M Return vs Nifty]]-AVERAGE(Table2[1M Return vs Nifty]))/_xlfn.STDEV.P(Table2[1M Return vs Nifty])</f>
        <v>0.46202301163569287</v>
      </c>
      <c r="K215">
        <v>5.1495331939003002</v>
      </c>
      <c r="L215">
        <f>(Table2[[#This Row],[6M Return vs Nifty]]-AVERAGE(Table2[6M Return vs Nifty]))/_xlfn.STDEV.P(Table2[6M Return vs Nifty])</f>
        <v>2.3911790900941549E-2</v>
      </c>
      <c r="M215">
        <v>-4.8943564265067501</v>
      </c>
      <c r="N215">
        <f>(Table2[[#This Row],[1W Return vs Nifty]]-AVERAGE(Table2[1W Return vs Nifty]))/_xlfn.STDEV.P(Table2[1W Return vs Nifty])</f>
        <v>-0.33689355995556858</v>
      </c>
      <c r="O215">
        <v>218.9</v>
      </c>
      <c r="P215">
        <v>205.832317716506</v>
      </c>
      <c r="Q215">
        <v>173.709311495344</v>
      </c>
      <c r="R215">
        <v>47.071042149948099</v>
      </c>
      <c r="S215" s="1">
        <f>(Table2[[#This Row],[Close Price]]-Table2[[#This Row],[20D EMA]])/Table2[[#This Row],[20D EMA]]</f>
        <v>-1.3248058474188763E-3</v>
      </c>
      <c r="T215" s="1">
        <f>(Table2[[#This Row],[Close Price]]-Table2[[#This Row],[50D EMA]])/Table2[[#This Row],[50D EMA]]</f>
        <v>6.2078114968771761E-2</v>
      </c>
      <c r="U215" s="1">
        <f>(Table2[[#This Row],[Close Price]]-Table2[[#This Row],[200D EMA]])/Table2[[#This Row],[200D EMA]]</f>
        <v>0.25848175966007159</v>
      </c>
      <c r="V215">
        <v>0.90695796170647502</v>
      </c>
      <c r="W215">
        <v>217.52</v>
      </c>
      <c r="X215">
        <v>219.58</v>
      </c>
      <c r="Y215">
        <v>207.6</v>
      </c>
      <c r="Z215">
        <v>229.5</v>
      </c>
      <c r="AA215">
        <v>207.6</v>
      </c>
      <c r="AB215">
        <v>235.4</v>
      </c>
      <c r="AC215" s="1">
        <f>(Table2[[#This Row],[Close Price]]/Table2[[#This Row],[Day Low]])-1</f>
        <v>5.0110334681867652E-3</v>
      </c>
      <c r="AD215" s="1">
        <f>(Table2[[#This Row],[Day High]]/Table2[[#This Row],[Close Price]])-1</f>
        <v>4.4371254745894095E-3</v>
      </c>
      <c r="AE215" s="1">
        <f>(Table2[[#This Row],[Close Price]]/Table2[[#This Row],[Current Week Low]])-1</f>
        <v>5.3034682080924878E-2</v>
      </c>
      <c r="AF215" s="1">
        <f>(Table2[[#This Row],[Current Week High]]/Table2[[#This Row],[Close Price]])-1</f>
        <v>4.9814738575545414E-2</v>
      </c>
      <c r="AG215" s="1">
        <f>(Table2[[#This Row],[Close Price]]/Table2[[#This Row],[Current Month Low]])-1</f>
        <v>5.3034682080924878E-2</v>
      </c>
      <c r="AH215" s="1">
        <f>(Table2[[#This Row],[Current Month High]]/Table2[[#This Row],[Close Price]])-1</f>
        <v>7.6803439915831717E-2</v>
      </c>
      <c r="AI215">
        <v>11.2483417958922</v>
      </c>
      <c r="AJ215">
        <v>95.100401606425706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7.0000000000000007E-2</v>
      </c>
      <c r="AM215" t="s">
        <v>3111</v>
      </c>
      <c r="AN215">
        <v>4.21</v>
      </c>
      <c r="AO215" t="s">
        <v>3111</v>
      </c>
      <c r="AP215">
        <v>8.4558683741820004E-2</v>
      </c>
      <c r="AQ215">
        <f>(Table2[[#This Row],[Sharpe Ratio]]-AVERAGE(Table2[Sharpe Ratio]))/_xlfn.STDEV.P(Table2[Sharpe Ratio])</f>
        <v>0.26047577442934433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0.88398033562111611</v>
      </c>
      <c r="AS215">
        <f>_xlfn.RANK.AVG(Table2[[#This Row],[1Y Return vs Nifty Z-Score]],Table2[1Y Return vs Nifty Z-Score])</f>
        <v>170</v>
      </c>
      <c r="AT215">
        <f>_xlfn.RANK.AVG(Table2[[#This Row],[6M Return vs Nifty Z-Score]],Table2[6M Return vs Nifty Z-Score])</f>
        <v>309</v>
      </c>
      <c r="AU215">
        <f>_xlfn.RANK.AVG(Table2[[#This Row],[Sharpe Ratio Z-Score]],Table2[Sharpe Ratio Z-Score])</f>
        <v>264</v>
      </c>
      <c r="AV215">
        <f>(Table2[[#This Row],[Rank 1Y]]+Table2[[#This Row],[Rank 6M]]+Table2[[#This Row],[Rank Sharpe]])/3</f>
        <v>247.66666666666666</v>
      </c>
    </row>
    <row r="216" spans="1:48" x14ac:dyDescent="0.3">
      <c r="A216" t="s">
        <v>1660</v>
      </c>
      <c r="B216" t="s">
        <v>1661</v>
      </c>
      <c r="C216" t="s">
        <v>3072</v>
      </c>
      <c r="D216" t="s">
        <v>210</v>
      </c>
      <c r="E216">
        <v>4888.2997274999998</v>
      </c>
      <c r="F216">
        <v>683.5</v>
      </c>
      <c r="G216">
        <v>80.564939152789194</v>
      </c>
      <c r="H216">
        <f>(Table2[[#This Row],[1Y Return vs Nifty]]-AVERAGE(Table2[1Y Return vs Nifty]))/_xlfn.STDEV.P(Table2[1Y Return vs Nifty])</f>
        <v>0.69768775369556901</v>
      </c>
      <c r="I216">
        <v>-1.5844360188008799</v>
      </c>
      <c r="J216">
        <f>(Table2[[#This Row],[1M Return vs Nifty]]-AVERAGE(Table2[1M Return vs Nifty]))/_xlfn.STDEV.P(Table2[1M Return vs Nifty])</f>
        <v>0.18956920150534573</v>
      </c>
      <c r="K216">
        <v>-10.749276562797</v>
      </c>
      <c r="L216">
        <f>(Table2[[#This Row],[6M Return vs Nifty]]-AVERAGE(Table2[6M Return vs Nifty]))/_xlfn.STDEV.P(Table2[6M Return vs Nifty])</f>
        <v>-0.5357182822053087</v>
      </c>
      <c r="M216">
        <v>-11.0372097145039</v>
      </c>
      <c r="N216">
        <f>(Table2[[#This Row],[1W Return vs Nifty]]-AVERAGE(Table2[1W Return vs Nifty]))/_xlfn.STDEV.P(Table2[1W Return vs Nifty])</f>
        <v>-1.530347452571424</v>
      </c>
      <c r="O216">
        <v>702.81</v>
      </c>
      <c r="P216">
        <v>676.78956687985601</v>
      </c>
      <c r="Q216">
        <v>601.01463956189002</v>
      </c>
      <c r="R216">
        <v>40.323007120231203</v>
      </c>
      <c r="S216" s="1">
        <f>(Table2[[#This Row],[Close Price]]-Table2[[#This Row],[20D EMA]])/Table2[[#This Row],[20D EMA]]</f>
        <v>-2.7475420099315528E-2</v>
      </c>
      <c r="T216" s="1">
        <f>(Table2[[#This Row],[Close Price]]-Table2[[#This Row],[50D EMA]])/Table2[[#This Row],[50D EMA]]</f>
        <v>9.9150953982351034E-3</v>
      </c>
      <c r="U216" s="1">
        <f>(Table2[[#This Row],[Close Price]]-Table2[[#This Row],[200D EMA]])/Table2[[#This Row],[200D EMA]]</f>
        <v>0.13724351290051393</v>
      </c>
      <c r="V216">
        <v>2.1787412885700301</v>
      </c>
      <c r="W216">
        <v>683</v>
      </c>
      <c r="X216">
        <v>692.95</v>
      </c>
      <c r="Y216">
        <v>663.4</v>
      </c>
      <c r="Z216">
        <v>720</v>
      </c>
      <c r="AA216">
        <v>663.4</v>
      </c>
      <c r="AB216">
        <v>767.45</v>
      </c>
      <c r="AC216" s="1">
        <f>(Table2[[#This Row],[Close Price]]/Table2[[#This Row],[Day Low]])-1</f>
        <v>7.3206442166906527E-4</v>
      </c>
      <c r="AD216" s="1">
        <f>(Table2[[#This Row],[Day High]]/Table2[[#This Row],[Close Price]])-1</f>
        <v>1.3825896122896975E-2</v>
      </c>
      <c r="AE216" s="1">
        <f>(Table2[[#This Row],[Close Price]]/Table2[[#This Row],[Current Week Low]])-1</f>
        <v>3.0298462466083809E-2</v>
      </c>
      <c r="AF216" s="1">
        <f>(Table2[[#This Row],[Current Week High]]/Table2[[#This Row],[Close Price]])-1</f>
        <v>5.3401609363569857E-2</v>
      </c>
      <c r="AG216" s="1">
        <f>(Table2[[#This Row],[Close Price]]/Table2[[#This Row],[Current Month Low]])-1</f>
        <v>3.0298462466083809E-2</v>
      </c>
      <c r="AH216" s="1">
        <f>(Table2[[#This Row],[Current Month High]]/Table2[[#This Row],[Close Price]])-1</f>
        <v>0.12282370153621081</v>
      </c>
      <c r="AI216">
        <v>16.920263350402301</v>
      </c>
      <c r="AJ216">
        <v>108.861726508785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7.0000000000000007E-2</v>
      </c>
      <c r="AM216" t="s">
        <v>3111</v>
      </c>
      <c r="AN216">
        <v>-0.26</v>
      </c>
      <c r="AO216" t="s">
        <v>3110</v>
      </c>
      <c r="AP216">
        <v>0.14735296935501599</v>
      </c>
      <c r="AQ216">
        <f>(Table2[[#This Row],[Sharpe Ratio]]-AVERAGE(Table2[Sharpe Ratio]))/_xlfn.STDEV.P(Table2[Sharpe Ratio])</f>
        <v>0.99544208960176861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-0.18336668997404915</v>
      </c>
      <c r="AS216">
        <f>_xlfn.RANK.AVG(Table2[[#This Row],[1Y Return vs Nifty Z-Score]],Table2[1Y Return vs Nifty Z-Score])</f>
        <v>125</v>
      </c>
      <c r="AT216">
        <f>_xlfn.RANK.AVG(Table2[[#This Row],[6M Return vs Nifty Z-Score]],Table2[6M Return vs Nifty Z-Score])</f>
        <v>502</v>
      </c>
      <c r="AU216">
        <f>_xlfn.RANK.AVG(Table2[[#This Row],[Sharpe Ratio Z-Score]],Table2[Sharpe Ratio Z-Score])</f>
        <v>118</v>
      </c>
      <c r="AV216">
        <f>(Table2[[#This Row],[Rank 1Y]]+Table2[[#This Row],[Rank 6M]]+Table2[[#This Row],[Rank Sharpe]])/3</f>
        <v>248.33333333333334</v>
      </c>
    </row>
    <row r="217" spans="1:48" x14ac:dyDescent="0.3">
      <c r="A217" t="s">
        <v>242</v>
      </c>
      <c r="B217" t="s">
        <v>243</v>
      </c>
      <c r="C217" t="s">
        <v>3068</v>
      </c>
      <c r="D217" t="s">
        <v>244</v>
      </c>
      <c r="E217">
        <v>106396.88277683999</v>
      </c>
      <c r="F217">
        <v>1462.8</v>
      </c>
      <c r="G217">
        <v>16.298418076339601</v>
      </c>
      <c r="H217">
        <f>(Table2[[#This Row],[1Y Return vs Nifty]]-AVERAGE(Table2[1Y Return vs Nifty]))/_xlfn.STDEV.P(Table2[1Y Return vs Nifty])</f>
        <v>-0.27272653104903027</v>
      </c>
      <c r="I217">
        <v>12.240358992997001</v>
      </c>
      <c r="J217">
        <f>(Table2[[#This Row],[1M Return vs Nifty]]-AVERAGE(Table2[1M Return vs Nifty]))/_xlfn.STDEV.P(Table2[1M Return vs Nifty])</f>
        <v>1.6073274442422352</v>
      </c>
      <c r="K217">
        <v>24.444643521565201</v>
      </c>
      <c r="L217">
        <f>(Table2[[#This Row],[6M Return vs Nifty]]-AVERAGE(Table2[6M Return vs Nifty]))/_xlfn.STDEV.P(Table2[6M Return vs Nifty])</f>
        <v>0.70308992866786535</v>
      </c>
      <c r="M217">
        <v>2.5595184987641302</v>
      </c>
      <c r="N217">
        <f>(Table2[[#This Row],[1W Return vs Nifty]]-AVERAGE(Table2[1W Return vs Nifty]))/_xlfn.STDEV.P(Table2[1W Return vs Nifty])</f>
        <v>1.111269960735759</v>
      </c>
      <c r="O217">
        <v>1376.1</v>
      </c>
      <c r="P217">
        <v>1312.5873101439299</v>
      </c>
      <c r="Q217">
        <v>1171.91415450102</v>
      </c>
      <c r="R217">
        <v>77.112027063085804</v>
      </c>
      <c r="S217" s="1">
        <f>(Table2[[#This Row],[Close Price]]-Table2[[#This Row],[20D EMA]])/Table2[[#This Row],[20D EMA]]</f>
        <v>6.3004142140832831E-2</v>
      </c>
      <c r="T217" s="1">
        <f>(Table2[[#This Row],[Close Price]]-Table2[[#This Row],[50D EMA]])/Table2[[#This Row],[50D EMA]]</f>
        <v>0.11444015091049346</v>
      </c>
      <c r="U217" s="1">
        <f>(Table2[[#This Row],[Close Price]]-Table2[[#This Row],[200D EMA]])/Table2[[#This Row],[200D EMA]]</f>
        <v>0.24821429486260785</v>
      </c>
      <c r="V217">
        <v>1.33915856790721</v>
      </c>
      <c r="W217">
        <v>1456.9</v>
      </c>
      <c r="X217">
        <v>1470.4</v>
      </c>
      <c r="Y217">
        <v>1382.65</v>
      </c>
      <c r="Z217">
        <v>1466</v>
      </c>
      <c r="AA217">
        <v>1382.65</v>
      </c>
      <c r="AB217">
        <v>1466</v>
      </c>
      <c r="AC217" s="1">
        <f>(Table2[[#This Row],[Close Price]]/Table2[[#This Row],[Day Low]])-1</f>
        <v>4.0496945569359344E-3</v>
      </c>
      <c r="AD217" s="1">
        <f>(Table2[[#This Row],[Day High]]/Table2[[#This Row],[Close Price]])-1</f>
        <v>5.195515449822441E-3</v>
      </c>
      <c r="AE217" s="1">
        <f>(Table2[[#This Row],[Close Price]]/Table2[[#This Row],[Current Week Low]])-1</f>
        <v>5.7968394025964542E-2</v>
      </c>
      <c r="AF217" s="1">
        <f>(Table2[[#This Row],[Current Week High]]/Table2[[#This Row],[Close Price]])-1</f>
        <v>2.1875854525568172E-3</v>
      </c>
      <c r="AG217" s="1">
        <f>(Table2[[#This Row],[Close Price]]/Table2[[#This Row],[Current Month Low]])-1</f>
        <v>5.7968394025964542E-2</v>
      </c>
      <c r="AH217" s="1">
        <f>(Table2[[#This Row],[Current Month High]]/Table2[[#This Row],[Close Price]])-1</f>
        <v>2.1875854525568172E-3</v>
      </c>
      <c r="AI217">
        <v>0.218758545255681</v>
      </c>
      <c r="AJ217">
        <v>49.869371446134899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0.13</v>
      </c>
      <c r="AM217" t="s">
        <v>3111</v>
      </c>
      <c r="AN217">
        <v>11.83</v>
      </c>
      <c r="AO217" t="s">
        <v>3111</v>
      </c>
      <c r="AP217">
        <v>9.9698513972859004E-2</v>
      </c>
      <c r="AQ217">
        <f>(Table2[[#This Row],[Sharpe Ratio]]-AVERAGE(Table2[Sharpe Ratio]))/_xlfn.STDEV.P(Table2[Sharpe Ratio])</f>
        <v>0.43767765081958154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3.5866384534164109</v>
      </c>
      <c r="AS217">
        <f>_xlfn.RANK.AVG(Table2[[#This Row],[1Y Return vs Nifty Z-Score]],Table2[1Y Return vs Nifty Z-Score])</f>
        <v>378</v>
      </c>
      <c r="AT217">
        <f>_xlfn.RANK.AVG(Table2[[#This Row],[6M Return vs Nifty Z-Score]],Table2[6M Return vs Nifty Z-Score])</f>
        <v>137</v>
      </c>
      <c r="AU217">
        <f>_xlfn.RANK.AVG(Table2[[#This Row],[Sharpe Ratio Z-Score]],Table2[Sharpe Ratio Z-Score])</f>
        <v>232</v>
      </c>
      <c r="AV217">
        <f>(Table2[[#This Row],[Rank 1Y]]+Table2[[#This Row],[Rank 6M]]+Table2[[#This Row],[Rank Sharpe]])/3</f>
        <v>249</v>
      </c>
    </row>
    <row r="218" spans="1:48" x14ac:dyDescent="0.3">
      <c r="A218" t="s">
        <v>1031</v>
      </c>
      <c r="B218" t="s">
        <v>1032</v>
      </c>
      <c r="C218" t="s">
        <v>3077</v>
      </c>
      <c r="D218" t="s">
        <v>260</v>
      </c>
      <c r="E218">
        <v>12751.893599999999</v>
      </c>
      <c r="F218">
        <v>4039.5</v>
      </c>
      <c r="G218">
        <v>11.6517026784511</v>
      </c>
      <c r="H218">
        <f>(Table2[[#This Row],[1Y Return vs Nifty]]-AVERAGE(Table2[1Y Return vs Nifty]))/_xlfn.STDEV.P(Table2[1Y Return vs Nifty])</f>
        <v>-0.34289119725042033</v>
      </c>
      <c r="I218">
        <v>-12.2240626202936</v>
      </c>
      <c r="J218">
        <f>(Table2[[#This Row],[1M Return vs Nifty]]-AVERAGE(Table2[1M Return vs Nifty]))/_xlfn.STDEV.P(Table2[1M Return vs Nifty])</f>
        <v>-0.90154414238410496</v>
      </c>
      <c r="K218">
        <v>8.8513885131093897</v>
      </c>
      <c r="L218">
        <f>(Table2[[#This Row],[6M Return vs Nifty]]-AVERAGE(Table2[6M Return vs Nifty]))/_xlfn.STDEV.P(Table2[6M Return vs Nifty])</f>
        <v>0.15421522836707405</v>
      </c>
      <c r="M218">
        <v>-7.8354213920244096</v>
      </c>
      <c r="N218">
        <f>(Table2[[#This Row],[1W Return vs Nifty]]-AVERAGE(Table2[1W Return vs Nifty]))/_xlfn.STDEV.P(Table2[1W Return vs Nifty])</f>
        <v>-0.90829340738340703</v>
      </c>
      <c r="O218">
        <v>4277.04</v>
      </c>
      <c r="P218">
        <v>4332.0839935691001</v>
      </c>
      <c r="Q218">
        <v>3815.5995531711601</v>
      </c>
      <c r="R218">
        <v>31.264793654316001</v>
      </c>
      <c r="S218" s="1">
        <f>(Table2[[#This Row],[Close Price]]-Table2[[#This Row],[20D EMA]])/Table2[[#This Row],[20D EMA]]</f>
        <v>-5.5538409741316415E-2</v>
      </c>
      <c r="T218" s="1">
        <f>(Table2[[#This Row],[Close Price]]-Table2[[#This Row],[50D EMA]])/Table2[[#This Row],[50D EMA]]</f>
        <v>-6.7538855203046783E-2</v>
      </c>
      <c r="U218" s="1">
        <f>(Table2[[#This Row],[Close Price]]-Table2[[#This Row],[200D EMA]])/Table2[[#This Row],[200D EMA]]</f>
        <v>5.8680279130118709E-2</v>
      </c>
      <c r="V218">
        <v>1.0398136151961199</v>
      </c>
      <c r="W218">
        <v>4025</v>
      </c>
      <c r="X218">
        <v>4052.95</v>
      </c>
      <c r="Y218">
        <v>3976</v>
      </c>
      <c r="Z218">
        <v>4254.8999999999996</v>
      </c>
      <c r="AA218">
        <v>3976</v>
      </c>
      <c r="AB218">
        <v>4449</v>
      </c>
      <c r="AC218" s="1">
        <f>(Table2[[#This Row],[Close Price]]/Table2[[#This Row],[Day Low]])-1</f>
        <v>3.602484472049694E-3</v>
      </c>
      <c r="AD218" s="1">
        <f>(Table2[[#This Row],[Day High]]/Table2[[#This Row],[Close Price]])-1</f>
        <v>3.3296200024754974E-3</v>
      </c>
      <c r="AE218" s="1">
        <f>(Table2[[#This Row],[Close Price]]/Table2[[#This Row],[Current Week Low]])-1</f>
        <v>1.5970824949698148E-2</v>
      </c>
      <c r="AF218" s="1">
        <f>(Table2[[#This Row],[Current Week High]]/Table2[[#This Row],[Close Price]])-1</f>
        <v>5.3323431117712428E-2</v>
      </c>
      <c r="AG218" s="1">
        <f>(Table2[[#This Row],[Close Price]]/Table2[[#This Row],[Current Month Low]])-1</f>
        <v>1.5970824949698148E-2</v>
      </c>
      <c r="AH218" s="1">
        <f>(Table2[[#This Row],[Current Month High]]/Table2[[#This Row],[Close Price]])-1</f>
        <v>0.10137393241737835</v>
      </c>
      <c r="AI218">
        <v>23.7776952593142</v>
      </c>
      <c r="AJ218">
        <v>46.3586956521739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-0.23</v>
      </c>
      <c r="AM218" t="s">
        <v>3110</v>
      </c>
      <c r="AN218">
        <v>-2.99</v>
      </c>
      <c r="AO218" t="s">
        <v>3110</v>
      </c>
      <c r="AP218">
        <v>0.17863595548244199</v>
      </c>
      <c r="AQ218">
        <f>(Table2[[#This Row],[Sharpe Ratio]]-AVERAGE(Table2[Sharpe Ratio]))/_xlfn.STDEV.P(Table2[Sharpe Ratio])</f>
        <v>1.3615891174267445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412</v>
      </c>
      <c r="AT218">
        <f>_xlfn.RANK.AVG(Table2[[#This Row],[6M Return vs Nifty Z-Score]],Table2[6M Return vs Nifty Z-Score])</f>
        <v>269</v>
      </c>
      <c r="AU218">
        <f>_xlfn.RANK.AVG(Table2[[#This Row],[Sharpe Ratio Z-Score]],Table2[Sharpe Ratio Z-Score])</f>
        <v>66</v>
      </c>
      <c r="AV218">
        <f>(Table2[[#This Row],[Rank 1Y]]+Table2[[#This Row],[Rank 6M]]+Table2[[#This Row],[Rank Sharpe]])/3</f>
        <v>249</v>
      </c>
    </row>
    <row r="219" spans="1:48" x14ac:dyDescent="0.3">
      <c r="A219" t="s">
        <v>266</v>
      </c>
      <c r="B219" t="s">
        <v>267</v>
      </c>
      <c r="C219" t="s">
        <v>3071</v>
      </c>
      <c r="D219" t="s">
        <v>101</v>
      </c>
      <c r="E219">
        <v>101002.824964275</v>
      </c>
      <c r="F219">
        <v>100.55</v>
      </c>
      <c r="G219">
        <v>79.147396979598298</v>
      </c>
      <c r="H219">
        <f>(Table2[[#This Row],[1Y Return vs Nifty]]-AVERAGE(Table2[1Y Return vs Nifty]))/_xlfn.STDEV.P(Table2[1Y Return vs Nifty])</f>
        <v>0.67628309150052091</v>
      </c>
      <c r="I219">
        <v>-6.5817773899425003</v>
      </c>
      <c r="J219">
        <f>(Table2[[#This Row],[1M Return vs Nifty]]-AVERAGE(Table2[1M Return vs Nifty]))/_xlfn.STDEV.P(Table2[1M Return vs Nifty])</f>
        <v>-0.32291737892205641</v>
      </c>
      <c r="K219">
        <v>-12.886663713931901</v>
      </c>
      <c r="L219">
        <f>(Table2[[#This Row],[6M Return vs Nifty]]-AVERAGE(Table2[6M Return vs Nifty]))/_xlfn.STDEV.P(Table2[6M Return vs Nifty])</f>
        <v>-0.61095323035242477</v>
      </c>
      <c r="M219">
        <v>-4.9235271227114499</v>
      </c>
      <c r="N219">
        <f>(Table2[[#This Row],[1W Return vs Nifty]]-AVERAGE(Table2[1W Return vs Nifty]))/_xlfn.STDEV.P(Table2[1W Return vs Nifty])</f>
        <v>-0.34256093947834476</v>
      </c>
      <c r="O219">
        <v>103.56</v>
      </c>
      <c r="P219">
        <v>102.592382478573</v>
      </c>
      <c r="Q219">
        <v>86.7890763808267</v>
      </c>
      <c r="R219">
        <v>39.458722858419101</v>
      </c>
      <c r="S219" s="1">
        <f>(Table2[[#This Row],[Close Price]]-Table2[[#This Row],[20D EMA]])/Table2[[#This Row],[20D EMA]]</f>
        <v>-2.906527616840484E-2</v>
      </c>
      <c r="T219" s="1">
        <f>(Table2[[#This Row],[Close Price]]-Table2[[#This Row],[50D EMA]])/Table2[[#This Row],[50D EMA]]</f>
        <v>-1.9907740021531974E-2</v>
      </c>
      <c r="U219" s="1">
        <f>(Table2[[#This Row],[Close Price]]-Table2[[#This Row],[200D EMA]])/Table2[[#This Row],[200D EMA]]</f>
        <v>0.15855594036732182</v>
      </c>
      <c r="V219">
        <v>0.48164361624801399</v>
      </c>
      <c r="W219">
        <v>98.8</v>
      </c>
      <c r="X219">
        <v>100.2</v>
      </c>
      <c r="Y219">
        <v>97.42</v>
      </c>
      <c r="Z219">
        <v>101.6</v>
      </c>
      <c r="AA219">
        <v>97.42</v>
      </c>
      <c r="AB219">
        <v>106.3</v>
      </c>
      <c r="AC219" s="1">
        <f>(Table2[[#This Row],[Close Price]]/Table2[[#This Row],[Day Low]])-1</f>
        <v>1.7712550607287492E-2</v>
      </c>
      <c r="AD219" s="1">
        <f>(Table2[[#This Row],[Day High]]/Table2[[#This Row],[Close Price]])-1</f>
        <v>-3.4808552958726091E-3</v>
      </c>
      <c r="AE219" s="1">
        <f>(Table2[[#This Row],[Close Price]]/Table2[[#This Row],[Current Week Low]])-1</f>
        <v>3.2128926298501392E-2</v>
      </c>
      <c r="AF219" s="1">
        <f>(Table2[[#This Row],[Current Week High]]/Table2[[#This Row],[Close Price]])-1</f>
        <v>1.044256588761816E-2</v>
      </c>
      <c r="AG219" s="1">
        <f>(Table2[[#This Row],[Close Price]]/Table2[[#This Row],[Current Month Low]])-1</f>
        <v>3.2128926298501392E-2</v>
      </c>
      <c r="AH219" s="1">
        <f>(Table2[[#This Row],[Current Month High]]/Table2[[#This Row],[Close Price]])-1</f>
        <v>5.7185479860765831E-2</v>
      </c>
      <c r="AI219">
        <v>17.752362008950701</v>
      </c>
      <c r="AJ219">
        <v>107.747933884297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-0.04</v>
      </c>
      <c r="AM219" t="s">
        <v>3110</v>
      </c>
      <c r="AN219">
        <v>-6.29</v>
      </c>
      <c r="AO219" t="s">
        <v>3110</v>
      </c>
      <c r="AP219">
        <v>0.160881907736274</v>
      </c>
      <c r="AQ219">
        <f>(Table2[[#This Row],[Sharpe Ratio]]-AVERAGE(Table2[Sharpe Ratio]))/_xlfn.STDEV.P(Table2[Sharpe Ratio])</f>
        <v>1.1537895234991364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0.55364106624683151</v>
      </c>
      <c r="AS219">
        <f>_xlfn.RANK.AVG(Table2[[#This Row],[1Y Return vs Nifty Z-Score]],Table2[1Y Return vs Nifty Z-Score])</f>
        <v>131</v>
      </c>
      <c r="AT219">
        <f>_xlfn.RANK.AVG(Table2[[#This Row],[6M Return vs Nifty Z-Score]],Table2[6M Return vs Nifty Z-Score])</f>
        <v>531</v>
      </c>
      <c r="AU219">
        <f>_xlfn.RANK.AVG(Table2[[#This Row],[Sharpe Ratio Z-Score]],Table2[Sharpe Ratio Z-Score])</f>
        <v>89</v>
      </c>
      <c r="AV219">
        <f>(Table2[[#This Row],[Rank 1Y]]+Table2[[#This Row],[Rank 6M]]+Table2[[#This Row],[Rank Sharpe]])/3</f>
        <v>250.33333333333334</v>
      </c>
    </row>
    <row r="220" spans="1:48" x14ac:dyDescent="0.3">
      <c r="A220" t="s">
        <v>1636</v>
      </c>
      <c r="B220" t="s">
        <v>1637</v>
      </c>
      <c r="C220" t="s">
        <v>3068</v>
      </c>
      <c r="D220" t="s">
        <v>995</v>
      </c>
      <c r="E220">
        <v>5129.1069467819998</v>
      </c>
      <c r="F220">
        <v>40.21</v>
      </c>
      <c r="G220">
        <v>120.45377381789</v>
      </c>
      <c r="H220">
        <f>(Table2[[#This Row],[1Y Return vs Nifty]]-AVERAGE(Table2[1Y Return vs Nifty]))/_xlfn.STDEV.P(Table2[1Y Return vs Nifty])</f>
        <v>1.3000028364551077</v>
      </c>
      <c r="I220">
        <v>-4.8328599208750598</v>
      </c>
      <c r="J220">
        <f>(Table2[[#This Row],[1M Return vs Nifty]]-AVERAGE(Table2[1M Return vs Nifty]))/_xlfn.STDEV.P(Table2[1M Return vs Nifty])</f>
        <v>-0.14356266476384302</v>
      </c>
      <c r="K220">
        <v>-3.4233611345758601</v>
      </c>
      <c r="L220">
        <f>(Table2[[#This Row],[6M Return vs Nifty]]-AVERAGE(Table2[6M Return vs Nifty]))/_xlfn.STDEV.P(Table2[6M Return vs Nifty])</f>
        <v>-0.27784975937839829</v>
      </c>
      <c r="M220">
        <v>-12.3311007413403</v>
      </c>
      <c r="N220">
        <f>(Table2[[#This Row],[1W Return vs Nifty]]-AVERAGE(Table2[1W Return vs Nifty]))/_xlfn.STDEV.P(Table2[1W Return vs Nifty])</f>
        <v>-1.7817288888847285</v>
      </c>
      <c r="O220">
        <v>41.43</v>
      </c>
      <c r="P220">
        <v>39.6727082163424</v>
      </c>
      <c r="Q220">
        <v>33.227206538831901</v>
      </c>
      <c r="R220">
        <v>41.623174326188703</v>
      </c>
      <c r="S220" s="1">
        <f>(Table2[[#This Row],[Close Price]]-Table2[[#This Row],[20D EMA]])/Table2[[#This Row],[20D EMA]]</f>
        <v>-2.9447260439295169E-2</v>
      </c>
      <c r="T220" s="1">
        <f>(Table2[[#This Row],[Close Price]]-Table2[[#This Row],[50D EMA]])/Table2[[#This Row],[50D EMA]]</f>
        <v>1.354310829317858E-2</v>
      </c>
      <c r="U220" s="1">
        <f>(Table2[[#This Row],[Close Price]]-Table2[[#This Row],[200D EMA]])/Table2[[#This Row],[200D EMA]]</f>
        <v>0.21015288941029286</v>
      </c>
      <c r="V220">
        <v>1.15705866185641</v>
      </c>
      <c r="W220">
        <v>39.89</v>
      </c>
      <c r="X220">
        <v>40.5</v>
      </c>
      <c r="Y220">
        <v>38.6</v>
      </c>
      <c r="Z220">
        <v>41.38</v>
      </c>
      <c r="AA220">
        <v>38.6</v>
      </c>
      <c r="AB220">
        <v>44.6</v>
      </c>
      <c r="AC220" s="1">
        <f>(Table2[[#This Row],[Close Price]]/Table2[[#This Row],[Day Low]])-1</f>
        <v>8.0220606668337524E-3</v>
      </c>
      <c r="AD220" s="1">
        <f>(Table2[[#This Row],[Day High]]/Table2[[#This Row],[Close Price]])-1</f>
        <v>7.212136284506343E-3</v>
      </c>
      <c r="AE220" s="1">
        <f>(Table2[[#This Row],[Close Price]]/Table2[[#This Row],[Current Week Low]])-1</f>
        <v>4.1709844559585374E-2</v>
      </c>
      <c r="AF220" s="1">
        <f>(Table2[[#This Row],[Current Week High]]/Table2[[#This Row],[Close Price]])-1</f>
        <v>2.9097239492663629E-2</v>
      </c>
      <c r="AG220" s="1">
        <f>(Table2[[#This Row],[Close Price]]/Table2[[#This Row],[Current Month Low]])-1</f>
        <v>4.1709844559585374E-2</v>
      </c>
      <c r="AH220" s="1">
        <f>(Table2[[#This Row],[Current Month High]]/Table2[[#This Row],[Close Price]])-1</f>
        <v>0.10917682168614773</v>
      </c>
      <c r="AI220">
        <v>14.648097488187</v>
      </c>
      <c r="AJ220">
        <v>146.68711656441701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7.0000000000000007E-2</v>
      </c>
      <c r="AM220" t="s">
        <v>3111</v>
      </c>
      <c r="AN220">
        <v>0.57999999999999996</v>
      </c>
      <c r="AO220" t="s">
        <v>3111</v>
      </c>
      <c r="AP220">
        <v>8.3997266556908007E-2</v>
      </c>
      <c r="AQ220">
        <f>(Table2[[#This Row],[Sharpe Ratio]]-AVERAGE(Table2[Sharpe Ratio]))/_xlfn.STDEV.P(Table2[Sharpe Ratio])</f>
        <v>0.25390475103700977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-0.64923372553485215</v>
      </c>
      <c r="AS220">
        <f>_xlfn.RANK.AVG(Table2[[#This Row],[1Y Return vs Nifty Z-Score]],Table2[1Y Return vs Nifty Z-Score])</f>
        <v>76</v>
      </c>
      <c r="AT220">
        <f>_xlfn.RANK.AVG(Table2[[#This Row],[6M Return vs Nifty Z-Score]],Table2[6M Return vs Nifty Z-Score])</f>
        <v>409</v>
      </c>
      <c r="AU220">
        <f>_xlfn.RANK.AVG(Table2[[#This Row],[Sharpe Ratio Z-Score]],Table2[Sharpe Ratio Z-Score])</f>
        <v>266</v>
      </c>
      <c r="AV220">
        <f>(Table2[[#This Row],[Rank 1Y]]+Table2[[#This Row],[Rank 6M]]+Table2[[#This Row],[Rank Sharpe]])/3</f>
        <v>250.33333333333334</v>
      </c>
    </row>
    <row r="221" spans="1:48" x14ac:dyDescent="0.3">
      <c r="A221" t="s">
        <v>939</v>
      </c>
      <c r="B221" t="s">
        <v>940</v>
      </c>
      <c r="C221" t="s">
        <v>3074</v>
      </c>
      <c r="D221" t="s">
        <v>68</v>
      </c>
      <c r="E221">
        <v>15198</v>
      </c>
      <c r="F221">
        <v>101.32</v>
      </c>
      <c r="G221">
        <v>146.20275051495099</v>
      </c>
      <c r="H221">
        <f>(Table2[[#This Row],[1Y Return vs Nifty]]-AVERAGE(Table2[1Y Return vs Nifty]))/_xlfn.STDEV.P(Table2[1Y Return vs Nifty])</f>
        <v>1.6888083044632451</v>
      </c>
      <c r="I221">
        <v>15.681502720821999</v>
      </c>
      <c r="J221">
        <f>(Table2[[#This Row],[1M Return vs Nifty]]-AVERAGE(Table2[1M Return vs Nifty]))/_xlfn.STDEV.P(Table2[1M Return vs Nifty])</f>
        <v>1.9602230843152215</v>
      </c>
      <c r="K221">
        <v>-4.0843934676638201</v>
      </c>
      <c r="L221">
        <f>(Table2[[#This Row],[6M Return vs Nifty]]-AVERAGE(Table2[6M Return vs Nifty]))/_xlfn.STDEV.P(Table2[6M Return vs Nifty])</f>
        <v>-0.30111776362228693</v>
      </c>
      <c r="M221">
        <v>-8.6470016006752406</v>
      </c>
      <c r="N221">
        <f>(Table2[[#This Row],[1W Return vs Nifty]]-AVERAGE(Table2[1W Return vs Nifty]))/_xlfn.STDEV.P(Table2[1W Return vs Nifty])</f>
        <v>-1.0659698996865667</v>
      </c>
      <c r="O221">
        <v>98.76</v>
      </c>
      <c r="P221">
        <v>89.743964975608606</v>
      </c>
      <c r="Q221">
        <v>73.433280710247104</v>
      </c>
      <c r="R221">
        <v>50.227389646423298</v>
      </c>
      <c r="S221" s="1">
        <f>(Table2[[#This Row],[Close Price]]-Table2[[#This Row],[20D EMA]])/Table2[[#This Row],[20D EMA]]</f>
        <v>2.5921425678412189E-2</v>
      </c>
      <c r="T221" s="1">
        <f>(Table2[[#This Row],[Close Price]]-Table2[[#This Row],[50D EMA]])/Table2[[#This Row],[50D EMA]]</f>
        <v>0.1289895652319086</v>
      </c>
      <c r="U221" s="1">
        <f>(Table2[[#This Row],[Close Price]]-Table2[[#This Row],[200D EMA]])/Table2[[#This Row],[200D EMA]]</f>
        <v>0.37975586845681392</v>
      </c>
      <c r="V221">
        <v>3.0872890569924798</v>
      </c>
      <c r="W221">
        <v>100.75</v>
      </c>
      <c r="X221">
        <v>101.89</v>
      </c>
      <c r="Y221">
        <v>98.17</v>
      </c>
      <c r="Z221">
        <v>105.5</v>
      </c>
      <c r="AA221">
        <v>98.17</v>
      </c>
      <c r="AB221">
        <v>112.48</v>
      </c>
      <c r="AC221" s="1">
        <f>(Table2[[#This Row],[Close Price]]/Table2[[#This Row],[Day Low]])-1</f>
        <v>5.6575682382133952E-3</v>
      </c>
      <c r="AD221" s="1">
        <f>(Table2[[#This Row],[Day High]]/Table2[[#This Row],[Close Price]])-1</f>
        <v>5.6257402289776604E-3</v>
      </c>
      <c r="AE221" s="1">
        <f>(Table2[[#This Row],[Close Price]]/Table2[[#This Row],[Current Week Low]])-1</f>
        <v>3.2087195680961411E-2</v>
      </c>
      <c r="AF221" s="1">
        <f>(Table2[[#This Row],[Current Week High]]/Table2[[#This Row],[Close Price]])-1</f>
        <v>4.1255428345835066E-2</v>
      </c>
      <c r="AG221" s="1">
        <f>(Table2[[#This Row],[Close Price]]/Table2[[#This Row],[Current Month Low]])-1</f>
        <v>3.2087195680961411E-2</v>
      </c>
      <c r="AH221" s="1">
        <f>(Table2[[#This Row],[Current Month High]]/Table2[[#This Row],[Close Price]])-1</f>
        <v>0.11014607185155945</v>
      </c>
      <c r="AI221">
        <v>30.082905645479599</v>
      </c>
      <c r="AJ221">
        <v>184.60674157303299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0.23</v>
      </c>
      <c r="AM221" t="s">
        <v>3111</v>
      </c>
      <c r="AN221">
        <v>15.48</v>
      </c>
      <c r="AO221" t="s">
        <v>3111</v>
      </c>
      <c r="AP221">
        <v>7.4643665263005005E-2</v>
      </c>
      <c r="AQ221">
        <f>(Table2[[#This Row],[Sharpe Ratio]]-AVERAGE(Table2[Sharpe Ratio]))/_xlfn.STDEV.P(Table2[Sharpe Ratio])</f>
        <v>0.14442692499853277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2.4263706504681455</v>
      </c>
      <c r="AS221">
        <f>_xlfn.RANK.AVG(Table2[[#This Row],[1Y Return vs Nifty Z-Score]],Table2[1Y Return vs Nifty Z-Score])</f>
        <v>38</v>
      </c>
      <c r="AT221">
        <f>_xlfn.RANK.AVG(Table2[[#This Row],[6M Return vs Nifty Z-Score]],Table2[6M Return vs Nifty Z-Score])</f>
        <v>418</v>
      </c>
      <c r="AU221">
        <f>_xlfn.RANK.AVG(Table2[[#This Row],[Sharpe Ratio Z-Score]],Table2[Sharpe Ratio Z-Score])</f>
        <v>296</v>
      </c>
      <c r="AV221">
        <f>(Table2[[#This Row],[Rank 1Y]]+Table2[[#This Row],[Rank 6M]]+Table2[[#This Row],[Rank Sharpe]])/3</f>
        <v>250.66666666666666</v>
      </c>
    </row>
    <row r="222" spans="1:48" x14ac:dyDescent="0.3">
      <c r="A222" t="s">
        <v>455</v>
      </c>
      <c r="B222" t="s">
        <v>456</v>
      </c>
      <c r="C222" t="s">
        <v>3066</v>
      </c>
      <c r="D222" t="s">
        <v>24</v>
      </c>
      <c r="E222">
        <v>47196.072765589997</v>
      </c>
      <c r="F222">
        <v>192.7</v>
      </c>
      <c r="G222">
        <v>19.768415067979301</v>
      </c>
      <c r="H222">
        <f>(Table2[[#This Row],[1Y Return vs Nifty]]-AVERAGE(Table2[1Y Return vs Nifty]))/_xlfn.STDEV.P(Table2[1Y Return vs Nifty])</f>
        <v>-0.22033012632218552</v>
      </c>
      <c r="I222">
        <v>2.3340393076359498</v>
      </c>
      <c r="J222">
        <f>(Table2[[#This Row],[1M Return vs Nifty]]-AVERAGE(Table2[1M Return vs Nifty]))/_xlfn.STDEV.P(Table2[1M Return vs Nifty])</f>
        <v>0.59141607795277218</v>
      </c>
      <c r="K222">
        <v>18.362308408729401</v>
      </c>
      <c r="L222">
        <f>(Table2[[#This Row],[6M Return vs Nifty]]-AVERAGE(Table2[6M Return vs Nifty]))/_xlfn.STDEV.P(Table2[6M Return vs Nifty])</f>
        <v>0.48899480482256297</v>
      </c>
      <c r="M222">
        <v>-2.39343439228462</v>
      </c>
      <c r="N222">
        <f>(Table2[[#This Row],[1W Return vs Nifty]]-AVERAGE(Table2[1W Return vs Nifty]))/_xlfn.STDEV.P(Table2[1W Return vs Nifty])</f>
        <v>0.14899386026057085</v>
      </c>
      <c r="O222">
        <v>194.12</v>
      </c>
      <c r="P222">
        <v>184.72017681846901</v>
      </c>
      <c r="Q222">
        <v>162.93365706743299</v>
      </c>
      <c r="R222">
        <v>40.819966456660701</v>
      </c>
      <c r="S222" s="1">
        <f>(Table2[[#This Row],[Close Price]]-Table2[[#This Row],[20D EMA]])/Table2[[#This Row],[20D EMA]]</f>
        <v>-7.3150628477231397E-3</v>
      </c>
      <c r="T222" s="1">
        <f>(Table2[[#This Row],[Close Price]]-Table2[[#This Row],[50D EMA]])/Table2[[#This Row],[50D EMA]]</f>
        <v>4.319952112958958E-2</v>
      </c>
      <c r="U222" s="1">
        <f>(Table2[[#This Row],[Close Price]]-Table2[[#This Row],[200D EMA]])/Table2[[#This Row],[200D EMA]]</f>
        <v>0.18268995779213174</v>
      </c>
      <c r="V222">
        <v>1.25211981295474</v>
      </c>
      <c r="W222">
        <v>192.6</v>
      </c>
      <c r="X222">
        <v>193.49</v>
      </c>
      <c r="Y222">
        <v>190.26</v>
      </c>
      <c r="Z222">
        <v>195.49</v>
      </c>
      <c r="AA222">
        <v>190.26</v>
      </c>
      <c r="AB222">
        <v>203.51</v>
      </c>
      <c r="AC222" s="1">
        <f>(Table2[[#This Row],[Close Price]]/Table2[[#This Row],[Day Low]])-1</f>
        <v>5.1921079958461291E-4</v>
      </c>
      <c r="AD222" s="1">
        <f>(Table2[[#This Row],[Day High]]/Table2[[#This Row],[Close Price]])-1</f>
        <v>4.0996367410484069E-3</v>
      </c>
      <c r="AE222" s="1">
        <f>(Table2[[#This Row],[Close Price]]/Table2[[#This Row],[Current Week Low]])-1</f>
        <v>1.2824555870913468E-2</v>
      </c>
      <c r="AF222" s="1">
        <f>(Table2[[#This Row],[Current Week High]]/Table2[[#This Row],[Close Price]])-1</f>
        <v>1.4478463933575547E-2</v>
      </c>
      <c r="AG222" s="1">
        <f>(Table2[[#This Row],[Close Price]]/Table2[[#This Row],[Current Month Low]])-1</f>
        <v>1.2824555870913468E-2</v>
      </c>
      <c r="AH222" s="1">
        <f>(Table2[[#This Row],[Current Month High]]/Table2[[#This Row],[Close Price]])-1</f>
        <v>5.6097560975609806E-2</v>
      </c>
      <c r="AI222">
        <v>6.4608199273482096</v>
      </c>
      <c r="AJ222">
        <v>47.662835249042097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0.13</v>
      </c>
      <c r="AM222" t="s">
        <v>3111</v>
      </c>
      <c r="AN222">
        <v>-0.12</v>
      </c>
      <c r="AO222" t="s">
        <v>3110</v>
      </c>
      <c r="AP222">
        <v>0.105417643874142</v>
      </c>
      <c r="AQ222">
        <f>(Table2[[#This Row],[Sharpe Ratio]]-AVERAGE(Table2[Sharpe Ratio]))/_xlfn.STDEV.P(Table2[Sharpe Ratio])</f>
        <v>0.50461635055144172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1.5136909672651624</v>
      </c>
      <c r="AS222">
        <f>_xlfn.RANK.AVG(Table2[[#This Row],[1Y Return vs Nifty Z-Score]],Table2[1Y Return vs Nifty Z-Score])</f>
        <v>356</v>
      </c>
      <c r="AT222">
        <f>_xlfn.RANK.AVG(Table2[[#This Row],[6M Return vs Nifty Z-Score]],Table2[6M Return vs Nifty Z-Score])</f>
        <v>182</v>
      </c>
      <c r="AU222">
        <f>_xlfn.RANK.AVG(Table2[[#This Row],[Sharpe Ratio Z-Score]],Table2[Sharpe Ratio Z-Score])</f>
        <v>215</v>
      </c>
      <c r="AV222">
        <f>(Table2[[#This Row],[Rank 1Y]]+Table2[[#This Row],[Rank 6M]]+Table2[[#This Row],[Rank Sharpe]])/3</f>
        <v>251</v>
      </c>
    </row>
    <row r="223" spans="1:48" x14ac:dyDescent="0.3">
      <c r="A223" t="s">
        <v>778</v>
      </c>
      <c r="B223" t="s">
        <v>779</v>
      </c>
      <c r="C223" t="s">
        <v>3068</v>
      </c>
      <c r="D223" t="s">
        <v>40</v>
      </c>
      <c r="E223">
        <v>20201.983549659999</v>
      </c>
      <c r="F223">
        <v>550.15</v>
      </c>
      <c r="G223">
        <v>48.072377827956799</v>
      </c>
      <c r="H223">
        <f>(Table2[[#This Row],[1Y Return vs Nifty]]-AVERAGE(Table2[1Y Return vs Nifty]))/_xlfn.STDEV.P(Table2[1Y Return vs Nifty])</f>
        <v>0.20705522637938523</v>
      </c>
      <c r="I223">
        <v>12.8525024798214</v>
      </c>
      <c r="J223">
        <f>(Table2[[#This Row],[1M Return vs Nifty]]-AVERAGE(Table2[1M Return vs Nifty]))/_xlfn.STDEV.P(Table2[1M Return vs Nifty])</f>
        <v>1.6701038885542387</v>
      </c>
      <c r="K223">
        <v>0.95777728900306103</v>
      </c>
      <c r="L223">
        <f>(Table2[[#This Row],[6M Return vs Nifty]]-AVERAGE(Table2[6M Return vs Nifty]))/_xlfn.STDEV.P(Table2[6M Return vs Nifty])</f>
        <v>-0.12363589973753701</v>
      </c>
      <c r="M223">
        <v>3.5132478999405001</v>
      </c>
      <c r="N223">
        <f>(Table2[[#This Row],[1W Return vs Nifty]]-AVERAGE(Table2[1W Return vs Nifty]))/_xlfn.STDEV.P(Table2[1W Return vs Nifty])</f>
        <v>1.2965636692083642</v>
      </c>
      <c r="O223">
        <v>514.32000000000005</v>
      </c>
      <c r="P223">
        <v>485.68973584139701</v>
      </c>
      <c r="Q223">
        <v>434.81520084223501</v>
      </c>
      <c r="R223">
        <v>71.256418820560199</v>
      </c>
      <c r="S223" s="1">
        <f>(Table2[[#This Row],[Close Price]]-Table2[[#This Row],[20D EMA]])/Table2[[#This Row],[20D EMA]]</f>
        <v>6.9664800124436002E-2</v>
      </c>
      <c r="T223" s="1">
        <f>(Table2[[#This Row],[Close Price]]-Table2[[#This Row],[50D EMA]])/Table2[[#This Row],[50D EMA]]</f>
        <v>0.13271901669269082</v>
      </c>
      <c r="U223" s="1">
        <f>(Table2[[#This Row],[Close Price]]-Table2[[#This Row],[200D EMA]])/Table2[[#This Row],[200D EMA]]</f>
        <v>0.26525015439745897</v>
      </c>
      <c r="V223">
        <v>1.5419484390089799</v>
      </c>
      <c r="W223">
        <v>544.15</v>
      </c>
      <c r="X223">
        <v>550.35</v>
      </c>
      <c r="Y223">
        <v>499.6</v>
      </c>
      <c r="Z223">
        <v>553</v>
      </c>
      <c r="AA223">
        <v>499.6</v>
      </c>
      <c r="AB223">
        <v>553</v>
      </c>
      <c r="AC223" s="1">
        <f>(Table2[[#This Row],[Close Price]]/Table2[[#This Row],[Day Low]])-1</f>
        <v>1.1026371404943447E-2</v>
      </c>
      <c r="AD223" s="1">
        <f>(Table2[[#This Row],[Day High]]/Table2[[#This Row],[Close Price]])-1</f>
        <v>3.6353721712267806E-4</v>
      </c>
      <c r="AE223" s="1">
        <f>(Table2[[#This Row],[Close Price]]/Table2[[#This Row],[Current Week Low]])-1</f>
        <v>0.10118094475580452</v>
      </c>
      <c r="AF223" s="1">
        <f>(Table2[[#This Row],[Current Week High]]/Table2[[#This Row],[Close Price]])-1</f>
        <v>5.1804053439972186E-3</v>
      </c>
      <c r="AG223" s="1">
        <f>(Table2[[#This Row],[Close Price]]/Table2[[#This Row],[Current Month Low]])-1</f>
        <v>0.10118094475580452</v>
      </c>
      <c r="AH223" s="1">
        <f>(Table2[[#This Row],[Current Month High]]/Table2[[#This Row],[Close Price]])-1</f>
        <v>5.1804053439972186E-3</v>
      </c>
      <c r="AI223">
        <v>4.3079160229028499</v>
      </c>
      <c r="AJ223">
        <v>77.353320438426806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0.09</v>
      </c>
      <c r="AM223" t="s">
        <v>3111</v>
      </c>
      <c r="AN223">
        <v>10.72</v>
      </c>
      <c r="AO223" t="s">
        <v>3111</v>
      </c>
      <c r="AP223">
        <v>0.13357030791274399</v>
      </c>
      <c r="AQ223">
        <f>(Table2[[#This Row],[Sharpe Ratio]]-AVERAGE(Table2[Sharpe Ratio]))/_xlfn.STDEV.P(Table2[Sharpe Ratio])</f>
        <v>0.83412499212105506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3.884211876525506</v>
      </c>
      <c r="AS223">
        <f>_xlfn.RANK.AVG(Table2[[#This Row],[1Y Return vs Nifty Z-Score]],Table2[1Y Return vs Nifty Z-Score])</f>
        <v>245</v>
      </c>
      <c r="AT223">
        <f>_xlfn.RANK.AVG(Table2[[#This Row],[6M Return vs Nifty Z-Score]],Table2[6M Return vs Nifty Z-Score])</f>
        <v>360</v>
      </c>
      <c r="AU223">
        <f>_xlfn.RANK.AVG(Table2[[#This Row],[Sharpe Ratio Z-Score]],Table2[Sharpe Ratio Z-Score])</f>
        <v>150</v>
      </c>
      <c r="AV223">
        <f>(Table2[[#This Row],[Rank 1Y]]+Table2[[#This Row],[Rank 6M]]+Table2[[#This Row],[Rank Sharpe]])/3</f>
        <v>251.66666666666666</v>
      </c>
    </row>
    <row r="224" spans="1:48" x14ac:dyDescent="0.3">
      <c r="A224" t="s">
        <v>534</v>
      </c>
      <c r="B224" t="s">
        <v>535</v>
      </c>
      <c r="C224" t="s">
        <v>3070</v>
      </c>
      <c r="D224" t="s">
        <v>51</v>
      </c>
      <c r="E224">
        <v>36719.160622039999</v>
      </c>
      <c r="F224">
        <v>2939.6</v>
      </c>
      <c r="G224">
        <v>44.402164329453697</v>
      </c>
      <c r="H224">
        <f>(Table2[[#This Row],[1Y Return vs Nifty]]-AVERAGE(Table2[1Y Return vs Nifty]))/_xlfn.STDEV.P(Table2[1Y Return vs Nifty])</f>
        <v>0.15163558412470254</v>
      </c>
      <c r="I224">
        <v>24.797385205158498</v>
      </c>
      <c r="J224">
        <f>(Table2[[#This Row],[1M Return vs Nifty]]-AVERAGE(Table2[1M Return vs Nifty]))/_xlfn.STDEV.P(Table2[1M Return vs Nifty])</f>
        <v>2.8950736568524382</v>
      </c>
      <c r="K224">
        <v>19.424535967796999</v>
      </c>
      <c r="L224">
        <f>(Table2[[#This Row],[6M Return vs Nifty]]-AVERAGE(Table2[6M Return vs Nifty]))/_xlfn.STDEV.P(Table2[6M Return vs Nifty])</f>
        <v>0.52638467838124625</v>
      </c>
      <c r="M224">
        <v>13.0533822971273</v>
      </c>
      <c r="N224">
        <f>(Table2[[#This Row],[1W Return vs Nifty]]-AVERAGE(Table2[1W Return vs Nifty]))/_xlfn.STDEV.P(Table2[1W Return vs Nifty])</f>
        <v>3.1500525934267158</v>
      </c>
      <c r="O224">
        <v>2559.7199999999998</v>
      </c>
      <c r="P224">
        <v>2424.0423142705899</v>
      </c>
      <c r="Q224">
        <v>2163.5697976486599</v>
      </c>
      <c r="R224">
        <v>87.302570360274999</v>
      </c>
      <c r="S224" s="1">
        <f>(Table2[[#This Row],[Close Price]]-Table2[[#This Row],[20D EMA]])/Table2[[#This Row],[20D EMA]]</f>
        <v>0.14840685699998443</v>
      </c>
      <c r="T224" s="1">
        <f>(Table2[[#This Row],[Close Price]]-Table2[[#This Row],[50D EMA]])/Table2[[#This Row],[50D EMA]]</f>
        <v>0.21268510153237347</v>
      </c>
      <c r="U224" s="1">
        <f>(Table2[[#This Row],[Close Price]]-Table2[[#This Row],[200D EMA]])/Table2[[#This Row],[200D EMA]]</f>
        <v>0.35868045634336354</v>
      </c>
      <c r="V224">
        <v>1.95208273676246</v>
      </c>
      <c r="W224">
        <v>2910.1</v>
      </c>
      <c r="X224">
        <v>2982.6</v>
      </c>
      <c r="Y224">
        <v>2716.8</v>
      </c>
      <c r="Z224">
        <v>2965</v>
      </c>
      <c r="AA224">
        <v>2663.85</v>
      </c>
      <c r="AB224">
        <v>2965</v>
      </c>
      <c r="AC224" s="1">
        <f>(Table2[[#This Row],[Close Price]]/Table2[[#This Row],[Day Low]])-1</f>
        <v>1.0137108690422947E-2</v>
      </c>
      <c r="AD224" s="1">
        <f>(Table2[[#This Row],[Day High]]/Table2[[#This Row],[Close Price]])-1</f>
        <v>1.4627840522519975E-2</v>
      </c>
      <c r="AE224" s="1">
        <f>(Table2[[#This Row],[Close Price]]/Table2[[#This Row],[Current Week Low]])-1</f>
        <v>8.2008244994110635E-2</v>
      </c>
      <c r="AF224" s="1">
        <f>(Table2[[#This Row],[Current Week High]]/Table2[[#This Row],[Close Price]])-1</f>
        <v>8.6406313784188615E-3</v>
      </c>
      <c r="AG224" s="1">
        <f>(Table2[[#This Row],[Close Price]]/Table2[[#This Row],[Current Month Low]])-1</f>
        <v>0.10351558834018437</v>
      </c>
      <c r="AH224" s="1">
        <f>(Table2[[#This Row],[Current Month High]]/Table2[[#This Row],[Close Price]])-1</f>
        <v>8.6406313784188615E-3</v>
      </c>
      <c r="AI224">
        <v>0.86406313784188604</v>
      </c>
      <c r="AJ224">
        <v>78.152177206751304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0.06</v>
      </c>
      <c r="AM224" t="s">
        <v>3111</v>
      </c>
      <c r="AN224">
        <v>28.11</v>
      </c>
      <c r="AO224" t="s">
        <v>3111</v>
      </c>
      <c r="AP224">
        <v>6.7066420460000997E-2</v>
      </c>
      <c r="AQ224">
        <f>(Table2[[#This Row],[Sharpe Ratio]]-AVERAGE(Table2[Sharpe Ratio]))/_xlfn.STDEV.P(Table2[Sharpe Ratio])</f>
        <v>5.5740197573562279E-2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6.7788867103586643</v>
      </c>
      <c r="AS224">
        <f>_xlfn.RANK.AVG(Table2[[#This Row],[1Y Return vs Nifty Z-Score]],Table2[1Y Return vs Nifty Z-Score])</f>
        <v>262</v>
      </c>
      <c r="AT224">
        <f>_xlfn.RANK.AVG(Table2[[#This Row],[6M Return vs Nifty Z-Score]],Table2[6M Return vs Nifty Z-Score])</f>
        <v>174</v>
      </c>
      <c r="AU224">
        <f>_xlfn.RANK.AVG(Table2[[#This Row],[Sharpe Ratio Z-Score]],Table2[Sharpe Ratio Z-Score])</f>
        <v>323</v>
      </c>
      <c r="AV224">
        <f>(Table2[[#This Row],[Rank 1Y]]+Table2[[#This Row],[Rank 6M]]+Table2[[#This Row],[Rank Sharpe]])/3</f>
        <v>253</v>
      </c>
    </row>
    <row r="225" spans="1:48" x14ac:dyDescent="0.3">
      <c r="A225" t="s">
        <v>1189</v>
      </c>
      <c r="B225" t="s">
        <v>1190</v>
      </c>
      <c r="C225" t="s">
        <v>3073</v>
      </c>
      <c r="D225" t="s">
        <v>130</v>
      </c>
      <c r="E225">
        <v>9776.8183361499996</v>
      </c>
      <c r="F225">
        <v>277.45</v>
      </c>
      <c r="G225">
        <v>23.635131467332801</v>
      </c>
      <c r="H225">
        <f>(Table2[[#This Row],[1Y Return vs Nifty]]-AVERAGE(Table2[1Y Return vs Nifty]))/_xlfn.STDEV.P(Table2[1Y Return vs Nifty])</f>
        <v>-0.16194332140201267</v>
      </c>
      <c r="I225">
        <v>0.20867624797001699</v>
      </c>
      <c r="J225">
        <f>(Table2[[#This Row],[1M Return vs Nifty]]-AVERAGE(Table2[1M Return vs Nifty]))/_xlfn.STDEV.P(Table2[1M Return vs Nifty])</f>
        <v>0.37345617373152273</v>
      </c>
      <c r="K225">
        <v>8.3607742081457896</v>
      </c>
      <c r="L225">
        <f>(Table2[[#This Row],[6M Return vs Nifty]]-AVERAGE(Table2[6M Return vs Nifty]))/_xlfn.STDEV.P(Table2[6M Return vs Nifty])</f>
        <v>0.1369458526367246</v>
      </c>
      <c r="M225">
        <v>-8.1306418195699699</v>
      </c>
      <c r="N225">
        <f>(Table2[[#This Row],[1W Return vs Nifty]]-AVERAGE(Table2[1W Return vs Nifty]))/_xlfn.STDEV.P(Table2[1W Return vs Nifty])</f>
        <v>-0.96564981033094377</v>
      </c>
      <c r="O225">
        <v>264.51</v>
      </c>
      <c r="P225">
        <v>255.47464216272701</v>
      </c>
      <c r="Q225">
        <v>230.66634617625499</v>
      </c>
      <c r="R225">
        <v>60.553289346144197</v>
      </c>
      <c r="S225" s="1">
        <f>(Table2[[#This Row],[Close Price]]-Table2[[#This Row],[20D EMA]])/Table2[[#This Row],[20D EMA]]</f>
        <v>4.8920645722278923E-2</v>
      </c>
      <c r="T225" s="1">
        <f>(Table2[[#This Row],[Close Price]]-Table2[[#This Row],[50D EMA]])/Table2[[#This Row],[50D EMA]]</f>
        <v>8.6017765408104838E-2</v>
      </c>
      <c r="U225" s="1">
        <f>(Table2[[#This Row],[Close Price]]-Table2[[#This Row],[200D EMA]])/Table2[[#This Row],[200D EMA]]</f>
        <v>0.20281959028386842</v>
      </c>
      <c r="V225">
        <v>1.02270710634072</v>
      </c>
      <c r="W225">
        <v>276.35000000000002</v>
      </c>
      <c r="X225">
        <v>281.75</v>
      </c>
      <c r="Y225">
        <v>245</v>
      </c>
      <c r="Z225">
        <v>283.45</v>
      </c>
      <c r="AA225">
        <v>245</v>
      </c>
      <c r="AB225">
        <v>283.45</v>
      </c>
      <c r="AC225" s="1">
        <f>(Table2[[#This Row],[Close Price]]/Table2[[#This Row],[Day Low]])-1</f>
        <v>3.9804595621493188E-3</v>
      </c>
      <c r="AD225" s="1">
        <f>(Table2[[#This Row],[Day High]]/Table2[[#This Row],[Close Price]])-1</f>
        <v>1.5498287979816228E-2</v>
      </c>
      <c r="AE225" s="1">
        <f>(Table2[[#This Row],[Close Price]]/Table2[[#This Row],[Current Week Low]])-1</f>
        <v>0.13244897959183666</v>
      </c>
      <c r="AF225" s="1">
        <f>(Table2[[#This Row],[Current Week High]]/Table2[[#This Row],[Close Price]])-1</f>
        <v>2.1625518111371367E-2</v>
      </c>
      <c r="AG225" s="1">
        <f>(Table2[[#This Row],[Close Price]]/Table2[[#This Row],[Current Month Low]])-1</f>
        <v>0.13244897959183666</v>
      </c>
      <c r="AH225" s="1">
        <f>(Table2[[#This Row],[Current Month High]]/Table2[[#This Row],[Close Price]])-1</f>
        <v>2.1625518111371367E-2</v>
      </c>
      <c r="AI225">
        <v>7.7671652550008901</v>
      </c>
      <c r="AJ225">
        <v>60.236788911348498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0.08</v>
      </c>
      <c r="AM225" t="s">
        <v>3111</v>
      </c>
      <c r="AN225">
        <v>1.4</v>
      </c>
      <c r="AO225" t="s">
        <v>3111</v>
      </c>
      <c r="AP225">
        <v>0.134070208855496</v>
      </c>
      <c r="AQ225">
        <f>(Table2[[#This Row],[Sharpe Ratio]]-AVERAGE(Table2[Sharpe Ratio]))/_xlfn.STDEV.P(Table2[Sharpe Ratio])</f>
        <v>0.83997600786648241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0.2227849025017733</v>
      </c>
      <c r="AS225">
        <f>_xlfn.RANK.AVG(Table2[[#This Row],[1Y Return vs Nifty Z-Score]],Table2[1Y Return vs Nifty Z-Score])</f>
        <v>336</v>
      </c>
      <c r="AT225">
        <f>_xlfn.RANK.AVG(Table2[[#This Row],[6M Return vs Nifty Z-Score]],Table2[6M Return vs Nifty Z-Score])</f>
        <v>276</v>
      </c>
      <c r="AU225">
        <f>_xlfn.RANK.AVG(Table2[[#This Row],[Sharpe Ratio Z-Score]],Table2[Sharpe Ratio Z-Score])</f>
        <v>147</v>
      </c>
      <c r="AV225">
        <f>(Table2[[#This Row],[Rank 1Y]]+Table2[[#This Row],[Rank 6M]]+Table2[[#This Row],[Rank Sharpe]])/3</f>
        <v>253</v>
      </c>
    </row>
    <row r="226" spans="1:48" x14ac:dyDescent="0.3">
      <c r="A226" t="s">
        <v>449</v>
      </c>
      <c r="B226" t="s">
        <v>450</v>
      </c>
      <c r="C226" t="s">
        <v>3078</v>
      </c>
      <c r="D226" t="s">
        <v>347</v>
      </c>
      <c r="E226">
        <v>48633.4390852</v>
      </c>
      <c r="F226">
        <v>1469.8</v>
      </c>
      <c r="G226">
        <v>53.085299724374202</v>
      </c>
      <c r="H226">
        <f>(Table2[[#This Row],[1Y Return vs Nifty]]-AVERAGE(Table2[1Y Return vs Nifty]))/_xlfn.STDEV.P(Table2[1Y Return vs Nifty])</f>
        <v>0.28274955268040958</v>
      </c>
      <c r="I226">
        <v>0.68418244637634096</v>
      </c>
      <c r="J226">
        <f>(Table2[[#This Row],[1M Return vs Nifty]]-AVERAGE(Table2[1M Return vs Nifty]))/_xlfn.STDEV.P(Table2[1M Return vs Nifty])</f>
        <v>0.42222021194603054</v>
      </c>
      <c r="K226">
        <v>30.6833741781798</v>
      </c>
      <c r="L226">
        <f>(Table2[[#This Row],[6M Return vs Nifty]]-AVERAGE(Table2[6M Return vs Nifty]))/_xlfn.STDEV.P(Table2[6M Return vs Nifty])</f>
        <v>0.9226900966603595</v>
      </c>
      <c r="M226">
        <v>-2.79075295026934</v>
      </c>
      <c r="N226">
        <f>(Table2[[#This Row],[1W Return vs Nifty]]-AVERAGE(Table2[1W Return vs Nifty]))/_xlfn.STDEV.P(Table2[1W Return vs Nifty])</f>
        <v>7.1801494204570285E-2</v>
      </c>
      <c r="O226">
        <v>1489.06</v>
      </c>
      <c r="P226">
        <v>1453.0128740292</v>
      </c>
      <c r="Q226">
        <v>1225.0456880813199</v>
      </c>
      <c r="R226">
        <v>41.609950045305801</v>
      </c>
      <c r="S226" s="1">
        <f>(Table2[[#This Row],[Close Price]]-Table2[[#This Row],[20D EMA]])/Table2[[#This Row],[20D EMA]]</f>
        <v>-1.2934334412313803E-2</v>
      </c>
      <c r="T226" s="1">
        <f>(Table2[[#This Row],[Close Price]]-Table2[[#This Row],[50D EMA]])/Table2[[#This Row],[50D EMA]]</f>
        <v>1.155332225257529E-2</v>
      </c>
      <c r="U226" s="1">
        <f>(Table2[[#This Row],[Close Price]]-Table2[[#This Row],[200D EMA]])/Table2[[#This Row],[200D EMA]]</f>
        <v>0.19979198678052323</v>
      </c>
      <c r="V226">
        <v>0.60225681667798203</v>
      </c>
      <c r="W226">
        <v>1469.85</v>
      </c>
      <c r="X226">
        <v>1479.85</v>
      </c>
      <c r="Y226">
        <v>1432.95</v>
      </c>
      <c r="Z226">
        <v>1500</v>
      </c>
      <c r="AA226">
        <v>1432.95</v>
      </c>
      <c r="AB226">
        <v>1549.3</v>
      </c>
      <c r="AC226" s="1">
        <f>(Table2[[#This Row],[Close Price]]/Table2[[#This Row],[Day Low]])-1</f>
        <v>-3.4017076572356864E-5</v>
      </c>
      <c r="AD226" s="1">
        <f>(Table2[[#This Row],[Day High]]/Table2[[#This Row],[Close Price]])-1</f>
        <v>6.8376649884338558E-3</v>
      </c>
      <c r="AE226" s="1">
        <f>(Table2[[#This Row],[Close Price]]/Table2[[#This Row],[Current Week Low]])-1</f>
        <v>2.5716179908580106E-2</v>
      </c>
      <c r="AF226" s="1">
        <f>(Table2[[#This Row],[Current Week High]]/Table2[[#This Row],[Close Price]])-1</f>
        <v>2.0547013199074815E-2</v>
      </c>
      <c r="AG226" s="1">
        <f>(Table2[[#This Row],[Close Price]]/Table2[[#This Row],[Current Month Low]])-1</f>
        <v>2.5716179908580106E-2</v>
      </c>
      <c r="AH226" s="1">
        <f>(Table2[[#This Row],[Current Month High]]/Table2[[#This Row],[Close Price]])-1</f>
        <v>5.4088991699551059E-2</v>
      </c>
      <c r="AI226">
        <v>6.1368893727037799</v>
      </c>
      <c r="AJ226">
        <v>85.066733820196404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0.04</v>
      </c>
      <c r="AM226" t="s">
        <v>3111</v>
      </c>
      <c r="AN226">
        <v>-0.9</v>
      </c>
      <c r="AO226" t="s">
        <v>3110</v>
      </c>
      <c r="AP226">
        <v>2.9473397379738999E-2</v>
      </c>
      <c r="AQ226">
        <f>(Table2[[#This Row],[Sharpe Ratio]]-AVERAGE(Table2[Sharpe Ratio]))/_xlfn.STDEV.P(Table2[Sharpe Ratio])</f>
        <v>-0.38426171310484836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1.3151996423865215</v>
      </c>
      <c r="AS226">
        <f>_xlfn.RANK.AVG(Table2[[#This Row],[1Y Return vs Nifty Z-Score]],Table2[1Y Return vs Nifty Z-Score])</f>
        <v>219</v>
      </c>
      <c r="AT226">
        <f>_xlfn.RANK.AVG(Table2[[#This Row],[6M Return vs Nifty Z-Score]],Table2[6M Return vs Nifty Z-Score])</f>
        <v>110</v>
      </c>
      <c r="AU226">
        <f>_xlfn.RANK.AVG(Table2[[#This Row],[Sharpe Ratio Z-Score]],Table2[Sharpe Ratio Z-Score])</f>
        <v>445</v>
      </c>
      <c r="AV226">
        <f>(Table2[[#This Row],[Rank 1Y]]+Table2[[#This Row],[Rank 6M]]+Table2[[#This Row],[Rank Sharpe]])/3</f>
        <v>258</v>
      </c>
    </row>
    <row r="227" spans="1:48" x14ac:dyDescent="0.3">
      <c r="A227" t="s">
        <v>1047</v>
      </c>
      <c r="B227" t="s">
        <v>1048</v>
      </c>
      <c r="C227" t="s">
        <v>3077</v>
      </c>
      <c r="D227" t="s">
        <v>46</v>
      </c>
      <c r="E227">
        <v>12371.539887839999</v>
      </c>
      <c r="F227">
        <v>673.05</v>
      </c>
      <c r="G227">
        <v>27.399349705235199</v>
      </c>
      <c r="H227">
        <f>(Table2[[#This Row],[1Y Return vs Nifty]]-AVERAGE(Table2[1Y Return vs Nifty]))/_xlfn.STDEV.P(Table2[1Y Return vs Nifty])</f>
        <v>-0.10510422247815299</v>
      </c>
      <c r="I227">
        <v>-11.785701325329301</v>
      </c>
      <c r="J227">
        <f>(Table2[[#This Row],[1M Return vs Nifty]]-AVERAGE(Table2[1M Return vs Nifty]))/_xlfn.STDEV.P(Table2[1M Return vs Nifty])</f>
        <v>-0.85658938257015615</v>
      </c>
      <c r="K227">
        <v>23.762989959165498</v>
      </c>
      <c r="L227">
        <f>(Table2[[#This Row],[6M Return vs Nifty]]-AVERAGE(Table2[6M Return vs Nifty]))/_xlfn.STDEV.P(Table2[6M Return vs Nifty])</f>
        <v>0.67909606756777963</v>
      </c>
      <c r="M227">
        <v>-5.7083434769680297</v>
      </c>
      <c r="N227">
        <f>(Table2[[#This Row],[1W Return vs Nifty]]-AVERAGE(Table2[1W Return vs Nifty]))/_xlfn.STDEV.P(Table2[1W Return vs Nifty])</f>
        <v>-0.49503766146131228</v>
      </c>
      <c r="O227">
        <v>691.85</v>
      </c>
      <c r="P227">
        <v>665.54648129371901</v>
      </c>
      <c r="Q227">
        <v>573.62766567015694</v>
      </c>
      <c r="R227">
        <v>39.484041295616599</v>
      </c>
      <c r="S227" s="1">
        <f>(Table2[[#This Row],[Close Price]]-Table2[[#This Row],[20D EMA]])/Table2[[#This Row],[20D EMA]]</f>
        <v>-2.7173520271735301E-2</v>
      </c>
      <c r="T227" s="1">
        <f>(Table2[[#This Row],[Close Price]]-Table2[[#This Row],[50D EMA]])/Table2[[#This Row],[50D EMA]]</f>
        <v>1.127422188709535E-2</v>
      </c>
      <c r="U227" s="1">
        <f>(Table2[[#This Row],[Close Price]]-Table2[[#This Row],[200D EMA]])/Table2[[#This Row],[200D EMA]]</f>
        <v>0.17332206983721754</v>
      </c>
      <c r="V227">
        <v>0.43554019592110499</v>
      </c>
      <c r="W227">
        <v>675.05</v>
      </c>
      <c r="X227">
        <v>684.65</v>
      </c>
      <c r="Y227">
        <v>650</v>
      </c>
      <c r="Z227">
        <v>680</v>
      </c>
      <c r="AA227">
        <v>650</v>
      </c>
      <c r="AB227">
        <v>709</v>
      </c>
      <c r="AC227" s="1">
        <f>(Table2[[#This Row],[Close Price]]/Table2[[#This Row],[Day Low]])-1</f>
        <v>-2.962743500481424E-3</v>
      </c>
      <c r="AD227" s="1">
        <f>(Table2[[#This Row],[Day High]]/Table2[[#This Row],[Close Price]])-1</f>
        <v>1.7234975113290307E-2</v>
      </c>
      <c r="AE227" s="1">
        <f>(Table2[[#This Row],[Close Price]]/Table2[[#This Row],[Current Week Low]])-1</f>
        <v>3.5461538461538433E-2</v>
      </c>
      <c r="AF227" s="1">
        <f>(Table2[[#This Row],[Current Week High]]/Table2[[#This Row],[Close Price]])-1</f>
        <v>1.0326127330807511E-2</v>
      </c>
      <c r="AG227" s="1">
        <f>(Table2[[#This Row],[Close Price]]/Table2[[#This Row],[Current Month Low]])-1</f>
        <v>3.5461538461538433E-2</v>
      </c>
      <c r="AH227" s="1">
        <f>(Table2[[#This Row],[Current Month High]]/Table2[[#This Row],[Close Price]])-1</f>
        <v>5.3413565114033279E-2</v>
      </c>
      <c r="AI227">
        <v>12.614218854468399</v>
      </c>
      <c r="AJ227">
        <v>55.906879777623303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0.21</v>
      </c>
      <c r="AM227" t="s">
        <v>3111</v>
      </c>
      <c r="AN227">
        <v>-4.76</v>
      </c>
      <c r="AO227" t="s">
        <v>3110</v>
      </c>
      <c r="AP227">
        <v>7.0418820873664995E-2</v>
      </c>
      <c r="AQ227">
        <f>(Table2[[#This Row],[Sharpe Ratio]]-AVERAGE(Table2[Sharpe Ratio]))/_xlfn.STDEV.P(Table2[Sharpe Ratio])</f>
        <v>9.4977866335182196E-2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-0.68265733260665962</v>
      </c>
      <c r="AS227">
        <f>_xlfn.RANK.AVG(Table2[[#This Row],[1Y Return vs Nifty Z-Score]],Table2[1Y Return vs Nifty Z-Score])</f>
        <v>319</v>
      </c>
      <c r="AT227">
        <f>_xlfn.RANK.AVG(Table2[[#This Row],[6M Return vs Nifty Z-Score]],Table2[6M Return vs Nifty Z-Score])</f>
        <v>145</v>
      </c>
      <c r="AU227">
        <f>_xlfn.RANK.AVG(Table2[[#This Row],[Sharpe Ratio Z-Score]],Table2[Sharpe Ratio Z-Score])</f>
        <v>311</v>
      </c>
      <c r="AV227">
        <f>(Table2[[#This Row],[Rank 1Y]]+Table2[[#This Row],[Rank 6M]]+Table2[[#This Row],[Rank Sharpe]])/3</f>
        <v>258.33333333333331</v>
      </c>
    </row>
    <row r="228" spans="1:48" x14ac:dyDescent="0.3">
      <c r="A228" t="s">
        <v>364</v>
      </c>
      <c r="B228" t="s">
        <v>365</v>
      </c>
      <c r="C228" t="s">
        <v>3074</v>
      </c>
      <c r="D228" t="s">
        <v>75</v>
      </c>
      <c r="E228">
        <v>66112.172022225001</v>
      </c>
      <c r="F228">
        <v>320.25</v>
      </c>
      <c r="G228">
        <v>79.607946531056896</v>
      </c>
      <c r="H228">
        <f>(Table2[[#This Row],[1Y Return vs Nifty]]-AVERAGE(Table2[1Y Return vs Nifty]))/_xlfn.STDEV.P(Table2[1Y Return vs Nifty])</f>
        <v>0.68323731675003285</v>
      </c>
      <c r="I228">
        <v>-12.9076675055751</v>
      </c>
      <c r="J228">
        <f>(Table2[[#This Row],[1M Return vs Nifty]]-AVERAGE(Table2[1M Return vs Nifty]))/_xlfn.STDEV.P(Table2[1M Return vs Nifty])</f>
        <v>-0.97164908499308855</v>
      </c>
      <c r="K228">
        <v>36.043126047783701</v>
      </c>
      <c r="L228">
        <f>(Table2[[#This Row],[6M Return vs Nifty]]-AVERAGE(Table2[6M Return vs Nifty]))/_xlfn.STDEV.P(Table2[6M Return vs Nifty])</f>
        <v>1.1113506553134547</v>
      </c>
      <c r="M228">
        <v>-5.61018650656146</v>
      </c>
      <c r="N228">
        <f>(Table2[[#This Row],[1W Return vs Nifty]]-AVERAGE(Table2[1W Return vs Nifty]))/_xlfn.STDEV.P(Table2[1W Return vs Nifty])</f>
        <v>-0.47596739998396309</v>
      </c>
      <c r="O228">
        <v>328.94</v>
      </c>
      <c r="P228">
        <v>316.65359109928602</v>
      </c>
      <c r="Q228">
        <v>250.79813055823499</v>
      </c>
      <c r="R228">
        <v>40.804763852792099</v>
      </c>
      <c r="S228" s="1">
        <f>(Table2[[#This Row],[Close Price]]-Table2[[#This Row],[20D EMA]])/Table2[[#This Row],[20D EMA]]</f>
        <v>-2.6418191767495585E-2</v>
      </c>
      <c r="T228" s="1">
        <f>(Table2[[#This Row],[Close Price]]-Table2[[#This Row],[50D EMA]])/Table2[[#This Row],[50D EMA]]</f>
        <v>1.1357549706696161E-2</v>
      </c>
      <c r="U228" s="1">
        <f>(Table2[[#This Row],[Close Price]]-Table2[[#This Row],[200D EMA]])/Table2[[#This Row],[200D EMA]]</f>
        <v>0.27692339367592844</v>
      </c>
      <c r="V228">
        <v>0.45252261053283799</v>
      </c>
      <c r="W228">
        <v>319</v>
      </c>
      <c r="X228">
        <v>324.5</v>
      </c>
      <c r="Y228">
        <v>310</v>
      </c>
      <c r="Z228">
        <v>325.8</v>
      </c>
      <c r="AA228">
        <v>310</v>
      </c>
      <c r="AB228">
        <v>342</v>
      </c>
      <c r="AC228" s="1">
        <f>(Table2[[#This Row],[Close Price]]/Table2[[#This Row],[Day Low]])-1</f>
        <v>3.9184952978057463E-3</v>
      </c>
      <c r="AD228" s="1">
        <f>(Table2[[#This Row],[Day High]]/Table2[[#This Row],[Close Price]])-1</f>
        <v>1.3270882123341154E-2</v>
      </c>
      <c r="AE228" s="1">
        <f>(Table2[[#This Row],[Close Price]]/Table2[[#This Row],[Current Week Low]])-1</f>
        <v>3.3064516129032162E-2</v>
      </c>
      <c r="AF228" s="1">
        <f>(Table2[[#This Row],[Current Week High]]/Table2[[#This Row],[Close Price]])-1</f>
        <v>1.7330210772833698E-2</v>
      </c>
      <c r="AG228" s="1">
        <f>(Table2[[#This Row],[Close Price]]/Table2[[#This Row],[Current Month Low]])-1</f>
        <v>3.3064516129032162E-2</v>
      </c>
      <c r="AH228" s="1">
        <f>(Table2[[#This Row],[Current Month High]]/Table2[[#This Row],[Close Price]])-1</f>
        <v>6.7915690866510614E-2</v>
      </c>
      <c r="AI228">
        <v>12.7088212334113</v>
      </c>
      <c r="AJ228">
        <v>125.210970464135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0.09</v>
      </c>
      <c r="AM228" t="s">
        <v>3111</v>
      </c>
      <c r="AN228">
        <v>0.88</v>
      </c>
      <c r="AO228" t="s">
        <v>3111</v>
      </c>
      <c r="AQ228">
        <f>(Table2[[#This Row],[Sharpe Ratio]]-AVERAGE(Table2[Sharpe Ratio]))/_xlfn.STDEV.P(Table2[Sharpe Ratio])</f>
        <v>-0.72922868034186683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-0.38225719325543106</v>
      </c>
      <c r="AS228">
        <f>_xlfn.RANK.AVG(Table2[[#This Row],[1Y Return vs Nifty Z-Score]],Table2[1Y Return vs Nifty Z-Score])</f>
        <v>129</v>
      </c>
      <c r="AT228">
        <f>_xlfn.RANK.AVG(Table2[[#This Row],[6M Return vs Nifty Z-Score]],Table2[6M Return vs Nifty Z-Score])</f>
        <v>94</v>
      </c>
      <c r="AU228">
        <f>_xlfn.RANK.AVG(Table2[[#This Row],[Sharpe Ratio Z-Score]],Table2[Sharpe Ratio Z-Score])</f>
        <v>552.5</v>
      </c>
      <c r="AV228">
        <f>(Table2[[#This Row],[Rank 1Y]]+Table2[[#This Row],[Rank 6M]]+Table2[[#This Row],[Rank Sharpe]])/3</f>
        <v>258.5</v>
      </c>
    </row>
    <row r="229" spans="1:48" x14ac:dyDescent="0.3">
      <c r="A229" t="s">
        <v>556</v>
      </c>
      <c r="B229" t="s">
        <v>557</v>
      </c>
      <c r="C229" t="s">
        <v>3082</v>
      </c>
      <c r="D229" t="s">
        <v>558</v>
      </c>
      <c r="E229">
        <v>35004.566371499997</v>
      </c>
      <c r="F229">
        <v>888.25</v>
      </c>
      <c r="G229">
        <v>42.137273300314298</v>
      </c>
      <c r="H229">
        <f>(Table2[[#This Row],[1Y Return vs Nifty]]-AVERAGE(Table2[1Y Return vs Nifty]))/_xlfn.STDEV.P(Table2[1Y Return vs Nifty])</f>
        <v>0.11743608847358068</v>
      </c>
      <c r="I229">
        <v>10.786182868121401</v>
      </c>
      <c r="J229">
        <f>(Table2[[#This Row],[1M Return vs Nifty]]-AVERAGE(Table2[1M Return vs Nifty]))/_xlfn.STDEV.P(Table2[1M Return vs Nifty])</f>
        <v>1.4581989988892179</v>
      </c>
      <c r="K229">
        <v>27.865882052406299</v>
      </c>
      <c r="L229">
        <f>(Table2[[#This Row],[6M Return vs Nifty]]-AVERAGE(Table2[6M Return vs Nifty]))/_xlfn.STDEV.P(Table2[6M Return vs Nifty])</f>
        <v>0.82351579692017252</v>
      </c>
      <c r="M229">
        <v>1.5965265706270599</v>
      </c>
      <c r="N229">
        <f>(Table2[[#This Row],[1W Return vs Nifty]]-AVERAGE(Table2[1W Return vs Nifty]))/_xlfn.STDEV.P(Table2[1W Return vs Nifty])</f>
        <v>0.92417669783161527</v>
      </c>
      <c r="O229">
        <v>843.13</v>
      </c>
      <c r="P229">
        <v>788.93909927454797</v>
      </c>
      <c r="Q229">
        <v>684.32649294107296</v>
      </c>
      <c r="R229">
        <v>67.732232077608799</v>
      </c>
      <c r="S229" s="1">
        <f>(Table2[[#This Row],[Close Price]]-Table2[[#This Row],[20D EMA]])/Table2[[#This Row],[20D EMA]]</f>
        <v>5.3514879081517683E-2</v>
      </c>
      <c r="T229" s="1">
        <f>(Table2[[#This Row],[Close Price]]-Table2[[#This Row],[50D EMA]])/Table2[[#This Row],[50D EMA]]</f>
        <v>0.12587904543807149</v>
      </c>
      <c r="U229" s="1">
        <f>(Table2[[#This Row],[Close Price]]-Table2[[#This Row],[200D EMA]])/Table2[[#This Row],[200D EMA]]</f>
        <v>0.29799154228636127</v>
      </c>
      <c r="V229">
        <v>0.648318637449257</v>
      </c>
      <c r="W229">
        <v>882.7</v>
      </c>
      <c r="X229">
        <v>888.15</v>
      </c>
      <c r="Y229">
        <v>864.6</v>
      </c>
      <c r="Z229">
        <v>898.9</v>
      </c>
      <c r="AA229">
        <v>864.6</v>
      </c>
      <c r="AB229">
        <v>907.95</v>
      </c>
      <c r="AC229" s="1">
        <f>(Table2[[#This Row],[Close Price]]/Table2[[#This Row],[Day Low]])-1</f>
        <v>6.2875269060835848E-3</v>
      </c>
      <c r="AD229" s="1">
        <f>(Table2[[#This Row],[Day High]]/Table2[[#This Row],[Close Price]])-1</f>
        <v>-1.125809175345216E-4</v>
      </c>
      <c r="AE229" s="1">
        <f>(Table2[[#This Row],[Close Price]]/Table2[[#This Row],[Current Week Low]])-1</f>
        <v>2.7353689567430006E-2</v>
      </c>
      <c r="AF229" s="1">
        <f>(Table2[[#This Row],[Current Week High]]/Table2[[#This Row],[Close Price]])-1</f>
        <v>1.1989867717421943E-2</v>
      </c>
      <c r="AG229" s="1">
        <f>(Table2[[#This Row],[Close Price]]/Table2[[#This Row],[Current Month Low]])-1</f>
        <v>2.7353689567430006E-2</v>
      </c>
      <c r="AH229" s="1">
        <f>(Table2[[#This Row],[Current Month High]]/Table2[[#This Row],[Close Price]])-1</f>
        <v>2.2178440754292206E-2</v>
      </c>
      <c r="AI229">
        <v>2.2178440754292201</v>
      </c>
      <c r="AJ229">
        <v>67.278719397363403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0.17</v>
      </c>
      <c r="AM229" t="s">
        <v>3111</v>
      </c>
      <c r="AN229">
        <v>13.67</v>
      </c>
      <c r="AO229" t="s">
        <v>3111</v>
      </c>
      <c r="AP229">
        <v>4.9801697384883999E-2</v>
      </c>
      <c r="AQ229">
        <f>(Table2[[#This Row],[Sharpe Ratio]]-AVERAGE(Table2[Sharpe Ratio]))/_xlfn.STDEV.P(Table2[Sharpe Ratio])</f>
        <v>-0.14633216899739404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3.1769954131171922</v>
      </c>
      <c r="AS229">
        <f>_xlfn.RANK.AVG(Table2[[#This Row],[1Y Return vs Nifty Z-Score]],Table2[1Y Return vs Nifty Z-Score])</f>
        <v>272</v>
      </c>
      <c r="AT229">
        <f>_xlfn.RANK.AVG(Table2[[#This Row],[6M Return vs Nifty Z-Score]],Table2[6M Return vs Nifty Z-Score])</f>
        <v>123</v>
      </c>
      <c r="AU229">
        <f>_xlfn.RANK.AVG(Table2[[#This Row],[Sharpe Ratio Z-Score]],Table2[Sharpe Ratio Z-Score])</f>
        <v>381</v>
      </c>
      <c r="AV229">
        <f>(Table2[[#This Row],[Rank 1Y]]+Table2[[#This Row],[Rank 6M]]+Table2[[#This Row],[Rank Sharpe]])/3</f>
        <v>258.66666666666669</v>
      </c>
    </row>
    <row r="230" spans="1:48" x14ac:dyDescent="0.3">
      <c r="A230" t="s">
        <v>610</v>
      </c>
      <c r="B230" t="s">
        <v>611</v>
      </c>
      <c r="C230" t="s">
        <v>3077</v>
      </c>
      <c r="D230" t="s">
        <v>260</v>
      </c>
      <c r="E230">
        <v>30525.990693119998</v>
      </c>
      <c r="F230">
        <v>1604.2</v>
      </c>
      <c r="G230">
        <v>12.630944397572</v>
      </c>
      <c r="H230">
        <f>(Table2[[#This Row],[1Y Return vs Nifty]]-AVERAGE(Table2[1Y Return vs Nifty]))/_xlfn.STDEV.P(Table2[1Y Return vs Nifty])</f>
        <v>-0.32810480245985174</v>
      </c>
      <c r="I230">
        <v>-4.4205455936814699</v>
      </c>
      <c r="J230">
        <f>(Table2[[#This Row],[1M Return vs Nifty]]-AVERAGE(Table2[1M Return vs Nifty]))/_xlfn.STDEV.P(Table2[1M Return vs Nifty])</f>
        <v>-0.10127906956562344</v>
      </c>
      <c r="K230">
        <v>30.216789136545501</v>
      </c>
      <c r="L230">
        <f>(Table2[[#This Row],[6M Return vs Nifty]]-AVERAGE(Table2[6M Return vs Nifty]))/_xlfn.STDEV.P(Table2[6M Return vs Nifty])</f>
        <v>0.90626653886226138</v>
      </c>
      <c r="M230">
        <v>-1.6377096989587401</v>
      </c>
      <c r="N230">
        <f>(Table2[[#This Row],[1W Return vs Nifty]]-AVERAGE(Table2[1W Return vs Nifty]))/_xlfn.STDEV.P(Table2[1W Return vs Nifty])</f>
        <v>0.29581855795569728</v>
      </c>
      <c r="O230">
        <v>1682.58</v>
      </c>
      <c r="P230">
        <v>1651.94506196981</v>
      </c>
      <c r="Q230">
        <v>1403.3924192484999</v>
      </c>
      <c r="R230">
        <v>31.106974459073001</v>
      </c>
      <c r="S230" s="1">
        <f>(Table2[[#This Row],[Close Price]]-Table2[[#This Row],[20D EMA]])/Table2[[#This Row],[20D EMA]]</f>
        <v>-4.658322338313773E-2</v>
      </c>
      <c r="T230" s="1">
        <f>(Table2[[#This Row],[Close Price]]-Table2[[#This Row],[50D EMA]])/Table2[[#This Row],[50D EMA]]</f>
        <v>-2.8902330391591756E-2</v>
      </c>
      <c r="U230" s="1">
        <f>(Table2[[#This Row],[Close Price]]-Table2[[#This Row],[200D EMA]])/Table2[[#This Row],[200D EMA]]</f>
        <v>0.14308726340351066</v>
      </c>
      <c r="V230">
        <v>0.62632918353991696</v>
      </c>
      <c r="W230">
        <v>1588.15</v>
      </c>
      <c r="X230">
        <v>1604.15</v>
      </c>
      <c r="Y230">
        <v>1575</v>
      </c>
      <c r="Z230">
        <v>1691</v>
      </c>
      <c r="AA230">
        <v>1575</v>
      </c>
      <c r="AB230">
        <v>1735.15</v>
      </c>
      <c r="AC230" s="1">
        <f>(Table2[[#This Row],[Close Price]]/Table2[[#This Row],[Day Low]])-1</f>
        <v>1.0106098290463716E-2</v>
      </c>
      <c r="AD230" s="1">
        <f>(Table2[[#This Row],[Day High]]/Table2[[#This Row],[Close Price]])-1</f>
        <v>-3.1168183518226478E-5</v>
      </c>
      <c r="AE230" s="1">
        <f>(Table2[[#This Row],[Close Price]]/Table2[[#This Row],[Current Week Low]])-1</f>
        <v>1.8539682539682634E-2</v>
      </c>
      <c r="AF230" s="1">
        <f>(Table2[[#This Row],[Current Week High]]/Table2[[#This Row],[Close Price]])-1</f>
        <v>5.4107966587707335E-2</v>
      </c>
      <c r="AG230" s="1">
        <f>(Table2[[#This Row],[Close Price]]/Table2[[#This Row],[Current Month Low]])-1</f>
        <v>1.8539682539682634E-2</v>
      </c>
      <c r="AH230" s="1">
        <f>(Table2[[#This Row],[Current Month High]]/Table2[[#This Row],[Close Price]])-1</f>
        <v>8.1629472634334954E-2</v>
      </c>
      <c r="AI230">
        <v>14.7706021693055</v>
      </c>
      <c r="AJ230">
        <v>56.4157566302652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-0.14000000000000001</v>
      </c>
      <c r="AM230" t="s">
        <v>3110</v>
      </c>
      <c r="AN230">
        <v>-4.88</v>
      </c>
      <c r="AO230" t="s">
        <v>3110</v>
      </c>
      <c r="AP230">
        <v>8.5561550837865E-2</v>
      </c>
      <c r="AQ230">
        <f>(Table2[[#This Row],[Sharpe Ratio]]-AVERAGE(Table2[Sharpe Ratio]))/_xlfn.STDEV.P(Table2[Sharpe Ratio])</f>
        <v>0.27221368221809011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1.0449149070105737</v>
      </c>
      <c r="AS230">
        <f>_xlfn.RANK.AVG(Table2[[#This Row],[1Y Return vs Nifty Z-Score]],Table2[1Y Return vs Nifty Z-Score])</f>
        <v>405</v>
      </c>
      <c r="AT230">
        <f>_xlfn.RANK.AVG(Table2[[#This Row],[6M Return vs Nifty Z-Score]],Table2[6M Return vs Nifty Z-Score])</f>
        <v>113</v>
      </c>
      <c r="AU230">
        <f>_xlfn.RANK.AVG(Table2[[#This Row],[Sharpe Ratio Z-Score]],Table2[Sharpe Ratio Z-Score])</f>
        <v>261</v>
      </c>
      <c r="AV230">
        <f>(Table2[[#This Row],[Rank 1Y]]+Table2[[#This Row],[Rank 6M]]+Table2[[#This Row],[Rank Sharpe]])/3</f>
        <v>259.66666666666669</v>
      </c>
    </row>
    <row r="231" spans="1:48" x14ac:dyDescent="0.3">
      <c r="A231" t="s">
        <v>238</v>
      </c>
      <c r="B231" t="s">
        <v>239</v>
      </c>
      <c r="C231" t="s">
        <v>3066</v>
      </c>
      <c r="D231" t="s">
        <v>57</v>
      </c>
      <c r="E231">
        <v>109961.740738244</v>
      </c>
      <c r="F231">
        <v>2925.05</v>
      </c>
      <c r="G231">
        <v>33.717722839011998</v>
      </c>
      <c r="H231">
        <f>(Table2[[#This Row],[1Y Return vs Nifty]]-AVERAGE(Table2[1Y Return vs Nifty]))/_xlfn.STDEV.P(Table2[1Y Return vs Nifty])</f>
        <v>-9.6977893514909458E-3</v>
      </c>
      <c r="I231">
        <v>-0.39970821755546698</v>
      </c>
      <c r="J231">
        <f>(Table2[[#This Row],[1M Return vs Nifty]]-AVERAGE(Table2[1M Return vs Nifty]))/_xlfn.STDEV.P(Table2[1M Return vs Nifty])</f>
        <v>0.31106522399116487</v>
      </c>
      <c r="K231">
        <v>10.3946399942398</v>
      </c>
      <c r="L231">
        <f>(Table2[[#This Row],[6M Return vs Nifty]]-AVERAGE(Table2[6M Return vs Nifty]))/_xlfn.STDEV.P(Table2[6M Return vs Nifty])</f>
        <v>0.20853690102200545</v>
      </c>
      <c r="M231">
        <v>-0.49172613222367301</v>
      </c>
      <c r="N231">
        <f>(Table2[[#This Row],[1W Return vs Nifty]]-AVERAGE(Table2[1W Return vs Nifty]))/_xlfn.STDEV.P(Table2[1W Return vs Nifty])</f>
        <v>0.51846404279352465</v>
      </c>
      <c r="O231">
        <v>2865.04</v>
      </c>
      <c r="P231">
        <v>2762.0332916846301</v>
      </c>
      <c r="Q231">
        <v>2399.6680253335298</v>
      </c>
      <c r="R231">
        <v>55.360608543617602</v>
      </c>
      <c r="S231" s="1">
        <f>(Table2[[#This Row],[Close Price]]-Table2[[#This Row],[20D EMA]])/Table2[[#This Row],[20D EMA]]</f>
        <v>2.0945606344065081E-2</v>
      </c>
      <c r="T231" s="1">
        <f>(Table2[[#This Row],[Close Price]]-Table2[[#This Row],[50D EMA]])/Table2[[#This Row],[50D EMA]]</f>
        <v>5.9020544323686391E-2</v>
      </c>
      <c r="U231" s="1">
        <f>(Table2[[#This Row],[Close Price]]-Table2[[#This Row],[200D EMA]])/Table2[[#This Row],[200D EMA]]</f>
        <v>0.21893944042257574</v>
      </c>
      <c r="V231">
        <v>1.2726859368713299</v>
      </c>
      <c r="W231">
        <v>2900</v>
      </c>
      <c r="X231">
        <v>2920</v>
      </c>
      <c r="Y231">
        <v>2808.1</v>
      </c>
      <c r="Z231">
        <v>2941.85</v>
      </c>
      <c r="AA231">
        <v>2808.1</v>
      </c>
      <c r="AB231">
        <v>3022.9</v>
      </c>
      <c r="AC231" s="1">
        <f>(Table2[[#This Row],[Close Price]]/Table2[[#This Row],[Day Low]])-1</f>
        <v>8.6379310344828486E-3</v>
      </c>
      <c r="AD231" s="1">
        <f>(Table2[[#This Row],[Day High]]/Table2[[#This Row],[Close Price]])-1</f>
        <v>-1.7264662142527643E-3</v>
      </c>
      <c r="AE231" s="1">
        <f>(Table2[[#This Row],[Close Price]]/Table2[[#This Row],[Current Week Low]])-1</f>
        <v>4.1647377230155769E-2</v>
      </c>
      <c r="AF231" s="1">
        <f>(Table2[[#This Row],[Current Week High]]/Table2[[#This Row],[Close Price]])-1</f>
        <v>5.7434915642466944E-3</v>
      </c>
      <c r="AG231" s="1">
        <f>(Table2[[#This Row],[Close Price]]/Table2[[#This Row],[Current Month Low]])-1</f>
        <v>4.1647377230155769E-2</v>
      </c>
      <c r="AH231" s="1">
        <f>(Table2[[#This Row],[Current Month High]]/Table2[[#This Row],[Close Price]])-1</f>
        <v>3.3452419616758711E-2</v>
      </c>
      <c r="AI231">
        <v>4.5947932513973999</v>
      </c>
      <c r="AJ231">
        <v>66.186580307937007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0.16</v>
      </c>
      <c r="AM231" t="s">
        <v>3111</v>
      </c>
      <c r="AN231">
        <v>3.45</v>
      </c>
      <c r="AO231" t="s">
        <v>3111</v>
      </c>
      <c r="AP231">
        <v>9.8047473671161997E-2</v>
      </c>
      <c r="AQ231">
        <f>(Table2[[#This Row],[Sharpe Ratio]]-AVERAGE(Table2[Sharpe Ratio]))/_xlfn.STDEV.P(Table2[Sharpe Ratio])</f>
        <v>0.41835329678179289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1.4467216752369971</v>
      </c>
      <c r="AS231">
        <f>_xlfn.RANK.AVG(Table2[[#This Row],[1Y Return vs Nifty Z-Score]],Table2[1Y Return vs Nifty Z-Score])</f>
        <v>292</v>
      </c>
      <c r="AT231">
        <f>_xlfn.RANK.AVG(Table2[[#This Row],[6M Return vs Nifty Z-Score]],Table2[6M Return vs Nifty Z-Score])</f>
        <v>254</v>
      </c>
      <c r="AU231">
        <f>_xlfn.RANK.AVG(Table2[[#This Row],[Sharpe Ratio Z-Score]],Table2[Sharpe Ratio Z-Score])</f>
        <v>236</v>
      </c>
      <c r="AV231">
        <f>(Table2[[#This Row],[Rank 1Y]]+Table2[[#This Row],[Rank 6M]]+Table2[[#This Row],[Rank Sharpe]])/3</f>
        <v>260.66666666666669</v>
      </c>
    </row>
    <row r="232" spans="1:48" x14ac:dyDescent="0.3">
      <c r="A232" t="s">
        <v>331</v>
      </c>
      <c r="B232" t="s">
        <v>332</v>
      </c>
      <c r="C232" t="s">
        <v>3066</v>
      </c>
      <c r="D232" t="s">
        <v>34</v>
      </c>
      <c r="E232">
        <v>76716.333537854996</v>
      </c>
      <c r="F232">
        <v>569.54999999999995</v>
      </c>
      <c r="G232">
        <v>40.104242880264401</v>
      </c>
      <c r="H232">
        <f>(Table2[[#This Row],[1Y Return vs Nifty]]-AVERAGE(Table2[1Y Return vs Nifty]))/_xlfn.STDEV.P(Table2[1Y Return vs Nifty])</f>
        <v>8.6737651279666761E-2</v>
      </c>
      <c r="I232">
        <v>5.0063232314720203</v>
      </c>
      <c r="J232">
        <f>(Table2[[#This Row],[1M Return vs Nifty]]-AVERAGE(Table2[1M Return vs Nifty]))/_xlfn.STDEV.P(Table2[1M Return vs Nifty])</f>
        <v>0.86546372616156564</v>
      </c>
      <c r="K232">
        <v>-5.8747018002732601</v>
      </c>
      <c r="L232">
        <f>(Table2[[#This Row],[6M Return vs Nifty]]-AVERAGE(Table2[6M Return vs Nifty]))/_xlfn.STDEV.P(Table2[6M Return vs Nifty])</f>
        <v>-0.36413571266334005</v>
      </c>
      <c r="M232">
        <v>-3.1469477358758899</v>
      </c>
      <c r="N232">
        <f>(Table2[[#This Row],[1W Return vs Nifty]]-AVERAGE(Table2[1W Return vs Nifty]))/_xlfn.STDEV.P(Table2[1W Return vs Nifty])</f>
        <v>2.5987909197243385E-3</v>
      </c>
      <c r="O232">
        <v>573.80999999999995</v>
      </c>
      <c r="P232">
        <v>559.85249285888801</v>
      </c>
      <c r="Q232">
        <v>499.54372104389302</v>
      </c>
      <c r="R232">
        <v>43.6881983583351</v>
      </c>
      <c r="S232" s="1">
        <f>(Table2[[#This Row],[Close Price]]-Table2[[#This Row],[20D EMA]])/Table2[[#This Row],[20D EMA]]</f>
        <v>-7.424060228995645E-3</v>
      </c>
      <c r="T232" s="1">
        <f>(Table2[[#This Row],[Close Price]]-Table2[[#This Row],[50D EMA]])/Table2[[#This Row],[50D EMA]]</f>
        <v>1.7321539628396759E-2</v>
      </c>
      <c r="U232" s="1">
        <f>(Table2[[#This Row],[Close Price]]-Table2[[#This Row],[200D EMA]])/Table2[[#This Row],[200D EMA]]</f>
        <v>0.1401404441833746</v>
      </c>
      <c r="V232">
        <v>0.83469512008145796</v>
      </c>
      <c r="W232">
        <v>565.5</v>
      </c>
      <c r="X232">
        <v>570</v>
      </c>
      <c r="Y232">
        <v>558</v>
      </c>
      <c r="Z232">
        <v>588.35</v>
      </c>
      <c r="AA232">
        <v>558</v>
      </c>
      <c r="AB232">
        <v>613.20000000000005</v>
      </c>
      <c r="AC232" s="1">
        <f>(Table2[[#This Row],[Close Price]]/Table2[[#This Row],[Day Low]])-1</f>
        <v>7.1618037135277035E-3</v>
      </c>
      <c r="AD232" s="1">
        <f>(Table2[[#This Row],[Day High]]/Table2[[#This Row],[Close Price]])-1</f>
        <v>7.9009744535163406E-4</v>
      </c>
      <c r="AE232" s="1">
        <f>(Table2[[#This Row],[Close Price]]/Table2[[#This Row],[Current Week Low]])-1</f>
        <v>2.0698924731182622E-2</v>
      </c>
      <c r="AF232" s="1">
        <f>(Table2[[#This Row],[Current Week High]]/Table2[[#This Row],[Close Price]])-1</f>
        <v>3.3008515494688861E-2</v>
      </c>
      <c r="AG232" s="1">
        <f>(Table2[[#This Row],[Close Price]]/Table2[[#This Row],[Current Month Low]])-1</f>
        <v>2.0698924731182622E-2</v>
      </c>
      <c r="AH232" s="1">
        <f>(Table2[[#This Row],[Current Month High]]/Table2[[#This Row],[Close Price]])-1</f>
        <v>7.663945219910473E-2</v>
      </c>
      <c r="AI232">
        <v>11.087700816433999</v>
      </c>
      <c r="AJ232">
        <v>65.880297072957504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0.01</v>
      </c>
      <c r="AM232" t="s">
        <v>3111</v>
      </c>
      <c r="AN232">
        <v>0.01</v>
      </c>
      <c r="AO232" t="s">
        <v>3111</v>
      </c>
      <c r="AP232">
        <v>0.17511721339514599</v>
      </c>
      <c r="AQ232">
        <f>(Table2[[#This Row],[Sharpe Ratio]]-AVERAGE(Table2[Sharpe Ratio]))/_xlfn.STDEV.P(Table2[Sharpe Ratio])</f>
        <v>1.3204045274487259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1.9110689831463423</v>
      </c>
      <c r="AS232">
        <f>_xlfn.RANK.AVG(Table2[[#This Row],[1Y Return vs Nifty Z-Score]],Table2[1Y Return vs Nifty Z-Score])</f>
        <v>278</v>
      </c>
      <c r="AT232">
        <f>_xlfn.RANK.AVG(Table2[[#This Row],[6M Return vs Nifty Z-Score]],Table2[6M Return vs Nifty Z-Score])</f>
        <v>443</v>
      </c>
      <c r="AU232">
        <f>_xlfn.RANK.AVG(Table2[[#This Row],[Sharpe Ratio Z-Score]],Table2[Sharpe Ratio Z-Score])</f>
        <v>71</v>
      </c>
      <c r="AV232">
        <f>(Table2[[#This Row],[Rank 1Y]]+Table2[[#This Row],[Rank 6M]]+Table2[[#This Row],[Rank Sharpe]])/3</f>
        <v>264</v>
      </c>
    </row>
    <row r="233" spans="1:48" x14ac:dyDescent="0.3">
      <c r="A233" t="s">
        <v>1368</v>
      </c>
      <c r="B233" t="s">
        <v>1369</v>
      </c>
      <c r="C233" t="s">
        <v>3078</v>
      </c>
      <c r="D233" t="s">
        <v>98</v>
      </c>
      <c r="E233">
        <v>7893.8804311200001</v>
      </c>
      <c r="F233">
        <v>1015.65</v>
      </c>
      <c r="G233">
        <v>133.79527166554399</v>
      </c>
      <c r="H233">
        <f>(Table2[[#This Row],[1Y Return vs Nifty]]-AVERAGE(Table2[1Y Return vs Nifty]))/_xlfn.STDEV.P(Table2[1Y Return vs Nifty])</f>
        <v>1.5014573398948017</v>
      </c>
      <c r="I233">
        <v>-8.6115194631160499</v>
      </c>
      <c r="J233">
        <f>(Table2[[#This Row],[1M Return vs Nifty]]-AVERAGE(Table2[1M Return vs Nifty]))/_xlfn.STDEV.P(Table2[1M Return vs Nifty])</f>
        <v>-0.53107117450570807</v>
      </c>
      <c r="K233">
        <v>18.301188025982601</v>
      </c>
      <c r="L233">
        <f>(Table2[[#This Row],[6M Return vs Nifty]]-AVERAGE(Table2[6M Return vs Nifty]))/_xlfn.STDEV.P(Table2[6M Return vs Nifty])</f>
        <v>0.48684339822116846</v>
      </c>
      <c r="M233">
        <v>4.1498124647476597</v>
      </c>
      <c r="N233">
        <f>(Table2[[#This Row],[1W Return vs Nifty]]-AVERAGE(Table2[1W Return vs Nifty]))/_xlfn.STDEV.P(Table2[1W Return vs Nifty])</f>
        <v>1.4202375422690903</v>
      </c>
      <c r="O233">
        <v>986.91</v>
      </c>
      <c r="P233">
        <v>974.32632461391302</v>
      </c>
      <c r="Q233">
        <v>814.10937021604002</v>
      </c>
      <c r="R233">
        <v>66.866348839481702</v>
      </c>
      <c r="S233" s="1">
        <f>(Table2[[#This Row],[Close Price]]-Table2[[#This Row],[20D EMA]])/Table2[[#This Row],[20D EMA]]</f>
        <v>2.9121196461683447E-2</v>
      </c>
      <c r="T233" s="1">
        <f>(Table2[[#This Row],[Close Price]]-Table2[[#This Row],[50D EMA]])/Table2[[#This Row],[50D EMA]]</f>
        <v>4.2412561728188858E-2</v>
      </c>
      <c r="U233" s="1">
        <f>(Table2[[#This Row],[Close Price]]-Table2[[#This Row],[200D EMA]])/Table2[[#This Row],[200D EMA]]</f>
        <v>0.247559648810426</v>
      </c>
      <c r="V233">
        <v>1.05096253175056</v>
      </c>
      <c r="W233">
        <v>1014</v>
      </c>
      <c r="X233">
        <v>1023.4</v>
      </c>
      <c r="Y233">
        <v>955</v>
      </c>
      <c r="Z233">
        <v>1044</v>
      </c>
      <c r="AA233">
        <v>955</v>
      </c>
      <c r="AB233">
        <v>1044</v>
      </c>
      <c r="AC233" s="1">
        <f>(Table2[[#This Row],[Close Price]]/Table2[[#This Row],[Day Low]])-1</f>
        <v>1.6272189349111343E-3</v>
      </c>
      <c r="AD233" s="1">
        <f>(Table2[[#This Row],[Day High]]/Table2[[#This Row],[Close Price]])-1</f>
        <v>7.6305814010733108E-3</v>
      </c>
      <c r="AE233" s="1">
        <f>(Table2[[#This Row],[Close Price]]/Table2[[#This Row],[Current Week Low]])-1</f>
        <v>6.3507853403141246E-2</v>
      </c>
      <c r="AF233" s="1">
        <f>(Table2[[#This Row],[Current Week High]]/Table2[[#This Row],[Close Price]])-1</f>
        <v>2.7913159060700021E-2</v>
      </c>
      <c r="AG233" s="1">
        <f>(Table2[[#This Row],[Close Price]]/Table2[[#This Row],[Current Month Low]])-1</f>
        <v>6.3507853403141246E-2</v>
      </c>
      <c r="AH233" s="1">
        <f>(Table2[[#This Row],[Current Month High]]/Table2[[#This Row],[Close Price]])-1</f>
        <v>2.7913159060700021E-2</v>
      </c>
      <c r="AI233">
        <v>15.886378181460101</v>
      </c>
      <c r="AJ233">
        <v>167.27631578947299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0.06</v>
      </c>
      <c r="AM233" t="s">
        <v>3111</v>
      </c>
      <c r="AN233">
        <v>7.86</v>
      </c>
      <c r="AO233" t="s">
        <v>3111</v>
      </c>
      <c r="AQ233">
        <f>(Table2[[#This Row],[Sharpe Ratio]]-AVERAGE(Table2[Sharpe Ratio]))/_xlfn.STDEV.P(Table2[Sharpe Ratio])</f>
        <v>-0.72922868034186683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2.1482384255374853</v>
      </c>
      <c r="AS233">
        <f>_xlfn.RANK.AVG(Table2[[#This Row],[1Y Return vs Nifty Z-Score]],Table2[1Y Return vs Nifty Z-Score])</f>
        <v>57</v>
      </c>
      <c r="AT233">
        <f>_xlfn.RANK.AVG(Table2[[#This Row],[6M Return vs Nifty Z-Score]],Table2[6M Return vs Nifty Z-Score])</f>
        <v>183</v>
      </c>
      <c r="AU233">
        <f>_xlfn.RANK.AVG(Table2[[#This Row],[Sharpe Ratio Z-Score]],Table2[Sharpe Ratio Z-Score])</f>
        <v>552.5</v>
      </c>
      <c r="AV233">
        <f>(Table2[[#This Row],[Rank 1Y]]+Table2[[#This Row],[Rank 6M]]+Table2[[#This Row],[Rank Sharpe]])/3</f>
        <v>264.16666666666669</v>
      </c>
    </row>
    <row r="234" spans="1:48" x14ac:dyDescent="0.3">
      <c r="A234" t="s">
        <v>1027</v>
      </c>
      <c r="B234" t="s">
        <v>1028</v>
      </c>
      <c r="C234" t="s">
        <v>3071</v>
      </c>
      <c r="D234" t="s">
        <v>60</v>
      </c>
      <c r="E234">
        <v>12798.0694976759</v>
      </c>
      <c r="F234">
        <v>31.86</v>
      </c>
      <c r="G234">
        <v>46.847183043995599</v>
      </c>
      <c r="H234">
        <f>(Table2[[#This Row],[1Y Return vs Nifty]]-AVERAGE(Table2[1Y Return vs Nifty]))/_xlfn.STDEV.P(Table2[1Y Return vs Nifty])</f>
        <v>0.18855497928282644</v>
      </c>
      <c r="I234">
        <v>6.57267003304199</v>
      </c>
      <c r="J234">
        <f>(Table2[[#This Row],[1M Return vs Nifty]]-AVERAGE(Table2[1M Return vs Nifty]))/_xlfn.STDEV.P(Table2[1M Return vs Nifty])</f>
        <v>1.0260954814255874</v>
      </c>
      <c r="K234">
        <v>5.6967575855701904</v>
      </c>
      <c r="L234">
        <f>(Table2[[#This Row],[6M Return vs Nifty]]-AVERAGE(Table2[6M Return vs Nifty]))/_xlfn.STDEV.P(Table2[6M Return vs Nifty])</f>
        <v>4.3173813090164888E-2</v>
      </c>
      <c r="M234">
        <v>1.4148996536823399</v>
      </c>
      <c r="N234">
        <f>(Table2[[#This Row],[1W Return vs Nifty]]-AVERAGE(Table2[1W Return vs Nifty]))/_xlfn.STDEV.P(Table2[1W Return vs Nifty])</f>
        <v>0.88888961854306414</v>
      </c>
      <c r="O234">
        <v>30.54</v>
      </c>
      <c r="P234">
        <v>29.1282696198226</v>
      </c>
      <c r="Q234">
        <v>25.640866219914699</v>
      </c>
      <c r="R234">
        <v>56.259513298225201</v>
      </c>
      <c r="S234" s="1">
        <f>(Table2[[#This Row],[Close Price]]-Table2[[#This Row],[20D EMA]])/Table2[[#This Row],[20D EMA]]</f>
        <v>4.3222003929273098E-2</v>
      </c>
      <c r="T234" s="1">
        <f>(Table2[[#This Row],[Close Price]]-Table2[[#This Row],[50D EMA]])/Table2[[#This Row],[50D EMA]]</f>
        <v>9.3782789565995395E-2</v>
      </c>
      <c r="U234" s="1">
        <f>(Table2[[#This Row],[Close Price]]-Table2[[#This Row],[200D EMA]])/Table2[[#This Row],[200D EMA]]</f>
        <v>0.24254772544521275</v>
      </c>
      <c r="V234">
        <v>2.0480941487379298</v>
      </c>
      <c r="W234">
        <v>31.57</v>
      </c>
      <c r="X234">
        <v>31.98</v>
      </c>
      <c r="Y234">
        <v>29.77</v>
      </c>
      <c r="Z234">
        <v>34.28</v>
      </c>
      <c r="AA234">
        <v>29.77</v>
      </c>
      <c r="AB234">
        <v>34.54</v>
      </c>
      <c r="AC234" s="1">
        <f>(Table2[[#This Row],[Close Price]]/Table2[[#This Row],[Day Low]])-1</f>
        <v>9.1859360152042324E-3</v>
      </c>
      <c r="AD234" s="1">
        <f>(Table2[[#This Row],[Day High]]/Table2[[#This Row],[Close Price]])-1</f>
        <v>3.7664783427495685E-3</v>
      </c>
      <c r="AE234" s="1">
        <f>(Table2[[#This Row],[Close Price]]/Table2[[#This Row],[Current Week Low]])-1</f>
        <v>7.0204904266039536E-2</v>
      </c>
      <c r="AF234" s="1">
        <f>(Table2[[#This Row],[Current Week High]]/Table2[[#This Row],[Close Price]])-1</f>
        <v>7.5957313245448965E-2</v>
      </c>
      <c r="AG234" s="1">
        <f>(Table2[[#This Row],[Close Price]]/Table2[[#This Row],[Current Month Low]])-1</f>
        <v>7.0204904266039536E-2</v>
      </c>
      <c r="AH234" s="1">
        <f>(Table2[[#This Row],[Current Month High]]/Table2[[#This Row],[Close Price]])-1</f>
        <v>8.4118016321406142E-2</v>
      </c>
      <c r="AI234">
        <v>8.4118016321406106</v>
      </c>
      <c r="AJ234">
        <v>104.887459807073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0.14000000000000001</v>
      </c>
      <c r="AM234" t="s">
        <v>3111</v>
      </c>
      <c r="AN234">
        <v>17.559999999999999</v>
      </c>
      <c r="AO234" t="s">
        <v>3111</v>
      </c>
      <c r="AP234">
        <v>9.3345978179672995E-2</v>
      </c>
      <c r="AQ234">
        <f>(Table2[[#This Row],[Sharpe Ratio]]-AVERAGE(Table2[Sharpe Ratio]))/_xlfn.STDEV.P(Table2[Sharpe Ratio])</f>
        <v>0.36332534665167326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2.5100392389933162</v>
      </c>
      <c r="AS234">
        <f>_xlfn.RANK.AVG(Table2[[#This Row],[1Y Return vs Nifty Z-Score]],Table2[1Y Return vs Nifty Z-Score])</f>
        <v>250</v>
      </c>
      <c r="AT234">
        <f>_xlfn.RANK.AVG(Table2[[#This Row],[6M Return vs Nifty Z-Score]],Table2[6M Return vs Nifty Z-Score])</f>
        <v>299</v>
      </c>
      <c r="AU234">
        <f>_xlfn.RANK.AVG(Table2[[#This Row],[Sharpe Ratio Z-Score]],Table2[Sharpe Ratio Z-Score])</f>
        <v>244</v>
      </c>
      <c r="AV234">
        <f>(Table2[[#This Row],[Rank 1Y]]+Table2[[#This Row],[Rank 6M]]+Table2[[#This Row],[Rank Sharpe]])/3</f>
        <v>264.33333333333331</v>
      </c>
    </row>
    <row r="235" spans="1:48" x14ac:dyDescent="0.3">
      <c r="A235" t="s">
        <v>151</v>
      </c>
      <c r="B235" t="s">
        <v>152</v>
      </c>
      <c r="C235" t="s">
        <v>3073</v>
      </c>
      <c r="D235" t="s">
        <v>153</v>
      </c>
      <c r="E235">
        <v>168761.44501788</v>
      </c>
      <c r="F235">
        <v>432.3</v>
      </c>
      <c r="G235">
        <v>49.960189752886997</v>
      </c>
      <c r="H235">
        <f>(Table2[[#This Row],[1Y Return vs Nifty]]-AVERAGE(Table2[1Y Return vs Nifty]))/_xlfn.STDEV.P(Table2[1Y Return vs Nifty])</f>
        <v>0.2355608873079458</v>
      </c>
      <c r="I235">
        <v>-12.9396449085048</v>
      </c>
      <c r="J235">
        <f>(Table2[[#This Row],[1M Return vs Nifty]]-AVERAGE(Table2[1M Return vs Nifty]))/_xlfn.STDEV.P(Table2[1M Return vs Nifty])</f>
        <v>-0.97492842667925528</v>
      </c>
      <c r="K235">
        <v>42.341775235703103</v>
      </c>
      <c r="L235">
        <f>(Table2[[#This Row],[6M Return vs Nifty]]-AVERAGE(Table2[6M Return vs Nifty]))/_xlfn.STDEV.P(Table2[6M Return vs Nifty])</f>
        <v>1.3330599253436282</v>
      </c>
      <c r="M235">
        <v>-5.7993539755041699</v>
      </c>
      <c r="N235">
        <f>(Table2[[#This Row],[1W Return vs Nifty]]-AVERAGE(Table2[1W Return vs Nifty]))/_xlfn.STDEV.P(Table2[1W Return vs Nifty])</f>
        <v>-0.51271948270211887</v>
      </c>
      <c r="O235">
        <v>440.05</v>
      </c>
      <c r="P235">
        <v>436.30208459383601</v>
      </c>
      <c r="Q235">
        <v>359.94030386929097</v>
      </c>
      <c r="R235">
        <v>46.083266792224499</v>
      </c>
      <c r="S235" s="1">
        <f>(Table2[[#This Row],[Close Price]]-Table2[[#This Row],[20D EMA]])/Table2[[#This Row],[20D EMA]]</f>
        <v>-1.7611635041472559E-2</v>
      </c>
      <c r="T235" s="1">
        <f>(Table2[[#This Row],[Close Price]]-Table2[[#This Row],[50D EMA]])/Table2[[#This Row],[50D EMA]]</f>
        <v>-9.1727377318438393E-3</v>
      </c>
      <c r="U235" s="1">
        <f>(Table2[[#This Row],[Close Price]]-Table2[[#This Row],[200D EMA]])/Table2[[#This Row],[200D EMA]]</f>
        <v>0.20103249164613085</v>
      </c>
      <c r="V235">
        <v>1.19660077779147</v>
      </c>
      <c r="W235">
        <v>427.55</v>
      </c>
      <c r="X235">
        <v>431.05</v>
      </c>
      <c r="Y235">
        <v>404.25</v>
      </c>
      <c r="Z235">
        <v>434.45</v>
      </c>
      <c r="AA235">
        <v>404.25</v>
      </c>
      <c r="AB235">
        <v>462.25</v>
      </c>
      <c r="AC235" s="1">
        <f>(Table2[[#This Row],[Close Price]]/Table2[[#This Row],[Day Low]])-1</f>
        <v>1.1109811717927798E-2</v>
      </c>
      <c r="AD235" s="1">
        <f>(Table2[[#This Row],[Day High]]/Table2[[#This Row],[Close Price]])-1</f>
        <v>-2.8915105250982842E-3</v>
      </c>
      <c r="AE235" s="1">
        <f>(Table2[[#This Row],[Close Price]]/Table2[[#This Row],[Current Week Low]])-1</f>
        <v>6.938775510204076E-2</v>
      </c>
      <c r="AF235" s="1">
        <f>(Table2[[#This Row],[Current Week High]]/Table2[[#This Row],[Close Price]])-1</f>
        <v>4.9733981031689911E-3</v>
      </c>
      <c r="AG235" s="1">
        <f>(Table2[[#This Row],[Close Price]]/Table2[[#This Row],[Current Month Low]])-1</f>
        <v>6.938775510204076E-2</v>
      </c>
      <c r="AH235" s="1">
        <f>(Table2[[#This Row],[Current Month High]]/Table2[[#This Row],[Close Price]])-1</f>
        <v>6.9280592181355516E-2</v>
      </c>
      <c r="AI235">
        <v>17.221836687485499</v>
      </c>
      <c r="AJ235">
        <v>107.836538461538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-0.01</v>
      </c>
      <c r="AM235" t="s">
        <v>3110</v>
      </c>
      <c r="AN235">
        <v>-3.67</v>
      </c>
      <c r="AO235" t="s">
        <v>3110</v>
      </c>
      <c r="AP235">
        <v>1.6311995845343E-2</v>
      </c>
      <c r="AQ235">
        <f>(Table2[[#This Row],[Sharpe Ratio]]-AVERAGE(Table2[Sharpe Ratio]))/_xlfn.STDEV.P(Table2[Sharpe Ratio])</f>
        <v>-0.53830736700121073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-0.45733446373101105</v>
      </c>
      <c r="AS235">
        <f>_xlfn.RANK.AVG(Table2[[#This Row],[1Y Return vs Nifty Z-Score]],Table2[1Y Return vs Nifty Z-Score])</f>
        <v>232</v>
      </c>
      <c r="AT235">
        <f>_xlfn.RANK.AVG(Table2[[#This Row],[6M Return vs Nifty Z-Score]],Table2[6M Return vs Nifty Z-Score])</f>
        <v>69</v>
      </c>
      <c r="AU235">
        <f>_xlfn.RANK.AVG(Table2[[#This Row],[Sharpe Ratio Z-Score]],Table2[Sharpe Ratio Z-Score])</f>
        <v>493</v>
      </c>
      <c r="AV235">
        <f>(Table2[[#This Row],[Rank 1Y]]+Table2[[#This Row],[Rank 6M]]+Table2[[#This Row],[Rank Sharpe]])/3</f>
        <v>264.66666666666669</v>
      </c>
    </row>
    <row r="236" spans="1:48" x14ac:dyDescent="0.3">
      <c r="A236" t="s">
        <v>674</v>
      </c>
      <c r="B236" t="s">
        <v>675</v>
      </c>
      <c r="C236" t="s">
        <v>3070</v>
      </c>
      <c r="D236" t="s">
        <v>51</v>
      </c>
      <c r="E236">
        <v>25335.091111500002</v>
      </c>
      <c r="F236">
        <v>1414.5</v>
      </c>
      <c r="G236">
        <v>43.422439253930499</v>
      </c>
      <c r="H236">
        <f>(Table2[[#This Row],[1Y Return vs Nifty]]-AVERAGE(Table2[1Y Return vs Nifty]))/_xlfn.STDEV.P(Table2[1Y Return vs Nifty])</f>
        <v>0.13684189072905067</v>
      </c>
      <c r="I236">
        <v>10.0006859239538</v>
      </c>
      <c r="J236">
        <f>(Table2[[#This Row],[1M Return vs Nifty]]-AVERAGE(Table2[1M Return vs Nifty]))/_xlfn.STDEV.P(Table2[1M Return vs Nifty])</f>
        <v>1.3776448375951165</v>
      </c>
      <c r="K236">
        <v>53.827120838672897</v>
      </c>
      <c r="L236">
        <f>(Table2[[#This Row],[6M Return vs Nifty]]-AVERAGE(Table2[6M Return vs Nifty]))/_xlfn.STDEV.P(Table2[6M Return vs Nifty])</f>
        <v>1.7373382894351894</v>
      </c>
      <c r="M236">
        <v>2.6678314400431802</v>
      </c>
      <c r="N236">
        <f>(Table2[[#This Row],[1W Return vs Nifty]]-AVERAGE(Table2[1W Return vs Nifty]))/_xlfn.STDEV.P(Table2[1W Return vs Nifty])</f>
        <v>1.1323133578884692</v>
      </c>
      <c r="O236">
        <v>1304.9100000000001</v>
      </c>
      <c r="P236">
        <v>1216.8559448168601</v>
      </c>
      <c r="Q236">
        <v>1013.74239641901</v>
      </c>
      <c r="R236">
        <v>73.423620397026994</v>
      </c>
      <c r="S236" s="1">
        <f>(Table2[[#This Row],[Close Price]]-Table2[[#This Row],[20D EMA]])/Table2[[#This Row],[20D EMA]]</f>
        <v>8.3982803411729479E-2</v>
      </c>
      <c r="T236" s="1">
        <f>(Table2[[#This Row],[Close Price]]-Table2[[#This Row],[50D EMA]])/Table2[[#This Row],[50D EMA]]</f>
        <v>0.16242190049281952</v>
      </c>
      <c r="U236" s="1">
        <f>(Table2[[#This Row],[Close Price]]-Table2[[#This Row],[200D EMA]])/Table2[[#This Row],[200D EMA]]</f>
        <v>0.3953248921981013</v>
      </c>
      <c r="V236">
        <v>0.87500241961610603</v>
      </c>
      <c r="W236">
        <v>1412.4</v>
      </c>
      <c r="X236">
        <v>1427.8</v>
      </c>
      <c r="Y236">
        <v>1291.95</v>
      </c>
      <c r="Z236">
        <v>1422</v>
      </c>
      <c r="AA236">
        <v>1291.95</v>
      </c>
      <c r="AB236">
        <v>1422</v>
      </c>
      <c r="AC236" s="1">
        <f>(Table2[[#This Row],[Close Price]]/Table2[[#This Row],[Day Low]])-1</f>
        <v>1.4868309260831492E-3</v>
      </c>
      <c r="AD236" s="1">
        <f>(Table2[[#This Row],[Day High]]/Table2[[#This Row],[Close Price]])-1</f>
        <v>9.4026157652880027E-3</v>
      </c>
      <c r="AE236" s="1">
        <f>(Table2[[#This Row],[Close Price]]/Table2[[#This Row],[Current Week Low]])-1</f>
        <v>9.4856612097991455E-2</v>
      </c>
      <c r="AF236" s="1">
        <f>(Table2[[#This Row],[Current Week High]]/Table2[[#This Row],[Close Price]])-1</f>
        <v>5.3022269353129037E-3</v>
      </c>
      <c r="AG236" s="1">
        <f>(Table2[[#This Row],[Close Price]]/Table2[[#This Row],[Current Month Low]])-1</f>
        <v>9.4856612097991455E-2</v>
      </c>
      <c r="AH236" s="1">
        <f>(Table2[[#This Row],[Current Month High]]/Table2[[#This Row],[Close Price]])-1</f>
        <v>5.3022269353129037E-3</v>
      </c>
      <c r="AI236">
        <v>0.53022269353129003</v>
      </c>
      <c r="AJ236">
        <v>95.318972659486306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0.23</v>
      </c>
      <c r="AM236" t="s">
        <v>3111</v>
      </c>
      <c r="AN236">
        <v>15.3</v>
      </c>
      <c r="AO236" t="s">
        <v>3111</v>
      </c>
      <c r="AP236">
        <v>1.8324809325088998E-2</v>
      </c>
      <c r="AQ236">
        <f>(Table2[[#This Row],[Sharpe Ratio]]-AVERAGE(Table2[Sharpe Ratio]))/_xlfn.STDEV.P(Table2[Sharpe Ratio])</f>
        <v>-0.5147486929611732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3.8693896826866521</v>
      </c>
      <c r="AS236">
        <f>_xlfn.RANK.AVG(Table2[[#This Row],[1Y Return vs Nifty Z-Score]],Table2[1Y Return vs Nifty Z-Score])</f>
        <v>267</v>
      </c>
      <c r="AT236">
        <f>_xlfn.RANK.AVG(Table2[[#This Row],[6M Return vs Nifty Z-Score]],Table2[6M Return vs Nifty Z-Score])</f>
        <v>43</v>
      </c>
      <c r="AU236">
        <f>_xlfn.RANK.AVG(Table2[[#This Row],[Sharpe Ratio Z-Score]],Table2[Sharpe Ratio Z-Score])</f>
        <v>484</v>
      </c>
      <c r="AV236">
        <f>(Table2[[#This Row],[Rank 1Y]]+Table2[[#This Row],[Rank 6M]]+Table2[[#This Row],[Rank Sharpe]])/3</f>
        <v>264.66666666666669</v>
      </c>
    </row>
    <row r="237" spans="1:48" x14ac:dyDescent="0.3">
      <c r="A237" t="s">
        <v>676</v>
      </c>
      <c r="B237" t="s">
        <v>677</v>
      </c>
      <c r="C237" t="s">
        <v>3064</v>
      </c>
      <c r="D237" t="s">
        <v>297</v>
      </c>
      <c r="E237">
        <v>25306.696194640001</v>
      </c>
      <c r="F237">
        <v>255.85</v>
      </c>
      <c r="G237">
        <v>43.9517582821546</v>
      </c>
      <c r="H237">
        <f>(Table2[[#This Row],[1Y Return vs Nifty]]-AVERAGE(Table2[1Y Return vs Nifty]))/_xlfn.STDEV.P(Table2[1Y Return vs Nifty])</f>
        <v>0.14483452418068507</v>
      </c>
      <c r="I237">
        <v>-5.0739797209845197</v>
      </c>
      <c r="J237">
        <f>(Table2[[#This Row],[1M Return vs Nifty]]-AVERAGE(Table2[1M Return vs Nifty]))/_xlfn.STDEV.P(Table2[1M Return vs Nifty])</f>
        <v>-0.16828994526243474</v>
      </c>
      <c r="K237">
        <v>18.195973004918699</v>
      </c>
      <c r="L237">
        <f>(Table2[[#This Row],[6M Return vs Nifty]]-AVERAGE(Table2[6M Return vs Nifty]))/_xlfn.STDEV.P(Table2[6M Return vs Nifty])</f>
        <v>0.48313988262277191</v>
      </c>
      <c r="M237">
        <v>-7.0264872185722496</v>
      </c>
      <c r="N237">
        <f>(Table2[[#This Row],[1W Return vs Nifty]]-AVERAGE(Table2[1W Return vs Nifty]))/_xlfn.STDEV.P(Table2[1W Return vs Nifty])</f>
        <v>-0.75113099556691998</v>
      </c>
      <c r="O237">
        <v>252.76</v>
      </c>
      <c r="P237">
        <v>236.34539729449301</v>
      </c>
      <c r="Q237">
        <v>197.762396746733</v>
      </c>
      <c r="R237">
        <v>50.580841462871298</v>
      </c>
      <c r="S237" s="1">
        <f>(Table2[[#This Row],[Close Price]]-Table2[[#This Row],[20D EMA]])/Table2[[#This Row],[20D EMA]]</f>
        <v>1.222503560689984E-2</v>
      </c>
      <c r="T237" s="1">
        <f>(Table2[[#This Row],[Close Price]]-Table2[[#This Row],[50D EMA]])/Table2[[#This Row],[50D EMA]]</f>
        <v>8.2525841115508161E-2</v>
      </c>
      <c r="U237" s="1">
        <f>(Table2[[#This Row],[Close Price]]-Table2[[#This Row],[200D EMA]])/Table2[[#This Row],[200D EMA]]</f>
        <v>0.29372420747740857</v>
      </c>
      <c r="V237">
        <v>1.17703703503907</v>
      </c>
      <c r="W237">
        <v>252.45</v>
      </c>
      <c r="X237">
        <v>255.7</v>
      </c>
      <c r="Y237">
        <v>240</v>
      </c>
      <c r="Z237">
        <v>258.5</v>
      </c>
      <c r="AA237">
        <v>240</v>
      </c>
      <c r="AB237">
        <v>266.85000000000002</v>
      </c>
      <c r="AC237" s="1">
        <f>(Table2[[#This Row],[Close Price]]/Table2[[#This Row],[Day Low]])-1</f>
        <v>1.3468013468013407E-2</v>
      </c>
      <c r="AD237" s="1">
        <f>(Table2[[#This Row],[Day High]]/Table2[[#This Row],[Close Price]])-1</f>
        <v>-5.8628102403757154E-4</v>
      </c>
      <c r="AE237" s="1">
        <f>(Table2[[#This Row],[Close Price]]/Table2[[#This Row],[Current Week Low]])-1</f>
        <v>6.6041666666666554E-2</v>
      </c>
      <c r="AF237" s="1">
        <f>(Table2[[#This Row],[Current Week High]]/Table2[[#This Row],[Close Price]])-1</f>
        <v>1.035763142466295E-2</v>
      </c>
      <c r="AG237" s="1">
        <f>(Table2[[#This Row],[Close Price]]/Table2[[#This Row],[Current Month Low]])-1</f>
        <v>6.6041666666666554E-2</v>
      </c>
      <c r="AH237" s="1">
        <f>(Table2[[#This Row],[Current Month High]]/Table2[[#This Row],[Close Price]])-1</f>
        <v>4.299394176275162E-2</v>
      </c>
      <c r="AI237">
        <v>9.3609536837990994</v>
      </c>
      <c r="AJ237">
        <v>93.240181268882097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0.23</v>
      </c>
      <c r="AM237" t="s">
        <v>3111</v>
      </c>
      <c r="AN237">
        <v>2.25</v>
      </c>
      <c r="AO237" t="s">
        <v>3111</v>
      </c>
      <c r="AP237">
        <v>6.1089885711181E-2</v>
      </c>
      <c r="AQ237">
        <f>(Table2[[#This Row],[Sharpe Ratio]]-AVERAGE(Table2[Sharpe Ratio]))/_xlfn.STDEV.P(Table2[Sharpe Ratio])</f>
        <v>-1.4211258660810518E-2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-0.30565779268670823</v>
      </c>
      <c r="AS237">
        <f>_xlfn.RANK.AVG(Table2[[#This Row],[1Y Return vs Nifty Z-Score]],Table2[1Y Return vs Nifty Z-Score])</f>
        <v>264</v>
      </c>
      <c r="AT237">
        <f>_xlfn.RANK.AVG(Table2[[#This Row],[6M Return vs Nifty Z-Score]],Table2[6M Return vs Nifty Z-Score])</f>
        <v>185</v>
      </c>
      <c r="AU237">
        <f>_xlfn.RANK.AVG(Table2[[#This Row],[Sharpe Ratio Z-Score]],Table2[Sharpe Ratio Z-Score])</f>
        <v>346</v>
      </c>
      <c r="AV237">
        <f>(Table2[[#This Row],[Rank 1Y]]+Table2[[#This Row],[Rank 6M]]+Table2[[#This Row],[Rank Sharpe]])/3</f>
        <v>265</v>
      </c>
    </row>
    <row r="238" spans="1:48" x14ac:dyDescent="0.3">
      <c r="A238" t="s">
        <v>1788</v>
      </c>
      <c r="B238" t="s">
        <v>1789</v>
      </c>
      <c r="C238" t="s">
        <v>3064</v>
      </c>
      <c r="D238" t="s">
        <v>297</v>
      </c>
      <c r="E238">
        <v>4160.4267023000002</v>
      </c>
      <c r="F238">
        <v>2448.0500000000002</v>
      </c>
      <c r="G238">
        <v>85.707235405559004</v>
      </c>
      <c r="H238">
        <f>(Table2[[#This Row],[1Y Return vs Nifty]]-AVERAGE(Table2[1Y Return vs Nifty]))/_xlfn.STDEV.P(Table2[1Y Return vs Nifty])</f>
        <v>0.77533561227718273</v>
      </c>
      <c r="I238">
        <v>2.4869873759307701</v>
      </c>
      <c r="J238">
        <f>(Table2[[#This Row],[1M Return vs Nifty]]-AVERAGE(Table2[1M Return vs Nifty]))/_xlfn.STDEV.P(Table2[1M Return vs Nifty])</f>
        <v>0.60710118462890117</v>
      </c>
      <c r="K238">
        <v>34.040416926553398</v>
      </c>
      <c r="L238">
        <f>(Table2[[#This Row],[6M Return vs Nifty]]-AVERAGE(Table2[6M Return vs Nifty]))/_xlfn.STDEV.P(Table2[6M Return vs Nifty])</f>
        <v>1.0408563057944571</v>
      </c>
      <c r="M238">
        <v>-9.6829425280156496</v>
      </c>
      <c r="N238">
        <f>(Table2[[#This Row],[1W Return vs Nifty]]-AVERAGE(Table2[1W Return vs Nifty]))/_xlfn.STDEV.P(Table2[1W Return vs Nifty])</f>
        <v>-1.2672359358900125</v>
      </c>
      <c r="O238">
        <v>2454.0100000000002</v>
      </c>
      <c r="P238">
        <v>2256.3377308967201</v>
      </c>
      <c r="Q238">
        <v>1766.6534148057899</v>
      </c>
      <c r="R238">
        <v>44.541014832436097</v>
      </c>
      <c r="S238" s="1">
        <f>(Table2[[#This Row],[Close Price]]-Table2[[#This Row],[20D EMA]])/Table2[[#This Row],[20D EMA]]</f>
        <v>-2.4286779597475299E-3</v>
      </c>
      <c r="T238" s="1">
        <f>(Table2[[#This Row],[Close Price]]-Table2[[#This Row],[50D EMA]])/Table2[[#This Row],[50D EMA]]</f>
        <v>8.4966122969139565E-2</v>
      </c>
      <c r="U238" s="1">
        <f>(Table2[[#This Row],[Close Price]]-Table2[[#This Row],[200D EMA]])/Table2[[#This Row],[200D EMA]]</f>
        <v>0.38569907344792748</v>
      </c>
      <c r="V238">
        <v>1.0002230521980899</v>
      </c>
      <c r="W238">
        <v>2415.6</v>
      </c>
      <c r="X238">
        <v>2466</v>
      </c>
      <c r="Y238">
        <v>2390.3000000000002</v>
      </c>
      <c r="Z238">
        <v>2525.6999999999998</v>
      </c>
      <c r="AA238">
        <v>2390.3000000000002</v>
      </c>
      <c r="AB238">
        <v>2750</v>
      </c>
      <c r="AC238" s="1">
        <f>(Table2[[#This Row],[Close Price]]/Table2[[#This Row],[Day Low]])-1</f>
        <v>1.343351548269589E-2</v>
      </c>
      <c r="AD238" s="1">
        <f>(Table2[[#This Row],[Day High]]/Table2[[#This Row],[Close Price]])-1</f>
        <v>7.3323665774800428E-3</v>
      </c>
      <c r="AE238" s="1">
        <f>(Table2[[#This Row],[Close Price]]/Table2[[#This Row],[Current Week Low]])-1</f>
        <v>2.4160147261850007E-2</v>
      </c>
      <c r="AF238" s="1">
        <f>(Table2[[#This Row],[Current Week High]]/Table2[[#This Row],[Close Price]])-1</f>
        <v>3.171912338391758E-2</v>
      </c>
      <c r="AG238" s="1">
        <f>(Table2[[#This Row],[Close Price]]/Table2[[#This Row],[Current Month Low]])-1</f>
        <v>2.4160147261850007E-2</v>
      </c>
      <c r="AH238" s="1">
        <f>(Table2[[#This Row],[Current Month High]]/Table2[[#This Row],[Close Price]])-1</f>
        <v>0.12334306897326441</v>
      </c>
      <c r="AI238">
        <v>13.719082535078901</v>
      </c>
      <c r="AJ238">
        <v>121.052869204027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0.18</v>
      </c>
      <c r="AM238" t="s">
        <v>3111</v>
      </c>
      <c r="AN238">
        <v>6.95</v>
      </c>
      <c r="AO238" t="s">
        <v>3111</v>
      </c>
      <c r="AP238">
        <v>-5.4354688642730001E-3</v>
      </c>
      <c r="AQ238">
        <f>(Table2[[#This Row],[Sharpe Ratio]]-AVERAGE(Table2[Sharpe Ratio]))/_xlfn.STDEV.P(Table2[Sharpe Ratio])</f>
        <v>-0.7928473119322812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0.3632098548782472</v>
      </c>
      <c r="AS238">
        <f>_xlfn.RANK.AVG(Table2[[#This Row],[1Y Return vs Nifty Z-Score]],Table2[1Y Return vs Nifty Z-Score])</f>
        <v>117</v>
      </c>
      <c r="AT238">
        <f>_xlfn.RANK.AVG(Table2[[#This Row],[6M Return vs Nifty Z-Score]],Table2[6M Return vs Nifty Z-Score])</f>
        <v>99</v>
      </c>
      <c r="AU238">
        <f>_xlfn.RANK.AVG(Table2[[#This Row],[Sharpe Ratio Z-Score]],Table2[Sharpe Ratio Z-Score])</f>
        <v>580</v>
      </c>
      <c r="AV238">
        <f>(Table2[[#This Row],[Rank 1Y]]+Table2[[#This Row],[Rank 6M]]+Table2[[#This Row],[Rank Sharpe]])/3</f>
        <v>265.33333333333331</v>
      </c>
    </row>
    <row r="239" spans="1:48" x14ac:dyDescent="0.3">
      <c r="A239" t="s">
        <v>559</v>
      </c>
      <c r="B239" t="s">
        <v>560</v>
      </c>
      <c r="C239" t="s">
        <v>3068</v>
      </c>
      <c r="D239" t="s">
        <v>173</v>
      </c>
      <c r="E239">
        <v>34487.864999999998</v>
      </c>
      <c r="F239">
        <v>790.1</v>
      </c>
      <c r="G239">
        <v>47.889044474780697</v>
      </c>
      <c r="H239">
        <f>(Table2[[#This Row],[1Y Return vs Nifty]]-AVERAGE(Table2[1Y Return vs Nifty]))/_xlfn.STDEV.P(Table2[1Y Return vs Nifty])</f>
        <v>0.20428692179696384</v>
      </c>
      <c r="I239">
        <v>6.2785319316816102</v>
      </c>
      <c r="J239">
        <f>(Table2[[#This Row],[1M Return vs Nifty]]-AVERAGE(Table2[1M Return vs Nifty]))/_xlfn.STDEV.P(Table2[1M Return vs Nifty])</f>
        <v>0.99593107628606947</v>
      </c>
      <c r="K239">
        <v>49.4380028580822</v>
      </c>
      <c r="L239">
        <f>(Table2[[#This Row],[6M Return vs Nifty]]-AVERAGE(Table2[6M Return vs Nifty]))/_xlfn.STDEV.P(Table2[6M Return vs Nifty])</f>
        <v>1.5828435534179077</v>
      </c>
      <c r="M239">
        <v>-0.69903106920922298</v>
      </c>
      <c r="N239">
        <f>(Table2[[#This Row],[1W Return vs Nifty]]-AVERAGE(Table2[1W Return vs Nifty]))/_xlfn.STDEV.P(Table2[1W Return vs Nifty])</f>
        <v>0.47818815268113757</v>
      </c>
      <c r="O239">
        <v>778.66</v>
      </c>
      <c r="P239">
        <v>722.99277799698996</v>
      </c>
      <c r="Q239">
        <v>582.39079624624696</v>
      </c>
      <c r="R239">
        <v>52.3482209553462</v>
      </c>
      <c r="S239" s="1">
        <f>(Table2[[#This Row],[Close Price]]-Table2[[#This Row],[20D EMA]])/Table2[[#This Row],[20D EMA]]</f>
        <v>1.469190660878953E-2</v>
      </c>
      <c r="T239" s="1">
        <f>(Table2[[#This Row],[Close Price]]-Table2[[#This Row],[50D EMA]])/Table2[[#This Row],[50D EMA]]</f>
        <v>9.2818661603960656E-2</v>
      </c>
      <c r="U239" s="1">
        <f>(Table2[[#This Row],[Close Price]]-Table2[[#This Row],[200D EMA]])/Table2[[#This Row],[200D EMA]]</f>
        <v>0.35664918658146044</v>
      </c>
      <c r="V239">
        <v>0.77468287181170503</v>
      </c>
      <c r="W239">
        <v>783.2</v>
      </c>
      <c r="X239">
        <v>790.95</v>
      </c>
      <c r="Y239">
        <v>736.35</v>
      </c>
      <c r="Z239">
        <v>800.5</v>
      </c>
      <c r="AA239">
        <v>736.35</v>
      </c>
      <c r="AB239">
        <v>849.5</v>
      </c>
      <c r="AC239" s="1">
        <f>(Table2[[#This Row],[Close Price]]/Table2[[#This Row],[Day Low]])-1</f>
        <v>8.81001021450456E-3</v>
      </c>
      <c r="AD239" s="1">
        <f>(Table2[[#This Row],[Day High]]/Table2[[#This Row],[Close Price]])-1</f>
        <v>1.0758131882040445E-3</v>
      </c>
      <c r="AE239" s="1">
        <f>(Table2[[#This Row],[Close Price]]/Table2[[#This Row],[Current Week Low]])-1</f>
        <v>7.2995178923066506E-2</v>
      </c>
      <c r="AF239" s="1">
        <f>(Table2[[#This Row],[Current Week High]]/Table2[[#This Row],[Close Price]])-1</f>
        <v>1.3162890773319891E-2</v>
      </c>
      <c r="AG239" s="1">
        <f>(Table2[[#This Row],[Close Price]]/Table2[[#This Row],[Current Month Low]])-1</f>
        <v>7.2995178923066506E-2</v>
      </c>
      <c r="AH239" s="1">
        <f>(Table2[[#This Row],[Current Month High]]/Table2[[#This Row],[Close Price]])-1</f>
        <v>7.5180356916845881E-2</v>
      </c>
      <c r="AI239">
        <v>7.5180356916845801</v>
      </c>
      <c r="AJ239">
        <v>89.426995924238796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0.35</v>
      </c>
      <c r="AM239" t="s">
        <v>3111</v>
      </c>
      <c r="AN239">
        <v>-1.29</v>
      </c>
      <c r="AO239" t="s">
        <v>3110</v>
      </c>
      <c r="AP239">
        <v>1.4729032261706E-2</v>
      </c>
      <c r="AQ239">
        <f>(Table2[[#This Row],[Sharpe Ratio]]-AVERAGE(Table2[Sharpe Ratio]))/_xlfn.STDEV.P(Table2[Sharpe Ratio])</f>
        <v>-0.55683492728407402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2.7044147768980045</v>
      </c>
      <c r="AS239">
        <f>_xlfn.RANK.AVG(Table2[[#This Row],[1Y Return vs Nifty Z-Score]],Table2[1Y Return vs Nifty Z-Score])</f>
        <v>246</v>
      </c>
      <c r="AT239">
        <f>_xlfn.RANK.AVG(Table2[[#This Row],[6M Return vs Nifty Z-Score]],Table2[6M Return vs Nifty Z-Score])</f>
        <v>54</v>
      </c>
      <c r="AU239">
        <f>_xlfn.RANK.AVG(Table2[[#This Row],[Sharpe Ratio Z-Score]],Table2[Sharpe Ratio Z-Score])</f>
        <v>498</v>
      </c>
      <c r="AV239">
        <f>(Table2[[#This Row],[Rank 1Y]]+Table2[[#This Row],[Rank 6M]]+Table2[[#This Row],[Rank Sharpe]])/3</f>
        <v>266</v>
      </c>
    </row>
    <row r="240" spans="1:48" x14ac:dyDescent="0.3">
      <c r="A240" t="s">
        <v>453</v>
      </c>
      <c r="B240" t="s">
        <v>454</v>
      </c>
      <c r="C240" t="s">
        <v>3070</v>
      </c>
      <c r="D240" t="s">
        <v>51</v>
      </c>
      <c r="E240">
        <v>47779.277829359999</v>
      </c>
      <c r="F240">
        <v>2820.4</v>
      </c>
      <c r="G240">
        <v>77.6028181774968</v>
      </c>
      <c r="H240">
        <f>(Table2[[#This Row],[1Y Return vs Nifty]]-AVERAGE(Table2[1Y Return vs Nifty]))/_xlfn.STDEV.P(Table2[1Y Return vs Nifty])</f>
        <v>0.65296019633882429</v>
      </c>
      <c r="I240">
        <v>9.9035799010960801</v>
      </c>
      <c r="J240">
        <f>(Table2[[#This Row],[1M Return vs Nifty]]-AVERAGE(Table2[1M Return vs Nifty]))/_xlfn.STDEV.P(Table2[1M Return vs Nifty])</f>
        <v>1.3676864357375524</v>
      </c>
      <c r="K240">
        <v>5.3061002908777599</v>
      </c>
      <c r="L240">
        <f>(Table2[[#This Row],[6M Return vs Nifty]]-AVERAGE(Table2[6M Return vs Nifty]))/_xlfn.STDEV.P(Table2[6M Return vs Nifty])</f>
        <v>2.9422873634076321E-2</v>
      </c>
      <c r="M240">
        <v>5.5417429489427397</v>
      </c>
      <c r="N240">
        <f>(Table2[[#This Row],[1W Return vs Nifty]]-AVERAGE(Table2[1W Return vs Nifty]))/_xlfn.STDEV.P(Table2[1W Return vs Nifty])</f>
        <v>1.6906664092353918</v>
      </c>
      <c r="O240">
        <v>2700.17</v>
      </c>
      <c r="P240">
        <v>2578.9520016913302</v>
      </c>
      <c r="Q240">
        <v>2175.1505319999501</v>
      </c>
      <c r="R240">
        <v>69.176104236174695</v>
      </c>
      <c r="S240" s="1">
        <f>(Table2[[#This Row],[Close Price]]-Table2[[#This Row],[20D EMA]])/Table2[[#This Row],[20D EMA]]</f>
        <v>4.4526826088727753E-2</v>
      </c>
      <c r="T240" s="1">
        <f>(Table2[[#This Row],[Close Price]]-Table2[[#This Row],[50D EMA]])/Table2[[#This Row],[50D EMA]]</f>
        <v>9.3622525021917147E-2</v>
      </c>
      <c r="U240" s="1">
        <f>(Table2[[#This Row],[Close Price]]-Table2[[#This Row],[200D EMA]])/Table2[[#This Row],[200D EMA]]</f>
        <v>0.29664589117277002</v>
      </c>
      <c r="V240">
        <v>0.72603224424482304</v>
      </c>
      <c r="W240">
        <v>2834.65</v>
      </c>
      <c r="X240">
        <v>2864.15</v>
      </c>
      <c r="Y240">
        <v>2728</v>
      </c>
      <c r="Z240">
        <v>2895</v>
      </c>
      <c r="AA240">
        <v>2702.1</v>
      </c>
      <c r="AB240">
        <v>2895</v>
      </c>
      <c r="AC240" s="1">
        <f>(Table2[[#This Row],[Close Price]]/Table2[[#This Row],[Day Low]])-1</f>
        <v>-5.0270756530789162E-3</v>
      </c>
      <c r="AD240" s="1">
        <f>(Table2[[#This Row],[Day High]]/Table2[[#This Row],[Close Price]])-1</f>
        <v>1.5511984115728294E-2</v>
      </c>
      <c r="AE240" s="1">
        <f>(Table2[[#This Row],[Close Price]]/Table2[[#This Row],[Current Week Low]])-1</f>
        <v>3.3870967741935543E-2</v>
      </c>
      <c r="AF240" s="1">
        <f>(Table2[[#This Row],[Current Week High]]/Table2[[#This Row],[Close Price]])-1</f>
        <v>2.6450148915047489E-2</v>
      </c>
      <c r="AG240" s="1">
        <f>(Table2[[#This Row],[Close Price]]/Table2[[#This Row],[Current Month Low]])-1</f>
        <v>4.3780763110173648E-2</v>
      </c>
      <c r="AH240" s="1">
        <f>(Table2[[#This Row],[Current Month High]]/Table2[[#This Row],[Close Price]])-1</f>
        <v>2.6450148915047489E-2</v>
      </c>
      <c r="AI240">
        <v>2.64501489150474</v>
      </c>
      <c r="AJ240">
        <v>103.631637847009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0.04</v>
      </c>
      <c r="AM240" t="s">
        <v>3111</v>
      </c>
      <c r="AN240">
        <v>7.6</v>
      </c>
      <c r="AO240" t="s">
        <v>3111</v>
      </c>
      <c r="AP240">
        <v>5.6308694228397002E-2</v>
      </c>
      <c r="AQ240">
        <f>(Table2[[#This Row],[Sharpe Ratio]]-AVERAGE(Table2[Sharpe Ratio]))/_xlfn.STDEV.P(Table2[Sharpe Ratio])</f>
        <v>-7.0171998589939943E-2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3.670563916355905</v>
      </c>
      <c r="AS240">
        <f>_xlfn.RANK.AVG(Table2[[#This Row],[1Y Return vs Nifty Z-Score]],Table2[1Y Return vs Nifty Z-Score])</f>
        <v>135</v>
      </c>
      <c r="AT240">
        <f>_xlfn.RANK.AVG(Table2[[#This Row],[6M Return vs Nifty Z-Score]],Table2[6M Return vs Nifty Z-Score])</f>
        <v>304</v>
      </c>
      <c r="AU240">
        <f>_xlfn.RANK.AVG(Table2[[#This Row],[Sharpe Ratio Z-Score]],Table2[Sharpe Ratio Z-Score])</f>
        <v>364</v>
      </c>
      <c r="AV240">
        <f>(Table2[[#This Row],[Rank 1Y]]+Table2[[#This Row],[Rank 6M]]+Table2[[#This Row],[Rank Sharpe]])/3</f>
        <v>267.66666666666669</v>
      </c>
    </row>
    <row r="241" spans="1:48" x14ac:dyDescent="0.3">
      <c r="A241" t="s">
        <v>341</v>
      </c>
      <c r="B241" t="s">
        <v>342</v>
      </c>
      <c r="C241" t="s">
        <v>3072</v>
      </c>
      <c r="D241" t="s">
        <v>130</v>
      </c>
      <c r="E241">
        <v>72513.101490839996</v>
      </c>
      <c r="F241">
        <v>1557.45</v>
      </c>
      <c r="G241">
        <v>47.126828739517897</v>
      </c>
      <c r="H241">
        <f>(Table2[[#This Row],[1Y Return vs Nifty]]-AVERAGE(Table2[1Y Return vs Nifty]))/_xlfn.STDEV.P(Table2[1Y Return vs Nifty])</f>
        <v>0.19277758497326608</v>
      </c>
      <c r="I241">
        <v>-9.5587808420520499</v>
      </c>
      <c r="J241">
        <f>(Table2[[#This Row],[1M Return vs Nifty]]-AVERAGE(Table2[1M Return vs Nifty]))/_xlfn.STDEV.P(Table2[1M Return vs Nifty])</f>
        <v>-0.62821457712880224</v>
      </c>
      <c r="K241">
        <v>10.385571426481301</v>
      </c>
      <c r="L241">
        <f>(Table2[[#This Row],[6M Return vs Nifty]]-AVERAGE(Table2[6M Return vs Nifty]))/_xlfn.STDEV.P(Table2[6M Return vs Nifty])</f>
        <v>0.20821769201734899</v>
      </c>
      <c r="M241">
        <v>-10.0400024920249</v>
      </c>
      <c r="N241">
        <f>(Table2[[#This Row],[1W Return vs Nifty]]-AVERAGE(Table2[1W Return vs Nifty]))/_xlfn.STDEV.P(Table2[1W Return vs Nifty])</f>
        <v>-1.3366067289019121</v>
      </c>
      <c r="O241">
        <v>1633.2</v>
      </c>
      <c r="P241">
        <v>1597.9240059230301</v>
      </c>
      <c r="Q241">
        <v>1347.1921079603501</v>
      </c>
      <c r="R241">
        <v>36.328033392793103</v>
      </c>
      <c r="S241" s="1">
        <f>(Table2[[#This Row],[Close Price]]-Table2[[#This Row],[20D EMA]])/Table2[[#This Row],[20D EMA]]</f>
        <v>-4.6381337252020573E-2</v>
      </c>
      <c r="T241" s="1">
        <f>(Table2[[#This Row],[Close Price]]-Table2[[#This Row],[50D EMA]])/Table2[[#This Row],[50D EMA]]</f>
        <v>-2.5329118138913323E-2</v>
      </c>
      <c r="U241" s="1">
        <f>(Table2[[#This Row],[Close Price]]-Table2[[#This Row],[200D EMA]])/Table2[[#This Row],[200D EMA]]</f>
        <v>0.15607120231574143</v>
      </c>
      <c r="V241">
        <v>0.84664278267258997</v>
      </c>
      <c r="W241">
        <v>1553.6</v>
      </c>
      <c r="X241">
        <v>1573.95</v>
      </c>
      <c r="Y241">
        <v>1510.4</v>
      </c>
      <c r="Z241">
        <v>1608.75</v>
      </c>
      <c r="AA241">
        <v>1510.4</v>
      </c>
      <c r="AB241">
        <v>1771.2</v>
      </c>
      <c r="AC241" s="1">
        <f>(Table2[[#This Row],[Close Price]]/Table2[[#This Row],[Day Low]])-1</f>
        <v>2.4781153450053051E-3</v>
      </c>
      <c r="AD241" s="1">
        <f>(Table2[[#This Row],[Day High]]/Table2[[#This Row],[Close Price]])-1</f>
        <v>1.0594240585572567E-2</v>
      </c>
      <c r="AE241" s="1">
        <f>(Table2[[#This Row],[Close Price]]/Table2[[#This Row],[Current Week Low]])-1</f>
        <v>3.1150688559322015E-2</v>
      </c>
      <c r="AF241" s="1">
        <f>(Table2[[#This Row],[Current Week High]]/Table2[[#This Row],[Close Price]])-1</f>
        <v>3.2938457093325546E-2</v>
      </c>
      <c r="AG241" s="1">
        <f>(Table2[[#This Row],[Close Price]]/Table2[[#This Row],[Current Month Low]])-1</f>
        <v>3.1150688559322015E-2</v>
      </c>
      <c r="AH241" s="1">
        <f>(Table2[[#This Row],[Current Month High]]/Table2[[#This Row],[Close Price]])-1</f>
        <v>0.13724357122219022</v>
      </c>
      <c r="AI241">
        <v>15.8624674949436</v>
      </c>
      <c r="AJ241">
        <v>75.546663660955801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-0.02</v>
      </c>
      <c r="AM241" t="s">
        <v>3110</v>
      </c>
      <c r="AN241">
        <v>-4.18</v>
      </c>
      <c r="AO241" t="s">
        <v>3110</v>
      </c>
      <c r="AP241">
        <v>7.2047277891536005E-2</v>
      </c>
      <c r="AQ241">
        <f>(Table2[[#This Row],[Sharpe Ratio]]-AVERAGE(Table2[Sharpe Ratio]))/_xlfn.STDEV.P(Table2[Sharpe Ratio])</f>
        <v>0.11403789770832064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-1.4497881313317786</v>
      </c>
      <c r="AS241">
        <f>_xlfn.RANK.AVG(Table2[[#This Row],[1Y Return vs Nifty Z-Score]],Table2[1Y Return vs Nifty Z-Score])</f>
        <v>248</v>
      </c>
      <c r="AT241">
        <f>_xlfn.RANK.AVG(Table2[[#This Row],[6M Return vs Nifty Z-Score]],Table2[6M Return vs Nifty Z-Score])</f>
        <v>255</v>
      </c>
      <c r="AU241">
        <f>_xlfn.RANK.AVG(Table2[[#This Row],[Sharpe Ratio Z-Score]],Table2[Sharpe Ratio Z-Score])</f>
        <v>303</v>
      </c>
      <c r="AV241">
        <f>(Table2[[#This Row],[Rank 1Y]]+Table2[[#This Row],[Rank 6M]]+Table2[[#This Row],[Rank Sharpe]])/3</f>
        <v>268.66666666666669</v>
      </c>
    </row>
    <row r="242" spans="1:48" x14ac:dyDescent="0.3">
      <c r="A242" t="s">
        <v>1621</v>
      </c>
      <c r="B242" t="s">
        <v>1622</v>
      </c>
      <c r="C242" t="s">
        <v>3078</v>
      </c>
      <c r="D242" t="s">
        <v>347</v>
      </c>
      <c r="E242">
        <v>5214.2598702599998</v>
      </c>
      <c r="F242">
        <v>1917.65</v>
      </c>
      <c r="G242">
        <v>78.834698337973194</v>
      </c>
      <c r="H242">
        <f>(Table2[[#This Row],[1Y Return vs Nifty]]-AVERAGE(Table2[1Y Return vs Nifty]))/_xlfn.STDEV.P(Table2[1Y Return vs Nifty])</f>
        <v>0.67156139156141481</v>
      </c>
      <c r="I242">
        <v>-5.3296928882697996</v>
      </c>
      <c r="J242">
        <f>(Table2[[#This Row],[1M Return vs Nifty]]-AVERAGE(Table2[1M Return vs Nifty]))/_xlfn.STDEV.P(Table2[1M Return vs Nifty])</f>
        <v>-0.1945138024976181</v>
      </c>
      <c r="K242">
        <v>51.602544318223899</v>
      </c>
      <c r="L242">
        <f>(Table2[[#This Row],[6M Return vs Nifty]]-AVERAGE(Table2[6M Return vs Nifty]))/_xlfn.STDEV.P(Table2[6M Return vs Nifty])</f>
        <v>1.6590343195266939</v>
      </c>
      <c r="M242">
        <v>-13.4920716204616</v>
      </c>
      <c r="N242">
        <f>(Table2[[#This Row],[1W Return vs Nifty]]-AVERAGE(Table2[1W Return vs Nifty]))/_xlfn.STDEV.P(Table2[1W Return vs Nifty])</f>
        <v>-2.0072861584370219</v>
      </c>
      <c r="O242">
        <v>1982.61</v>
      </c>
      <c r="P242">
        <v>1866.8913032760299</v>
      </c>
      <c r="Q242">
        <v>1472.5050468990701</v>
      </c>
      <c r="R242">
        <v>41.696953433127497</v>
      </c>
      <c r="S242" s="1">
        <f>(Table2[[#This Row],[Close Price]]-Table2[[#This Row],[20D EMA]])/Table2[[#This Row],[20D EMA]]</f>
        <v>-3.2764890724852495E-2</v>
      </c>
      <c r="T242" s="1">
        <f>(Table2[[#This Row],[Close Price]]-Table2[[#This Row],[50D EMA]])/Table2[[#This Row],[50D EMA]]</f>
        <v>2.7188887020309405E-2</v>
      </c>
      <c r="U242" s="1">
        <f>(Table2[[#This Row],[Close Price]]-Table2[[#This Row],[200D EMA]])/Table2[[#This Row],[200D EMA]]</f>
        <v>0.30230453473715097</v>
      </c>
      <c r="V242">
        <v>0.95401235186282296</v>
      </c>
      <c r="W242">
        <v>1923.45</v>
      </c>
      <c r="X242">
        <v>1951</v>
      </c>
      <c r="Y242">
        <v>1802.4</v>
      </c>
      <c r="Z242">
        <v>1949.4</v>
      </c>
      <c r="AA242">
        <v>1802.4</v>
      </c>
      <c r="AB242">
        <v>2065</v>
      </c>
      <c r="AC242" s="1">
        <f>(Table2[[#This Row],[Close Price]]/Table2[[#This Row],[Day Low]])-1</f>
        <v>-3.0154150094880983E-3</v>
      </c>
      <c r="AD242" s="1">
        <f>(Table2[[#This Row],[Day High]]/Table2[[#This Row],[Close Price]])-1</f>
        <v>1.7391077621046636E-2</v>
      </c>
      <c r="AE242" s="1">
        <f>(Table2[[#This Row],[Close Price]]/Table2[[#This Row],[Current Week Low]])-1</f>
        <v>6.394252108300047E-2</v>
      </c>
      <c r="AF242" s="1">
        <f>(Table2[[#This Row],[Current Week High]]/Table2[[#This Row],[Close Price]])-1</f>
        <v>1.6556723072510549E-2</v>
      </c>
      <c r="AG242" s="1">
        <f>(Table2[[#This Row],[Close Price]]/Table2[[#This Row],[Current Month Low]])-1</f>
        <v>6.394252108300047E-2</v>
      </c>
      <c r="AH242" s="1">
        <f>(Table2[[#This Row],[Current Month High]]/Table2[[#This Row],[Close Price]])-1</f>
        <v>7.6838839204234288E-2</v>
      </c>
      <c r="AI242">
        <v>18.3245117722212</v>
      </c>
      <c r="AJ242">
        <v>104.440298507462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0.38</v>
      </c>
      <c r="AM242" t="s">
        <v>3111</v>
      </c>
      <c r="AN242">
        <v>-3.36</v>
      </c>
      <c r="AO242" t="s">
        <v>3110</v>
      </c>
      <c r="AP242">
        <v>-3.2849375322983002E-2</v>
      </c>
      <c r="AQ242">
        <f>(Table2[[#This Row],[Sharpe Ratio]]-AVERAGE(Table2[Sharpe Ratio]))/_xlfn.STDEV.P(Table2[Sharpe Ratio])</f>
        <v>-1.1137092760057368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-0.9849135258522681</v>
      </c>
      <c r="AS242">
        <f>_xlfn.RANK.AVG(Table2[[#This Row],[1Y Return vs Nifty Z-Score]],Table2[1Y Return vs Nifty Z-Score])</f>
        <v>134</v>
      </c>
      <c r="AT242">
        <f>_xlfn.RANK.AVG(Table2[[#This Row],[6M Return vs Nifty Z-Score]],Table2[6M Return vs Nifty Z-Score])</f>
        <v>46</v>
      </c>
      <c r="AU242">
        <f>_xlfn.RANK.AVG(Table2[[#This Row],[Sharpe Ratio Z-Score]],Table2[Sharpe Ratio Z-Score])</f>
        <v>631</v>
      </c>
      <c r="AV242">
        <f>(Table2[[#This Row],[Rank 1Y]]+Table2[[#This Row],[Rank 6M]]+Table2[[#This Row],[Rank Sharpe]])/3</f>
        <v>270.33333333333331</v>
      </c>
    </row>
    <row r="243" spans="1:48" x14ac:dyDescent="0.3">
      <c r="A243" t="s">
        <v>858</v>
      </c>
      <c r="B243" t="s">
        <v>859</v>
      </c>
      <c r="C243" t="s">
        <v>3076</v>
      </c>
      <c r="D243" t="s">
        <v>306</v>
      </c>
      <c r="E243">
        <v>17486.189227424999</v>
      </c>
      <c r="F243">
        <v>801.75</v>
      </c>
      <c r="G243">
        <v>45.072488698047998</v>
      </c>
      <c r="H243">
        <f>(Table2[[#This Row],[1Y Return vs Nifty]]-AVERAGE(Table2[1Y Return vs Nifty]))/_xlfn.STDEV.P(Table2[1Y Return vs Nifty])</f>
        <v>0.16175737587257866</v>
      </c>
      <c r="I243">
        <v>-9.5917019622930209</v>
      </c>
      <c r="J243">
        <f>(Table2[[#This Row],[1M Return vs Nifty]]-AVERAGE(Table2[1M Return vs Nifty]))/_xlfn.STDEV.P(Table2[1M Return vs Nifty])</f>
        <v>-0.63159069876691243</v>
      </c>
      <c r="K243">
        <v>-11.406798577632401</v>
      </c>
      <c r="L243">
        <f>(Table2[[#This Row],[6M Return vs Nifty]]-AVERAGE(Table2[6M Return vs Nifty]))/_xlfn.STDEV.P(Table2[6M Return vs Nifty])</f>
        <v>-0.55886272501973377</v>
      </c>
      <c r="M243">
        <v>-6.3163765748272001</v>
      </c>
      <c r="N243">
        <f>(Table2[[#This Row],[1W Return vs Nifty]]-AVERAGE(Table2[1W Return vs Nifty]))/_xlfn.STDEV.P(Table2[1W Return vs Nifty])</f>
        <v>-0.61316834657749586</v>
      </c>
      <c r="O243">
        <v>817.5</v>
      </c>
      <c r="P243">
        <v>818.50910168529799</v>
      </c>
      <c r="Q243">
        <v>747.38177797205503</v>
      </c>
      <c r="R243">
        <v>44.088027340884899</v>
      </c>
      <c r="S243" s="1">
        <f>(Table2[[#This Row],[Close Price]]-Table2[[#This Row],[20D EMA]])/Table2[[#This Row],[20D EMA]]</f>
        <v>-1.9266055045871561E-2</v>
      </c>
      <c r="T243" s="1">
        <f>(Table2[[#This Row],[Close Price]]-Table2[[#This Row],[50D EMA]])/Table2[[#This Row],[50D EMA]]</f>
        <v>-2.0475156172107618E-2</v>
      </c>
      <c r="U243" s="1">
        <f>(Table2[[#This Row],[Close Price]]-Table2[[#This Row],[200D EMA]])/Table2[[#This Row],[200D EMA]]</f>
        <v>7.2744912480295743E-2</v>
      </c>
      <c r="V243">
        <v>0.56958160711899197</v>
      </c>
      <c r="W243">
        <v>790.75</v>
      </c>
      <c r="X243">
        <v>800</v>
      </c>
      <c r="Y243">
        <v>775.1</v>
      </c>
      <c r="Z243">
        <v>819.5</v>
      </c>
      <c r="AA243">
        <v>775.1</v>
      </c>
      <c r="AB243">
        <v>849.35</v>
      </c>
      <c r="AC243" s="1">
        <f>(Table2[[#This Row],[Close Price]]/Table2[[#This Row],[Day Low]])-1</f>
        <v>1.3910844135314626E-2</v>
      </c>
      <c r="AD243" s="1">
        <f>(Table2[[#This Row],[Day High]]/Table2[[#This Row],[Close Price]])-1</f>
        <v>-2.1827252884315529E-3</v>
      </c>
      <c r="AE243" s="1">
        <f>(Table2[[#This Row],[Close Price]]/Table2[[#This Row],[Current Week Low]])-1</f>
        <v>3.4382660301896406E-2</v>
      </c>
      <c r="AF243" s="1">
        <f>(Table2[[#This Row],[Current Week High]]/Table2[[#This Row],[Close Price]])-1</f>
        <v>2.2139070782662973E-2</v>
      </c>
      <c r="AG243" s="1">
        <f>(Table2[[#This Row],[Close Price]]/Table2[[#This Row],[Current Month Low]])-1</f>
        <v>3.4382660301896406E-2</v>
      </c>
      <c r="AH243" s="1">
        <f>(Table2[[#This Row],[Current Month High]]/Table2[[#This Row],[Close Price]])-1</f>
        <v>5.9370127845338461E-2</v>
      </c>
      <c r="AI243">
        <v>19.4886186467103</v>
      </c>
      <c r="AJ243">
        <v>69.844296155068307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-0.08</v>
      </c>
      <c r="AM243" t="s">
        <v>3110</v>
      </c>
      <c r="AN243">
        <v>-1.24</v>
      </c>
      <c r="AO243" t="s">
        <v>3110</v>
      </c>
      <c r="AP243">
        <v>0.19101106760541101</v>
      </c>
      <c r="AQ243">
        <f>(Table2[[#This Row],[Sharpe Ratio]]-AVERAGE(Table2[Sharpe Ratio]))/_xlfn.STDEV.P(Table2[Sharpe Ratio])</f>
        <v>1.5064317646206287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258</v>
      </c>
      <c r="AT243">
        <f>_xlfn.RANK.AVG(Table2[[#This Row],[6M Return vs Nifty Z-Score]],Table2[6M Return vs Nifty Z-Score])</f>
        <v>508</v>
      </c>
      <c r="AU243">
        <f>_xlfn.RANK.AVG(Table2[[#This Row],[Sharpe Ratio Z-Score]],Table2[Sharpe Ratio Z-Score])</f>
        <v>47</v>
      </c>
      <c r="AV243">
        <f>(Table2[[#This Row],[Rank 1Y]]+Table2[[#This Row],[Rank 6M]]+Table2[[#This Row],[Rank Sharpe]])/3</f>
        <v>271</v>
      </c>
    </row>
    <row r="244" spans="1:48" x14ac:dyDescent="0.3">
      <c r="A244" t="s">
        <v>1952</v>
      </c>
      <c r="B244" t="s">
        <v>1953</v>
      </c>
      <c r="C244" t="s">
        <v>3080</v>
      </c>
      <c r="D244" t="s">
        <v>297</v>
      </c>
      <c r="E244">
        <v>3273.3481963999998</v>
      </c>
      <c r="F244">
        <v>319.7</v>
      </c>
      <c r="G244">
        <v>30.088373004911698</v>
      </c>
      <c r="H244">
        <f>(Table2[[#This Row],[1Y Return vs Nifty]]-AVERAGE(Table2[1Y Return vs Nifty]))/_xlfn.STDEV.P(Table2[1Y Return vs Nifty])</f>
        <v>-6.450039674884385E-2</v>
      </c>
      <c r="I244">
        <v>-1.7135711671793801</v>
      </c>
      <c r="J244">
        <f>(Table2[[#This Row],[1M Return vs Nifty]]-AVERAGE(Table2[1M Return vs Nifty]))/_xlfn.STDEV.P(Table2[1M Return vs Nifty])</f>
        <v>0.17632615371444321</v>
      </c>
      <c r="K244">
        <v>29.518420944550599</v>
      </c>
      <c r="L244">
        <f>(Table2[[#This Row],[6M Return vs Nifty]]-AVERAGE(Table2[6M Return vs Nifty]))/_xlfn.STDEV.P(Table2[6M Return vs Nifty])</f>
        <v>0.88168433124281664</v>
      </c>
      <c r="M244">
        <v>-8.3694486860849402</v>
      </c>
      <c r="N244">
        <f>(Table2[[#This Row],[1W Return vs Nifty]]-AVERAGE(Table2[1W Return vs Nifty]))/_xlfn.STDEV.P(Table2[1W Return vs Nifty])</f>
        <v>-1.012045999701537</v>
      </c>
      <c r="O244">
        <v>321.08999999999997</v>
      </c>
      <c r="P244">
        <v>305.57822459672002</v>
      </c>
      <c r="Q244">
        <v>261.76107176990701</v>
      </c>
      <c r="R244">
        <v>45.9903278332444</v>
      </c>
      <c r="S244" s="1">
        <f>(Table2[[#This Row],[Close Price]]-Table2[[#This Row],[20D EMA]])/Table2[[#This Row],[20D EMA]]</f>
        <v>-4.3290043290042865E-3</v>
      </c>
      <c r="T244" s="1">
        <f>(Table2[[#This Row],[Close Price]]-Table2[[#This Row],[50D EMA]])/Table2[[#This Row],[50D EMA]]</f>
        <v>4.6213290956568856E-2</v>
      </c>
      <c r="U244" s="1">
        <f>(Table2[[#This Row],[Close Price]]-Table2[[#This Row],[200D EMA]])/Table2[[#This Row],[200D EMA]]</f>
        <v>0.22134279875283522</v>
      </c>
      <c r="V244">
        <v>1.29134914899744</v>
      </c>
      <c r="W244">
        <v>320.25</v>
      </c>
      <c r="X244">
        <v>322.45</v>
      </c>
      <c r="Y244">
        <v>310.55</v>
      </c>
      <c r="Z244">
        <v>330</v>
      </c>
      <c r="AA244">
        <v>310.55</v>
      </c>
      <c r="AB244">
        <v>346.9</v>
      </c>
      <c r="AC244" s="1">
        <f>(Table2[[#This Row],[Close Price]]/Table2[[#This Row],[Day Low]])-1</f>
        <v>-1.7174082747853925E-3</v>
      </c>
      <c r="AD244" s="1">
        <f>(Table2[[#This Row],[Day High]]/Table2[[#This Row],[Close Price]])-1</f>
        <v>8.6018142008132958E-3</v>
      </c>
      <c r="AE244" s="1">
        <f>(Table2[[#This Row],[Close Price]]/Table2[[#This Row],[Current Week Low]])-1</f>
        <v>2.9463854451779126E-2</v>
      </c>
      <c r="AF244" s="1">
        <f>(Table2[[#This Row],[Current Week High]]/Table2[[#This Row],[Close Price]])-1</f>
        <v>3.2217704097591504E-2</v>
      </c>
      <c r="AG244" s="1">
        <f>(Table2[[#This Row],[Close Price]]/Table2[[#This Row],[Current Month Low]])-1</f>
        <v>2.9463854451779126E-2</v>
      </c>
      <c r="AH244" s="1">
        <f>(Table2[[#This Row],[Current Month High]]/Table2[[#This Row],[Close Price]])-1</f>
        <v>8.5079762277134874E-2</v>
      </c>
      <c r="AI244">
        <v>11.197998123240501</v>
      </c>
      <c r="AJ244">
        <v>69.467267426451002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0.16</v>
      </c>
      <c r="AM244" t="s">
        <v>3111</v>
      </c>
      <c r="AN244">
        <v>5.42</v>
      </c>
      <c r="AO244" t="s">
        <v>3111</v>
      </c>
      <c r="AP244">
        <v>4.4149913320906002E-2</v>
      </c>
      <c r="AQ244">
        <f>(Table2[[#This Row],[Sharpe Ratio]]-AVERAGE(Table2[Sharpe Ratio]))/_xlfn.STDEV.P(Table2[Sharpe Ratio])</f>
        <v>-0.21248262945870736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-0.23101854095182839</v>
      </c>
      <c r="AS244">
        <f>_xlfn.RANK.AVG(Table2[[#This Row],[1Y Return vs Nifty Z-Score]],Table2[1Y Return vs Nifty Z-Score])</f>
        <v>309</v>
      </c>
      <c r="AT244">
        <f>_xlfn.RANK.AVG(Table2[[#This Row],[6M Return vs Nifty Z-Score]],Table2[6M Return vs Nifty Z-Score])</f>
        <v>114</v>
      </c>
      <c r="AU244">
        <f>_xlfn.RANK.AVG(Table2[[#This Row],[Sharpe Ratio Z-Score]],Table2[Sharpe Ratio Z-Score])</f>
        <v>392</v>
      </c>
      <c r="AV244">
        <f>(Table2[[#This Row],[Rank 1Y]]+Table2[[#This Row],[Rank 6M]]+Table2[[#This Row],[Rank Sharpe]])/3</f>
        <v>271.66666666666669</v>
      </c>
    </row>
    <row r="245" spans="1:48" x14ac:dyDescent="0.3">
      <c r="A245" t="s">
        <v>579</v>
      </c>
      <c r="B245" t="s">
        <v>580</v>
      </c>
      <c r="C245" t="s">
        <v>3073</v>
      </c>
      <c r="D245" t="s">
        <v>188</v>
      </c>
      <c r="E245">
        <v>32938.154468057997</v>
      </c>
      <c r="F245">
        <v>179.34</v>
      </c>
      <c r="G245">
        <v>64.993955291909998</v>
      </c>
      <c r="H245">
        <f>(Table2[[#This Row],[1Y Return vs Nifty]]-AVERAGE(Table2[1Y Return vs Nifty]))/_xlfn.STDEV.P(Table2[1Y Return vs Nifty])</f>
        <v>0.46256836473486895</v>
      </c>
      <c r="I245">
        <v>-13.533087486387799</v>
      </c>
      <c r="J245">
        <f>(Table2[[#This Row],[1M Return vs Nifty]]-AVERAGE(Table2[1M Return vs Nifty]))/_xlfn.STDEV.P(Table2[1M Return vs Nifty])</f>
        <v>-1.035787058265955</v>
      </c>
      <c r="K245">
        <v>0.49443265977689899</v>
      </c>
      <c r="L245">
        <f>(Table2[[#This Row],[6M Return vs Nifty]]-AVERAGE(Table2[6M Return vs Nifty]))/_xlfn.STDEV.P(Table2[6M Return vs Nifty])</f>
        <v>-0.13994539665556863</v>
      </c>
      <c r="M245">
        <v>-7.3568130118428599</v>
      </c>
      <c r="N245">
        <f>(Table2[[#This Row],[1W Return vs Nifty]]-AVERAGE(Table2[1W Return vs Nifty]))/_xlfn.STDEV.P(Table2[1W Return vs Nifty])</f>
        <v>-0.81530778529760328</v>
      </c>
      <c r="O245">
        <v>187.02</v>
      </c>
      <c r="P245">
        <v>187.444254041025</v>
      </c>
      <c r="Q245">
        <v>158.92283733540199</v>
      </c>
      <c r="R245">
        <v>39.4181339172126</v>
      </c>
      <c r="S245" s="1">
        <f>(Table2[[#This Row],[Close Price]]-Table2[[#This Row],[20D EMA]])/Table2[[#This Row],[20D EMA]]</f>
        <v>-4.1065126724414536E-2</v>
      </c>
      <c r="T245" s="1">
        <f>(Table2[[#This Row],[Close Price]]-Table2[[#This Row],[50D EMA]])/Table2[[#This Row],[50D EMA]]</f>
        <v>-4.3235542654997912E-2</v>
      </c>
      <c r="U245" s="1">
        <f>(Table2[[#This Row],[Close Price]]-Table2[[#This Row],[200D EMA]])/Table2[[#This Row],[200D EMA]]</f>
        <v>0.12847217559744536</v>
      </c>
      <c r="V245">
        <v>0.66132006114003805</v>
      </c>
      <c r="W245">
        <v>177.56</v>
      </c>
      <c r="X245">
        <v>179.3</v>
      </c>
      <c r="Y245">
        <v>171.32</v>
      </c>
      <c r="Z245">
        <v>180.4</v>
      </c>
      <c r="AA245">
        <v>171.32</v>
      </c>
      <c r="AB245">
        <v>200.4</v>
      </c>
      <c r="AC245" s="1">
        <f>(Table2[[#This Row],[Close Price]]/Table2[[#This Row],[Day Low]])-1</f>
        <v>1.0024780355936125E-2</v>
      </c>
      <c r="AD245" s="1">
        <f>(Table2[[#This Row],[Day High]]/Table2[[#This Row],[Close Price]])-1</f>
        <v>-2.2304003568640596E-4</v>
      </c>
      <c r="AE245" s="1">
        <f>(Table2[[#This Row],[Close Price]]/Table2[[#This Row],[Current Week Low]])-1</f>
        <v>4.6812981554984923E-2</v>
      </c>
      <c r="AF245" s="1">
        <f>(Table2[[#This Row],[Current Week High]]/Table2[[#This Row],[Close Price]])-1</f>
        <v>5.9105609456897579E-3</v>
      </c>
      <c r="AG245" s="1">
        <f>(Table2[[#This Row],[Close Price]]/Table2[[#This Row],[Current Month Low]])-1</f>
        <v>4.6812981554984923E-2</v>
      </c>
      <c r="AH245" s="1">
        <f>(Table2[[#This Row],[Current Month High]]/Table2[[#This Row],[Close Price]])-1</f>
        <v>0.11743057878889251</v>
      </c>
      <c r="AI245">
        <v>16.538418646146901</v>
      </c>
      <c r="AJ245">
        <v>108.05104408352599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-0.06</v>
      </c>
      <c r="AM245" t="s">
        <v>3110</v>
      </c>
      <c r="AN245">
        <v>-5.98</v>
      </c>
      <c r="AO245" t="s">
        <v>3110</v>
      </c>
      <c r="AP245">
        <v>8.0283239255974997E-2</v>
      </c>
      <c r="AQ245">
        <f>(Table2[[#This Row],[Sharpe Ratio]]-AVERAGE(Table2[Sharpe Ratio]))/_xlfn.STDEV.P(Table2[Sharpe Ratio])</f>
        <v>0.21043447451167441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174</v>
      </c>
      <c r="AT245">
        <f>_xlfn.RANK.AVG(Table2[[#This Row],[6M Return vs Nifty Z-Score]],Table2[6M Return vs Nifty Z-Score])</f>
        <v>365</v>
      </c>
      <c r="AU245">
        <f>_xlfn.RANK.AVG(Table2[[#This Row],[Sharpe Ratio Z-Score]],Table2[Sharpe Ratio Z-Score])</f>
        <v>280</v>
      </c>
      <c r="AV245">
        <f>(Table2[[#This Row],[Rank 1Y]]+Table2[[#This Row],[Rank 6M]]+Table2[[#This Row],[Rank Sharpe]])/3</f>
        <v>273</v>
      </c>
    </row>
    <row r="246" spans="1:48" x14ac:dyDescent="0.3">
      <c r="A246" t="s">
        <v>593</v>
      </c>
      <c r="B246" t="s">
        <v>594</v>
      </c>
      <c r="C246" t="s">
        <v>595</v>
      </c>
      <c r="D246" t="s">
        <v>595</v>
      </c>
      <c r="E246">
        <v>32161.279259999999</v>
      </c>
      <c r="F246">
        <v>940.9</v>
      </c>
      <c r="G246">
        <v>23.307880967884401</v>
      </c>
      <c r="H246">
        <f>(Table2[[#This Row],[1Y Return vs Nifty]]-AVERAGE(Table2[1Y Return vs Nifty]))/_xlfn.STDEV.P(Table2[1Y Return vs Nifty])</f>
        <v>-0.16688475208840009</v>
      </c>
      <c r="I246">
        <v>6.2074535670342303</v>
      </c>
      <c r="J246">
        <f>(Table2[[#This Row],[1M Return vs Nifty]]-AVERAGE(Table2[1M Return vs Nifty]))/_xlfn.STDEV.P(Table2[1M Return vs Nifty])</f>
        <v>0.98864185881318223</v>
      </c>
      <c r="K246">
        <v>9.9821156841403091</v>
      </c>
      <c r="L246">
        <f>(Table2[[#This Row],[6M Return vs Nifty]]-AVERAGE(Table2[6M Return vs Nifty]))/_xlfn.STDEV.P(Table2[6M Return vs Nifty])</f>
        <v>0.19401625366839872</v>
      </c>
      <c r="M246">
        <v>8.9449185259779895</v>
      </c>
      <c r="N246">
        <f>(Table2[[#This Row],[1W Return vs Nifty]]-AVERAGE(Table2[1W Return vs Nifty]))/_xlfn.STDEV.P(Table2[1W Return vs Nifty])</f>
        <v>2.3518466375836704</v>
      </c>
      <c r="O246">
        <v>875.78</v>
      </c>
      <c r="P246">
        <v>861.38893541556695</v>
      </c>
      <c r="Q246">
        <v>806.83196259711804</v>
      </c>
      <c r="R246">
        <v>67.787355007759899</v>
      </c>
      <c r="S246" s="1">
        <f>(Table2[[#This Row],[Close Price]]-Table2[[#This Row],[20D EMA]])/Table2[[#This Row],[20D EMA]]</f>
        <v>7.4356573568704482E-2</v>
      </c>
      <c r="T246" s="1">
        <f>(Table2[[#This Row],[Close Price]]-Table2[[#This Row],[50D EMA]])/Table2[[#This Row],[50D EMA]]</f>
        <v>9.2305648836868162E-2</v>
      </c>
      <c r="U246" s="1">
        <f>(Table2[[#This Row],[Close Price]]-Table2[[#This Row],[200D EMA]])/Table2[[#This Row],[200D EMA]]</f>
        <v>0.16616599690885972</v>
      </c>
      <c r="V246">
        <v>2.77789947787271</v>
      </c>
      <c r="W246">
        <v>926.05</v>
      </c>
      <c r="X246">
        <v>947.45</v>
      </c>
      <c r="Y246">
        <v>818.7</v>
      </c>
      <c r="Z246">
        <v>1009.25</v>
      </c>
      <c r="AA246">
        <v>818.7</v>
      </c>
      <c r="AB246">
        <v>1009.25</v>
      </c>
      <c r="AC246" s="1">
        <f>(Table2[[#This Row],[Close Price]]/Table2[[#This Row],[Day Low]])-1</f>
        <v>1.6035851195939754E-2</v>
      </c>
      <c r="AD246" s="1">
        <f>(Table2[[#This Row],[Day High]]/Table2[[#This Row],[Close Price]])-1</f>
        <v>6.9614199171006419E-3</v>
      </c>
      <c r="AE246" s="1">
        <f>(Table2[[#This Row],[Close Price]]/Table2[[#This Row],[Current Week Low]])-1</f>
        <v>0.14926102357395865</v>
      </c>
      <c r="AF246" s="1">
        <f>(Table2[[#This Row],[Current Week High]]/Table2[[#This Row],[Close Price]])-1</f>
        <v>7.2643213944096008E-2</v>
      </c>
      <c r="AG246" s="1">
        <f>(Table2[[#This Row],[Close Price]]/Table2[[#This Row],[Current Month Low]])-1</f>
        <v>0.14926102357395865</v>
      </c>
      <c r="AH246" s="1">
        <f>(Table2[[#This Row],[Current Month High]]/Table2[[#This Row],[Close Price]])-1</f>
        <v>7.2643213944096008E-2</v>
      </c>
      <c r="AI246">
        <v>7.2643213944095999</v>
      </c>
      <c r="AJ246">
        <v>51.027287319422101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0.03</v>
      </c>
      <c r="AM246" t="s">
        <v>3111</v>
      </c>
      <c r="AN246">
        <v>10.9</v>
      </c>
      <c r="AO246" t="s">
        <v>3111</v>
      </c>
      <c r="AP246">
        <v>0.10259092067523699</v>
      </c>
      <c r="AQ246">
        <f>(Table2[[#This Row],[Sharpe Ratio]]-AVERAGE(Table2[Sharpe Ratio]))/_xlfn.STDEV.P(Table2[Sharpe Ratio])</f>
        <v>0.47153139205204875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3.8391513900289</v>
      </c>
      <c r="AS246">
        <f>_xlfn.RANK.AVG(Table2[[#This Row],[1Y Return vs Nifty Z-Score]],Table2[1Y Return vs Nifty Z-Score])</f>
        <v>337</v>
      </c>
      <c r="AT246">
        <f>_xlfn.RANK.AVG(Table2[[#This Row],[6M Return vs Nifty Z-Score]],Table2[6M Return vs Nifty Z-Score])</f>
        <v>258</v>
      </c>
      <c r="AU246">
        <f>_xlfn.RANK.AVG(Table2[[#This Row],[Sharpe Ratio Z-Score]],Table2[Sharpe Ratio Z-Score])</f>
        <v>225</v>
      </c>
      <c r="AV246">
        <f>(Table2[[#This Row],[Rank 1Y]]+Table2[[#This Row],[Rank 6M]]+Table2[[#This Row],[Rank Sharpe]])/3</f>
        <v>273.33333333333331</v>
      </c>
    </row>
    <row r="247" spans="1:48" x14ac:dyDescent="0.3">
      <c r="A247" t="s">
        <v>457</v>
      </c>
      <c r="B247" t="s">
        <v>458</v>
      </c>
      <c r="C247" t="s">
        <v>3065</v>
      </c>
      <c r="D247" t="s">
        <v>21</v>
      </c>
      <c r="E247">
        <v>47195.218187325001</v>
      </c>
      <c r="F247">
        <v>1739.25</v>
      </c>
      <c r="G247">
        <v>27.123816254888101</v>
      </c>
      <c r="H247">
        <f>(Table2[[#This Row],[1Y Return vs Nifty]]-AVERAGE(Table2[1Y Return vs Nifty]))/_xlfn.STDEV.P(Table2[1Y Return vs Nifty])</f>
        <v>-0.10926473391806306</v>
      </c>
      <c r="I247">
        <v>0.82945383042186804</v>
      </c>
      <c r="J247">
        <f>(Table2[[#This Row],[1M Return vs Nifty]]-AVERAGE(Table2[1M Return vs Nifty]))/_xlfn.STDEV.P(Table2[1M Return vs Nifty])</f>
        <v>0.43711806048473073</v>
      </c>
      <c r="K247">
        <v>-5.7057279764570801</v>
      </c>
      <c r="L247">
        <f>(Table2[[#This Row],[6M Return vs Nifty]]-AVERAGE(Table2[6M Return vs Nifty]))/_xlfn.STDEV.P(Table2[6M Return vs Nifty])</f>
        <v>-0.35818791941199579</v>
      </c>
      <c r="M247">
        <v>-5.7501700483589602</v>
      </c>
      <c r="N247">
        <f>(Table2[[#This Row],[1W Return vs Nifty]]-AVERAGE(Table2[1W Return vs Nifty]))/_xlfn.STDEV.P(Table2[1W Return vs Nifty])</f>
        <v>-0.50316386635355981</v>
      </c>
      <c r="O247">
        <v>1766.85</v>
      </c>
      <c r="P247">
        <v>1688.5996137746199</v>
      </c>
      <c r="Q247">
        <v>1491.54120471642</v>
      </c>
      <c r="R247">
        <v>42.288382379979602</v>
      </c>
      <c r="S247" s="1">
        <f>(Table2[[#This Row],[Close Price]]-Table2[[#This Row],[20D EMA]])/Table2[[#This Row],[20D EMA]]</f>
        <v>-1.5621020460140878E-2</v>
      </c>
      <c r="T247" s="1">
        <f>(Table2[[#This Row],[Close Price]]-Table2[[#This Row],[50D EMA]])/Table2[[#This Row],[50D EMA]]</f>
        <v>2.999549793343757E-2</v>
      </c>
      <c r="U247" s="1">
        <f>(Table2[[#This Row],[Close Price]]-Table2[[#This Row],[200D EMA]])/Table2[[#This Row],[200D EMA]]</f>
        <v>0.16607573059349423</v>
      </c>
      <c r="V247">
        <v>0.948354625298512</v>
      </c>
      <c r="W247">
        <v>1751</v>
      </c>
      <c r="X247">
        <v>1772</v>
      </c>
      <c r="Y247">
        <v>1685</v>
      </c>
      <c r="Z247">
        <v>1794.95</v>
      </c>
      <c r="AA247">
        <v>1685</v>
      </c>
      <c r="AB247">
        <v>1899.9</v>
      </c>
      <c r="AC247" s="1">
        <f>(Table2[[#This Row],[Close Price]]/Table2[[#This Row],[Day Low]])-1</f>
        <v>-6.7104511707595238E-3</v>
      </c>
      <c r="AD247" s="1">
        <f>(Table2[[#This Row],[Day High]]/Table2[[#This Row],[Close Price]])-1</f>
        <v>1.8829955440563539E-2</v>
      </c>
      <c r="AE247" s="1">
        <f>(Table2[[#This Row],[Close Price]]/Table2[[#This Row],[Current Week Low]])-1</f>
        <v>3.2195845697329473E-2</v>
      </c>
      <c r="AF247" s="1">
        <f>(Table2[[#This Row],[Current Week High]]/Table2[[#This Row],[Close Price]])-1</f>
        <v>3.2025298260744517E-2</v>
      </c>
      <c r="AG247" s="1">
        <f>(Table2[[#This Row],[Close Price]]/Table2[[#This Row],[Current Month Low]])-1</f>
        <v>3.2195845697329473E-2</v>
      </c>
      <c r="AH247" s="1">
        <f>(Table2[[#This Row],[Current Month High]]/Table2[[#This Row],[Close Price]])-1</f>
        <v>9.2367399741267731E-2</v>
      </c>
      <c r="AI247">
        <v>10.892626131953399</v>
      </c>
      <c r="AJ247">
        <v>67.557803468208107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-0.02</v>
      </c>
      <c r="AM247" t="s">
        <v>3110</v>
      </c>
      <c r="AN247">
        <v>-4.72</v>
      </c>
      <c r="AO247" t="s">
        <v>3110</v>
      </c>
      <c r="AP247">
        <v>0.18246668917213399</v>
      </c>
      <c r="AQ247">
        <f>(Table2[[#This Row],[Sharpe Ratio]]-AVERAGE(Table2[Sharpe Ratio]))/_xlfn.STDEV.P(Table2[Sharpe Ratio])</f>
        <v>1.406425366407466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0.87292690720857813</v>
      </c>
      <c r="AS247">
        <f>_xlfn.RANK.AVG(Table2[[#This Row],[1Y Return vs Nifty Z-Score]],Table2[1Y Return vs Nifty Z-Score])</f>
        <v>321</v>
      </c>
      <c r="AT247">
        <f>_xlfn.RANK.AVG(Table2[[#This Row],[6M Return vs Nifty Z-Score]],Table2[6M Return vs Nifty Z-Score])</f>
        <v>441</v>
      </c>
      <c r="AU247">
        <f>_xlfn.RANK.AVG(Table2[[#This Row],[Sharpe Ratio Z-Score]],Table2[Sharpe Ratio Z-Score])</f>
        <v>62</v>
      </c>
      <c r="AV247">
        <f>(Table2[[#This Row],[Rank 1Y]]+Table2[[#This Row],[Rank 6M]]+Table2[[#This Row],[Rank Sharpe]])/3</f>
        <v>274.66666666666669</v>
      </c>
    </row>
    <row r="248" spans="1:48" x14ac:dyDescent="0.3">
      <c r="A248" t="s">
        <v>366</v>
      </c>
      <c r="B248" t="s">
        <v>367</v>
      </c>
      <c r="C248" t="s">
        <v>3077</v>
      </c>
      <c r="D248" t="s">
        <v>368</v>
      </c>
      <c r="E248">
        <v>66098.431804499996</v>
      </c>
      <c r="F248">
        <v>5203.5</v>
      </c>
      <c r="G248">
        <v>14.3996804654864</v>
      </c>
      <c r="H248">
        <f>(Table2[[#This Row],[1Y Return vs Nifty]]-AVERAGE(Table2[1Y Return vs Nifty]))/_xlfn.STDEV.P(Table2[1Y Return vs Nifty])</f>
        <v>-0.30139716810377176</v>
      </c>
      <c r="I248">
        <v>-16.933065315939398</v>
      </c>
      <c r="J248">
        <f>(Table2[[#This Row],[1M Return vs Nifty]]-AVERAGE(Table2[1M Return vs Nifty]))/_xlfn.STDEV.P(Table2[1M Return vs Nifty])</f>
        <v>-1.3844610594974991</v>
      </c>
      <c r="K248">
        <v>13.5853381018474</v>
      </c>
      <c r="L248">
        <f>(Table2[[#This Row],[6M Return vs Nifty]]-AVERAGE(Table2[6M Return vs Nifty]))/_xlfn.STDEV.P(Table2[6M Return vs Nifty])</f>
        <v>0.3208478628201511</v>
      </c>
      <c r="M248">
        <v>-3.8742708723427102</v>
      </c>
      <c r="N248">
        <f>(Table2[[#This Row],[1W Return vs Nifty]]-AVERAGE(Table2[1W Return vs Nifty]))/_xlfn.STDEV.P(Table2[1W Return vs Nifty])</f>
        <v>-0.1387079581934253</v>
      </c>
      <c r="O248">
        <v>5413.16</v>
      </c>
      <c r="P248">
        <v>5491.0029384555701</v>
      </c>
      <c r="Q248">
        <v>4784.57434632681</v>
      </c>
      <c r="R248">
        <v>41.354548006931303</v>
      </c>
      <c r="S248" s="1">
        <f>(Table2[[#This Row],[Close Price]]-Table2[[#This Row],[20D EMA]])/Table2[[#This Row],[20D EMA]]</f>
        <v>-3.8731535738829051E-2</v>
      </c>
      <c r="T248" s="1">
        <f>(Table2[[#This Row],[Close Price]]-Table2[[#This Row],[50D EMA]])/Table2[[#This Row],[50D EMA]]</f>
        <v>-5.2358911783142253E-2</v>
      </c>
      <c r="U248" s="1">
        <f>(Table2[[#This Row],[Close Price]]-Table2[[#This Row],[200D EMA]])/Table2[[#This Row],[200D EMA]]</f>
        <v>8.7557559638467231E-2</v>
      </c>
      <c r="V248">
        <v>0.68253192088611503</v>
      </c>
      <c r="W248">
        <v>5140.05</v>
      </c>
      <c r="X248">
        <v>5220.05</v>
      </c>
      <c r="Y248">
        <v>4920.05</v>
      </c>
      <c r="Z248">
        <v>5326.85</v>
      </c>
      <c r="AA248">
        <v>4920.05</v>
      </c>
      <c r="AB248">
        <v>5412.8</v>
      </c>
      <c r="AC248" s="1">
        <f>(Table2[[#This Row],[Close Price]]/Table2[[#This Row],[Day Low]])-1</f>
        <v>1.2344237896518395E-2</v>
      </c>
      <c r="AD248" s="1">
        <f>(Table2[[#This Row],[Day High]]/Table2[[#This Row],[Close Price]])-1</f>
        <v>3.1805515518401606E-3</v>
      </c>
      <c r="AE248" s="1">
        <f>(Table2[[#This Row],[Close Price]]/Table2[[#This Row],[Current Week Low]])-1</f>
        <v>5.7611203138179468E-2</v>
      </c>
      <c r="AF248" s="1">
        <f>(Table2[[#This Row],[Current Week High]]/Table2[[#This Row],[Close Price]])-1</f>
        <v>2.3705198424137652E-2</v>
      </c>
      <c r="AG248" s="1">
        <f>(Table2[[#This Row],[Close Price]]/Table2[[#This Row],[Current Month Low]])-1</f>
        <v>5.7611203138179468E-2</v>
      </c>
      <c r="AH248" s="1">
        <f>(Table2[[#This Row],[Current Month High]]/Table2[[#This Row],[Close Price]])-1</f>
        <v>4.0222926876141152E-2</v>
      </c>
      <c r="AI248">
        <v>24.147208609589601</v>
      </c>
      <c r="AJ248">
        <v>45.381649530621303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-0.15</v>
      </c>
      <c r="AM248" t="s">
        <v>3110</v>
      </c>
      <c r="AN248">
        <v>-8.6199999999999992</v>
      </c>
      <c r="AO248" t="s">
        <v>3110</v>
      </c>
      <c r="AP248">
        <v>0.10564177123037501</v>
      </c>
      <c r="AQ248">
        <f>(Table2[[#This Row],[Sharpe Ratio]]-AVERAGE(Table2[Sharpe Ratio]))/_xlfn.STDEV.P(Table2[Sharpe Ratio])</f>
        <v>0.50723961563888298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389</v>
      </c>
      <c r="AT248">
        <f>_xlfn.RANK.AVG(Table2[[#This Row],[6M Return vs Nifty Z-Score]],Table2[6M Return vs Nifty Z-Score])</f>
        <v>223</v>
      </c>
      <c r="AU248">
        <f>_xlfn.RANK.AVG(Table2[[#This Row],[Sharpe Ratio Z-Score]],Table2[Sharpe Ratio Z-Score])</f>
        <v>213</v>
      </c>
      <c r="AV248">
        <f>(Table2[[#This Row],[Rank 1Y]]+Table2[[#This Row],[Rank 6M]]+Table2[[#This Row],[Rank Sharpe]])/3</f>
        <v>275</v>
      </c>
    </row>
    <row r="249" spans="1:48" x14ac:dyDescent="0.3">
      <c r="A249" t="s">
        <v>390</v>
      </c>
      <c r="B249" t="s">
        <v>391</v>
      </c>
      <c r="C249" t="s">
        <v>3072</v>
      </c>
      <c r="D249" t="s">
        <v>210</v>
      </c>
      <c r="E249">
        <v>61570.36016805</v>
      </c>
      <c r="F249">
        <v>3939.15</v>
      </c>
      <c r="G249">
        <v>5.5081943019341297</v>
      </c>
      <c r="H249">
        <f>(Table2[[#This Row],[1Y Return vs Nifty]]-AVERAGE(Table2[1Y Return vs Nifty]))/_xlfn.STDEV.P(Table2[1Y Return vs Nifty])</f>
        <v>-0.43565720025108451</v>
      </c>
      <c r="I249">
        <v>-16.853865379794701</v>
      </c>
      <c r="J249">
        <f>(Table2[[#This Row],[1M Return vs Nifty]]-AVERAGE(Table2[1M Return vs Nifty]))/_xlfn.STDEV.P(Table2[1M Return vs Nifty])</f>
        <v>-1.3763389598788389</v>
      </c>
      <c r="K249">
        <v>17.423917157982501</v>
      </c>
      <c r="L249">
        <f>(Table2[[#This Row],[6M Return vs Nifty]]-AVERAGE(Table2[6M Return vs Nifty]))/_xlfn.STDEV.P(Table2[6M Return vs Nifty])</f>
        <v>0.45596390676828968</v>
      </c>
      <c r="M249">
        <v>-7.1587568503300698</v>
      </c>
      <c r="N249">
        <f>(Table2[[#This Row],[1W Return vs Nifty]]-AVERAGE(Table2[1W Return vs Nifty]))/_xlfn.STDEV.P(Table2[1W Return vs Nifty])</f>
        <v>-0.77682877793210892</v>
      </c>
      <c r="O249">
        <v>4098.7700000000004</v>
      </c>
      <c r="P249">
        <v>4146.6598811620697</v>
      </c>
      <c r="Q249">
        <v>3643.34272421677</v>
      </c>
      <c r="R249">
        <v>40.995703521077097</v>
      </c>
      <c r="S249" s="1">
        <f>(Table2[[#This Row],[Close Price]]-Table2[[#This Row],[20D EMA]])/Table2[[#This Row],[20D EMA]]</f>
        <v>-3.8943390334173503E-2</v>
      </c>
      <c r="T249" s="1">
        <f>(Table2[[#This Row],[Close Price]]-Table2[[#This Row],[50D EMA]])/Table2[[#This Row],[50D EMA]]</f>
        <v>-5.0042657731532249E-2</v>
      </c>
      <c r="U249" s="1">
        <f>(Table2[[#This Row],[Close Price]]-Table2[[#This Row],[200D EMA]])/Table2[[#This Row],[200D EMA]]</f>
        <v>8.1191174746488196E-2</v>
      </c>
      <c r="V249">
        <v>0.96029466078872505</v>
      </c>
      <c r="W249">
        <v>3898.7</v>
      </c>
      <c r="X249">
        <v>3950</v>
      </c>
      <c r="Y249">
        <v>3784.9</v>
      </c>
      <c r="Z249">
        <v>3975.8</v>
      </c>
      <c r="AA249">
        <v>3784.9</v>
      </c>
      <c r="AB249">
        <v>4286.3999999999996</v>
      </c>
      <c r="AC249" s="1">
        <f>(Table2[[#This Row],[Close Price]]/Table2[[#This Row],[Day Low]])-1</f>
        <v>1.0375253289558017E-2</v>
      </c>
      <c r="AD249" s="1">
        <f>(Table2[[#This Row],[Day High]]/Table2[[#This Row],[Close Price]])-1</f>
        <v>2.7544013302363002E-3</v>
      </c>
      <c r="AE249" s="1">
        <f>(Table2[[#This Row],[Close Price]]/Table2[[#This Row],[Current Week Low]])-1</f>
        <v>4.0754048984121161E-2</v>
      </c>
      <c r="AF249" s="1">
        <f>(Table2[[#This Row],[Current Week High]]/Table2[[#This Row],[Close Price]])-1</f>
        <v>9.3040376731021723E-3</v>
      </c>
      <c r="AG249" s="1">
        <f>(Table2[[#This Row],[Close Price]]/Table2[[#This Row],[Current Month Low]])-1</f>
        <v>4.0754048984121161E-2</v>
      </c>
      <c r="AH249" s="1">
        <f>(Table2[[#This Row],[Current Month High]]/Table2[[#This Row],[Close Price]])-1</f>
        <v>8.8153535661246618E-2</v>
      </c>
      <c r="AI249">
        <v>25.687013695848002</v>
      </c>
      <c r="AJ249">
        <v>50.798177781180598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-0.16</v>
      </c>
      <c r="AM249" t="s">
        <v>3110</v>
      </c>
      <c r="AN249">
        <v>2.21</v>
      </c>
      <c r="AO249" t="s">
        <v>3111</v>
      </c>
      <c r="AP249">
        <v>0.116316789951533</v>
      </c>
      <c r="AQ249">
        <f>(Table2[[#This Row],[Sharpe Ratio]]-AVERAGE(Table2[Sharpe Ratio]))/_xlfn.STDEV.P(Table2[Sharpe Ratio])</f>
        <v>0.63218377412831994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446</v>
      </c>
      <c r="AT249">
        <f>_xlfn.RANK.AVG(Table2[[#This Row],[6M Return vs Nifty Z-Score]],Table2[6M Return vs Nifty Z-Score])</f>
        <v>190</v>
      </c>
      <c r="AU249">
        <f>_xlfn.RANK.AVG(Table2[[#This Row],[Sharpe Ratio Z-Score]],Table2[Sharpe Ratio Z-Score])</f>
        <v>191</v>
      </c>
      <c r="AV249">
        <f>(Table2[[#This Row],[Rank 1Y]]+Table2[[#This Row],[Rank 6M]]+Table2[[#This Row],[Rank Sharpe]])/3</f>
        <v>275.66666666666669</v>
      </c>
    </row>
    <row r="250" spans="1:48" x14ac:dyDescent="0.3">
      <c r="A250" t="s">
        <v>49</v>
      </c>
      <c r="B250" t="s">
        <v>50</v>
      </c>
      <c r="C250" t="s">
        <v>3070</v>
      </c>
      <c r="D250" t="s">
        <v>51</v>
      </c>
      <c r="E250">
        <v>416152.65387164999</v>
      </c>
      <c r="F250">
        <v>1734.45</v>
      </c>
      <c r="G250">
        <v>25.434588327954401</v>
      </c>
      <c r="H250">
        <f>(Table2[[#This Row],[1Y Return vs Nifty]]-AVERAGE(Table2[1Y Return vs Nifty]))/_xlfn.STDEV.P(Table2[1Y Return vs Nifty])</f>
        <v>-0.13477180794399274</v>
      </c>
      <c r="I250">
        <v>8.7364972970919705</v>
      </c>
      <c r="J250">
        <f>(Table2[[#This Row],[1M Return vs Nifty]]-AVERAGE(Table2[1M Return vs Nifty]))/_xlfn.STDEV.P(Table2[1M Return vs Nifty])</f>
        <v>1.2479999607938288</v>
      </c>
      <c r="K250">
        <v>5.1304857358849398</v>
      </c>
      <c r="L250">
        <f>(Table2[[#This Row],[6M Return vs Nifty]]-AVERAGE(Table2[6M Return vs Nifty]))/_xlfn.STDEV.P(Table2[6M Return vs Nifty])</f>
        <v>2.3241329999481045E-2</v>
      </c>
      <c r="M250">
        <v>2.5144157453694098</v>
      </c>
      <c r="N250">
        <f>(Table2[[#This Row],[1W Return vs Nifty]]-AVERAGE(Table2[1W Return vs Nifty]))/_xlfn.STDEV.P(Table2[1W Return vs Nifty])</f>
        <v>1.1025072483473972</v>
      </c>
      <c r="O250">
        <v>1661.82</v>
      </c>
      <c r="P250">
        <v>1598.23873097415</v>
      </c>
      <c r="Q250">
        <v>1447.02467317018</v>
      </c>
      <c r="R250">
        <v>71.307231057649503</v>
      </c>
      <c r="S250" s="1">
        <f>(Table2[[#This Row],[Close Price]]-Table2[[#This Row],[20D EMA]])/Table2[[#This Row],[20D EMA]]</f>
        <v>4.3705094414557603E-2</v>
      </c>
      <c r="T250" s="1">
        <f>(Table2[[#This Row],[Close Price]]-Table2[[#This Row],[50D EMA]])/Table2[[#This Row],[50D EMA]]</f>
        <v>8.5225859182393379E-2</v>
      </c>
      <c r="U250" s="1">
        <f>(Table2[[#This Row],[Close Price]]-Table2[[#This Row],[200D EMA]])/Table2[[#This Row],[200D EMA]]</f>
        <v>0.19863194606082357</v>
      </c>
      <c r="V250">
        <v>1.31140904066537</v>
      </c>
      <c r="W250">
        <v>1734</v>
      </c>
      <c r="X250">
        <v>1739.9</v>
      </c>
      <c r="Y250">
        <v>1703.95</v>
      </c>
      <c r="Z250">
        <v>1758</v>
      </c>
      <c r="AA250">
        <v>1681.3</v>
      </c>
      <c r="AB250">
        <v>1758</v>
      </c>
      <c r="AC250" s="1">
        <f>(Table2[[#This Row],[Close Price]]/Table2[[#This Row],[Day Low]])-1</f>
        <v>2.5951557093417676E-4</v>
      </c>
      <c r="AD250" s="1">
        <f>(Table2[[#This Row],[Day High]]/Table2[[#This Row],[Close Price]])-1</f>
        <v>3.1422064631438928E-3</v>
      </c>
      <c r="AE250" s="1">
        <f>(Table2[[#This Row],[Close Price]]/Table2[[#This Row],[Current Week Low]])-1</f>
        <v>1.7899586255465172E-2</v>
      </c>
      <c r="AF250" s="1">
        <f>(Table2[[#This Row],[Current Week High]]/Table2[[#This Row],[Close Price]])-1</f>
        <v>1.3577791230649394E-2</v>
      </c>
      <c r="AG250" s="1">
        <f>(Table2[[#This Row],[Close Price]]/Table2[[#This Row],[Current Month Low]])-1</f>
        <v>3.1612442752631864E-2</v>
      </c>
      <c r="AH250" s="1">
        <f>(Table2[[#This Row],[Current Month High]]/Table2[[#This Row],[Close Price]])-1</f>
        <v>1.3577791230649394E-2</v>
      </c>
      <c r="AI250">
        <v>1.3577791230649301</v>
      </c>
      <c r="AJ250">
        <v>62.348481302943803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-0.02</v>
      </c>
      <c r="AM250" t="s">
        <v>3110</v>
      </c>
      <c r="AN250">
        <v>9.27</v>
      </c>
      <c r="AO250" t="s">
        <v>3111</v>
      </c>
      <c r="AP250">
        <v>0.11530159111220301</v>
      </c>
      <c r="AQ250">
        <f>(Table2[[#This Row],[Sharpe Ratio]]-AVERAGE(Table2[Sharpe Ratio]))/_xlfn.STDEV.P(Table2[Sharpe Ratio])</f>
        <v>0.62030153129645171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2.8592782624931661</v>
      </c>
      <c r="AS250">
        <f>_xlfn.RANK.AVG(Table2[[#This Row],[1Y Return vs Nifty Z-Score]],Table2[1Y Return vs Nifty Z-Score])</f>
        <v>331</v>
      </c>
      <c r="AT250">
        <f>_xlfn.RANK.AVG(Table2[[#This Row],[6M Return vs Nifty Z-Score]],Table2[6M Return vs Nifty Z-Score])</f>
        <v>310</v>
      </c>
      <c r="AU250">
        <f>_xlfn.RANK.AVG(Table2[[#This Row],[Sharpe Ratio Z-Score]],Table2[Sharpe Ratio Z-Score])</f>
        <v>194</v>
      </c>
      <c r="AV250">
        <f>(Table2[[#This Row],[Rank 1Y]]+Table2[[#This Row],[Rank 6M]]+Table2[[#This Row],[Rank Sharpe]])/3</f>
        <v>278.33333333333331</v>
      </c>
    </row>
    <row r="251" spans="1:48" x14ac:dyDescent="0.3">
      <c r="A251" t="s">
        <v>993</v>
      </c>
      <c r="B251" t="s">
        <v>994</v>
      </c>
      <c r="C251" t="s">
        <v>3080</v>
      </c>
      <c r="D251" t="s">
        <v>995</v>
      </c>
      <c r="E251">
        <v>13468.259629169999</v>
      </c>
      <c r="F251">
        <v>758.7</v>
      </c>
      <c r="G251">
        <v>31.6628168465414</v>
      </c>
      <c r="H251">
        <f>(Table2[[#This Row],[1Y Return vs Nifty]]-AVERAGE(Table2[1Y Return vs Nifty]))/_xlfn.STDEV.P(Table2[1Y Return vs Nifty])</f>
        <v>-4.0726544222609774E-2</v>
      </c>
      <c r="I251">
        <v>-1.3257734352544099</v>
      </c>
      <c r="J251">
        <f>(Table2[[#This Row],[1M Return vs Nifty]]-AVERAGE(Table2[1M Return vs Nifty]))/_xlfn.STDEV.P(Table2[1M Return vs Nifty])</f>
        <v>0.21609552682139363</v>
      </c>
      <c r="K251">
        <v>15.467421516547599</v>
      </c>
      <c r="L251">
        <f>(Table2[[#This Row],[6M Return vs Nifty]]-AVERAGE(Table2[6M Return vs Nifty]))/_xlfn.STDEV.P(Table2[6M Return vs Nifty])</f>
        <v>0.38709624839612466</v>
      </c>
      <c r="M251">
        <v>-6.8067330322995101</v>
      </c>
      <c r="N251">
        <f>(Table2[[#This Row],[1W Return vs Nifty]]-AVERAGE(Table2[1W Return vs Nifty]))/_xlfn.STDEV.P(Table2[1W Return vs Nifty])</f>
        <v>-0.70843642404943197</v>
      </c>
      <c r="O251">
        <v>777.21</v>
      </c>
      <c r="P251">
        <v>748.36139173098695</v>
      </c>
      <c r="Q251">
        <v>644.43313855041799</v>
      </c>
      <c r="R251">
        <v>40.571621213267697</v>
      </c>
      <c r="S251" s="1">
        <f>(Table2[[#This Row],[Close Price]]-Table2[[#This Row],[20D EMA]])/Table2[[#This Row],[20D EMA]]</f>
        <v>-2.3815957077237798E-2</v>
      </c>
      <c r="T251" s="1">
        <f>(Table2[[#This Row],[Close Price]]-Table2[[#This Row],[50D EMA]])/Table2[[#This Row],[50D EMA]]</f>
        <v>1.3814994176943735E-2</v>
      </c>
      <c r="U251" s="1">
        <f>(Table2[[#This Row],[Close Price]]-Table2[[#This Row],[200D EMA]])/Table2[[#This Row],[200D EMA]]</f>
        <v>0.17731375780366118</v>
      </c>
      <c r="V251">
        <v>0.69494902823910798</v>
      </c>
      <c r="W251">
        <v>759</v>
      </c>
      <c r="X251">
        <v>765.8</v>
      </c>
      <c r="Y251">
        <v>733.45</v>
      </c>
      <c r="Z251">
        <v>780</v>
      </c>
      <c r="AA251">
        <v>733.45</v>
      </c>
      <c r="AB251">
        <v>828.9</v>
      </c>
      <c r="AC251" s="1">
        <f>(Table2[[#This Row],[Close Price]]/Table2[[#This Row],[Day Low]])-1</f>
        <v>-3.9525691699593413E-4</v>
      </c>
      <c r="AD251" s="1">
        <f>(Table2[[#This Row],[Day High]]/Table2[[#This Row],[Close Price]])-1</f>
        <v>9.3581125609594196E-3</v>
      </c>
      <c r="AE251" s="1">
        <f>(Table2[[#This Row],[Close Price]]/Table2[[#This Row],[Current Week Low]])-1</f>
        <v>3.4426341263889881E-2</v>
      </c>
      <c r="AF251" s="1">
        <f>(Table2[[#This Row],[Current Week High]]/Table2[[#This Row],[Close Price]])-1</f>
        <v>2.8074337682878481E-2</v>
      </c>
      <c r="AG251" s="1">
        <f>(Table2[[#This Row],[Close Price]]/Table2[[#This Row],[Current Month Low]])-1</f>
        <v>3.4426341263889881E-2</v>
      </c>
      <c r="AH251" s="1">
        <f>(Table2[[#This Row],[Current Month High]]/Table2[[#This Row],[Close Price]])-1</f>
        <v>9.2526690391458999E-2</v>
      </c>
      <c r="AI251">
        <v>13.3451957295373</v>
      </c>
      <c r="AJ251">
        <v>67.594433399602394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0.06</v>
      </c>
      <c r="AM251" t="s">
        <v>3111</v>
      </c>
      <c r="AN251">
        <v>-3.72</v>
      </c>
      <c r="AO251" t="s">
        <v>3110</v>
      </c>
      <c r="AP251">
        <v>6.6014502985223003E-2</v>
      </c>
      <c r="AQ251">
        <f>(Table2[[#This Row],[Sharpe Ratio]]-AVERAGE(Table2[Sharpe Ratio]))/_xlfn.STDEV.P(Table2[Sharpe Ratio])</f>
        <v>4.3428186970154846E-2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-0.10254300608436862</v>
      </c>
      <c r="AS251">
        <f>_xlfn.RANK.AVG(Table2[[#This Row],[1Y Return vs Nifty Z-Score]],Table2[1Y Return vs Nifty Z-Score])</f>
        <v>304</v>
      </c>
      <c r="AT251">
        <f>_xlfn.RANK.AVG(Table2[[#This Row],[6M Return vs Nifty Z-Score]],Table2[6M Return vs Nifty Z-Score])</f>
        <v>207</v>
      </c>
      <c r="AU251">
        <f>_xlfn.RANK.AVG(Table2[[#This Row],[Sharpe Ratio Z-Score]],Table2[Sharpe Ratio Z-Score])</f>
        <v>326</v>
      </c>
      <c r="AV251">
        <f>(Table2[[#This Row],[Rank 1Y]]+Table2[[#This Row],[Rank 6M]]+Table2[[#This Row],[Rank Sharpe]])/3</f>
        <v>279</v>
      </c>
    </row>
    <row r="252" spans="1:48" x14ac:dyDescent="0.3">
      <c r="A252" t="s">
        <v>972</v>
      </c>
      <c r="B252" t="s">
        <v>973</v>
      </c>
      <c r="C252" t="s">
        <v>3066</v>
      </c>
      <c r="D252" t="s">
        <v>592</v>
      </c>
      <c r="E252">
        <v>14452.730239335</v>
      </c>
      <c r="F252">
        <v>843.45</v>
      </c>
      <c r="G252">
        <v>96.353074443896503</v>
      </c>
      <c r="H252">
        <f>(Table2[[#This Row],[1Y Return vs Nifty]]-AVERAGE(Table2[1Y Return vs Nifty]))/_xlfn.STDEV.P(Table2[1Y Return vs Nifty])</f>
        <v>0.93608609484344929</v>
      </c>
      <c r="I252">
        <v>10.1864625195328</v>
      </c>
      <c r="J252">
        <f>(Table2[[#This Row],[1M Return vs Nifty]]-AVERAGE(Table2[1M Return vs Nifty]))/_xlfn.STDEV.P(Table2[1M Return vs Nifty])</f>
        <v>1.3966965703307523</v>
      </c>
      <c r="K252">
        <v>18.729232577597202</v>
      </c>
      <c r="L252">
        <f>(Table2[[#This Row],[6M Return vs Nifty]]-AVERAGE(Table2[6M Return vs Nifty]))/_xlfn.STDEV.P(Table2[6M Return vs Nifty])</f>
        <v>0.5019103502369886</v>
      </c>
      <c r="M252">
        <v>2.7642972440437799</v>
      </c>
      <c r="N252">
        <f>(Table2[[#This Row],[1W Return vs Nifty]]-AVERAGE(Table2[1W Return vs Nifty]))/_xlfn.STDEV.P(Table2[1W Return vs Nifty])</f>
        <v>1.1510550539523794</v>
      </c>
      <c r="O252">
        <v>799.07</v>
      </c>
      <c r="P252">
        <v>759.65601937432803</v>
      </c>
      <c r="Q252">
        <v>639.40363498277804</v>
      </c>
      <c r="R252">
        <v>62.257729773495598</v>
      </c>
      <c r="S252" s="1">
        <f>(Table2[[#This Row],[Close Price]]-Table2[[#This Row],[20D EMA]])/Table2[[#This Row],[20D EMA]]</f>
        <v>5.5539564744014905E-2</v>
      </c>
      <c r="T252" s="1">
        <f>(Table2[[#This Row],[Close Price]]-Table2[[#This Row],[50D EMA]])/Table2[[#This Row],[50D EMA]]</f>
        <v>0.11030516245324676</v>
      </c>
      <c r="U252" s="1">
        <f>(Table2[[#This Row],[Close Price]]-Table2[[#This Row],[200D EMA]])/Table2[[#This Row],[200D EMA]]</f>
        <v>0.31911980766690179</v>
      </c>
      <c r="V252">
        <v>1.6869390050631701</v>
      </c>
      <c r="W252">
        <v>846.3</v>
      </c>
      <c r="X252">
        <v>857.15</v>
      </c>
      <c r="Y252">
        <v>810.6</v>
      </c>
      <c r="Z252">
        <v>867.3</v>
      </c>
      <c r="AA252">
        <v>810.6</v>
      </c>
      <c r="AB252">
        <v>898</v>
      </c>
      <c r="AC252" s="1">
        <f>(Table2[[#This Row],[Close Price]]/Table2[[#This Row],[Day Low]])-1</f>
        <v>-3.367600141793603E-3</v>
      </c>
      <c r="AD252" s="1">
        <f>(Table2[[#This Row],[Day High]]/Table2[[#This Row],[Close Price]])-1</f>
        <v>1.6242812259173567E-2</v>
      </c>
      <c r="AE252" s="1">
        <f>(Table2[[#This Row],[Close Price]]/Table2[[#This Row],[Current Week Low]])-1</f>
        <v>4.0525536639526294E-2</v>
      </c>
      <c r="AF252" s="1">
        <f>(Table2[[#This Row],[Current Week High]]/Table2[[#This Row],[Close Price]])-1</f>
        <v>2.8276720611772888E-2</v>
      </c>
      <c r="AG252" s="1">
        <f>(Table2[[#This Row],[Close Price]]/Table2[[#This Row],[Current Month Low]])-1</f>
        <v>4.0525536639526294E-2</v>
      </c>
      <c r="AH252" s="1">
        <f>(Table2[[#This Row],[Current Month High]]/Table2[[#This Row],[Close Price]])-1</f>
        <v>6.4674847353132892E-2</v>
      </c>
      <c r="AI252">
        <v>6.4674847353132803</v>
      </c>
      <c r="AJ252">
        <v>124.92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0.05</v>
      </c>
      <c r="AM252" t="s">
        <v>3111</v>
      </c>
      <c r="AN252">
        <v>15.01</v>
      </c>
      <c r="AO252" t="s">
        <v>3111</v>
      </c>
      <c r="AQ252">
        <f>(Table2[[#This Row],[Sharpe Ratio]]-AVERAGE(Table2[Sharpe Ratio]))/_xlfn.STDEV.P(Table2[Sharpe Ratio])</f>
        <v>-0.72922868034186683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3.2565193890217028</v>
      </c>
      <c r="AS252">
        <f>_xlfn.RANK.AVG(Table2[[#This Row],[1Y Return vs Nifty Z-Score]],Table2[1Y Return vs Nifty Z-Score])</f>
        <v>106</v>
      </c>
      <c r="AT252">
        <f>_xlfn.RANK.AVG(Table2[[#This Row],[6M Return vs Nifty Z-Score]],Table2[6M Return vs Nifty Z-Score])</f>
        <v>179</v>
      </c>
      <c r="AU252">
        <f>_xlfn.RANK.AVG(Table2[[#This Row],[Sharpe Ratio Z-Score]],Table2[Sharpe Ratio Z-Score])</f>
        <v>552.5</v>
      </c>
      <c r="AV252">
        <f>(Table2[[#This Row],[Rank 1Y]]+Table2[[#This Row],[Rank 6M]]+Table2[[#This Row],[Rank Sharpe]])/3</f>
        <v>279.16666666666669</v>
      </c>
    </row>
    <row r="253" spans="1:48" x14ac:dyDescent="0.3">
      <c r="A253" t="s">
        <v>339</v>
      </c>
      <c r="B253" t="s">
        <v>340</v>
      </c>
      <c r="C253" t="s">
        <v>3077</v>
      </c>
      <c r="D253" t="s">
        <v>203</v>
      </c>
      <c r="E253">
        <v>72617.846535479999</v>
      </c>
      <c r="F253">
        <v>247.3</v>
      </c>
      <c r="G253">
        <v>11.1157833839312</v>
      </c>
      <c r="H253">
        <f>(Table2[[#This Row],[1Y Return vs Nifty]]-AVERAGE(Table2[1Y Return vs Nifty]))/_xlfn.STDEV.P(Table2[1Y Return vs Nifty])</f>
        <v>-0.35098349367725984</v>
      </c>
      <c r="I253">
        <v>5.8885630173422898</v>
      </c>
      <c r="J253">
        <f>(Table2[[#This Row],[1M Return vs Nifty]]-AVERAGE(Table2[1M Return vs Nifty]))/_xlfn.STDEV.P(Table2[1M Return vs Nifty])</f>
        <v>0.95593904441551325</v>
      </c>
      <c r="K253">
        <v>28.295676322190602</v>
      </c>
      <c r="L253">
        <f>(Table2[[#This Row],[6M Return vs Nifty]]-AVERAGE(Table2[6M Return vs Nifty]))/_xlfn.STDEV.P(Table2[6M Return vs Nifty])</f>
        <v>0.83864433813180106</v>
      </c>
      <c r="M253">
        <v>-1.79493630940106</v>
      </c>
      <c r="N253">
        <f>(Table2[[#This Row],[1W Return vs Nifty]]-AVERAGE(Table2[1W Return vs Nifty]))/_xlfn.STDEV.P(Table2[1W Return vs Nifty])</f>
        <v>0.26527205107072438</v>
      </c>
      <c r="O253">
        <v>241.27</v>
      </c>
      <c r="P253">
        <v>231.192463299629</v>
      </c>
      <c r="Q253">
        <v>199.74503143673499</v>
      </c>
      <c r="R253">
        <v>57.356706541776298</v>
      </c>
      <c r="S253" s="1">
        <f>(Table2[[#This Row],[Close Price]]-Table2[[#This Row],[20D EMA]])/Table2[[#This Row],[20D EMA]]</f>
        <v>2.4992746715298216E-2</v>
      </c>
      <c r="T253" s="1">
        <f>(Table2[[#This Row],[Close Price]]-Table2[[#This Row],[50D EMA]])/Table2[[#This Row],[50D EMA]]</f>
        <v>6.9671547551683796E-2</v>
      </c>
      <c r="U253" s="1">
        <f>(Table2[[#This Row],[Close Price]]-Table2[[#This Row],[200D EMA]])/Table2[[#This Row],[200D EMA]]</f>
        <v>0.23807835529729834</v>
      </c>
      <c r="V253">
        <v>1.0159934288911201</v>
      </c>
      <c r="W253">
        <v>246.1</v>
      </c>
      <c r="X253">
        <v>247.25</v>
      </c>
      <c r="Y253">
        <v>240</v>
      </c>
      <c r="Z253">
        <v>251.95</v>
      </c>
      <c r="AA253">
        <v>240</v>
      </c>
      <c r="AB253">
        <v>258.45</v>
      </c>
      <c r="AC253" s="1">
        <f>(Table2[[#This Row],[Close Price]]/Table2[[#This Row],[Day Low]])-1</f>
        <v>4.8760666395775143E-3</v>
      </c>
      <c r="AD253" s="1">
        <f>(Table2[[#This Row],[Day High]]/Table2[[#This Row],[Close Price]])-1</f>
        <v>-2.021835826930829E-4</v>
      </c>
      <c r="AE253" s="1">
        <f>(Table2[[#This Row],[Close Price]]/Table2[[#This Row],[Current Week Low]])-1</f>
        <v>3.0416666666666758E-2</v>
      </c>
      <c r="AF253" s="1">
        <f>(Table2[[#This Row],[Current Week High]]/Table2[[#This Row],[Close Price]])-1</f>
        <v>1.8803073190456931E-2</v>
      </c>
      <c r="AG253" s="1">
        <f>(Table2[[#This Row],[Close Price]]/Table2[[#This Row],[Current Month Low]])-1</f>
        <v>3.0416666666666758E-2</v>
      </c>
      <c r="AH253" s="1">
        <f>(Table2[[#This Row],[Current Month High]]/Table2[[#This Row],[Close Price]])-1</f>
        <v>4.508693894055793E-2</v>
      </c>
      <c r="AI253">
        <v>4.7310958350181798</v>
      </c>
      <c r="AJ253">
        <v>56.9660425261821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</v>
      </c>
      <c r="AM253" t="s">
        <v>3111</v>
      </c>
      <c r="AN253">
        <v>7.2</v>
      </c>
      <c r="AO253" t="s">
        <v>3111</v>
      </c>
      <c r="AP253">
        <v>7.1937716778786007E-2</v>
      </c>
      <c r="AQ253">
        <f>(Table2[[#This Row],[Sharpe Ratio]]-AVERAGE(Table2[Sharpe Ratio]))/_xlfn.STDEV.P(Table2[Sharpe Ratio])</f>
        <v>0.11275555606627902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1.821627496007058</v>
      </c>
      <c r="AS253">
        <f>_xlfn.RANK.AVG(Table2[[#This Row],[1Y Return vs Nifty Z-Score]],Table2[1Y Return vs Nifty Z-Score])</f>
        <v>416</v>
      </c>
      <c r="AT253">
        <f>_xlfn.RANK.AVG(Table2[[#This Row],[6M Return vs Nifty Z-Score]],Table2[6M Return vs Nifty Z-Score])</f>
        <v>121</v>
      </c>
      <c r="AU253">
        <f>_xlfn.RANK.AVG(Table2[[#This Row],[Sharpe Ratio Z-Score]],Table2[Sharpe Ratio Z-Score])</f>
        <v>304</v>
      </c>
      <c r="AV253">
        <f>(Table2[[#This Row],[Rank 1Y]]+Table2[[#This Row],[Rank 6M]]+Table2[[#This Row],[Rank Sharpe]])/3</f>
        <v>280.33333333333331</v>
      </c>
    </row>
    <row r="254" spans="1:48" x14ac:dyDescent="0.3">
      <c r="A254" t="s">
        <v>768</v>
      </c>
      <c r="B254" t="s">
        <v>769</v>
      </c>
      <c r="C254" t="s">
        <v>3066</v>
      </c>
      <c r="D254" t="s">
        <v>422</v>
      </c>
      <c r="E254">
        <v>20347.54497626</v>
      </c>
      <c r="F254">
        <v>4133.95</v>
      </c>
      <c r="G254">
        <v>49.905077896279799</v>
      </c>
      <c r="H254">
        <f>(Table2[[#This Row],[1Y Return vs Nifty]]-AVERAGE(Table2[1Y Return vs Nifty]))/_xlfn.STDEV.P(Table2[1Y Return vs Nifty])</f>
        <v>0.23472870700606199</v>
      </c>
      <c r="I254">
        <v>3.4836513340136999</v>
      </c>
      <c r="J254">
        <f>(Table2[[#This Row],[1M Return vs Nifty]]-AVERAGE(Table2[1M Return vs Nifty]))/_xlfn.STDEV.P(Table2[1M Return vs Nifty])</f>
        <v>0.70931091291818049</v>
      </c>
      <c r="K254">
        <v>34.155970915450602</v>
      </c>
      <c r="L254">
        <f>(Table2[[#This Row],[6M Return vs Nifty]]-AVERAGE(Table2[6M Return vs Nifty]))/_xlfn.STDEV.P(Table2[6M Return vs Nifty])</f>
        <v>1.044923747838477</v>
      </c>
      <c r="M254">
        <v>-13.6300112656262</v>
      </c>
      <c r="N254">
        <f>(Table2[[#This Row],[1W Return vs Nifty]]-AVERAGE(Table2[1W Return vs Nifty]))/_xlfn.STDEV.P(Table2[1W Return vs Nifty])</f>
        <v>-2.0340855297958353</v>
      </c>
      <c r="O254">
        <v>4115.74</v>
      </c>
      <c r="P254">
        <v>3871.9009989234801</v>
      </c>
      <c r="Q254">
        <v>3245.0741740609801</v>
      </c>
      <c r="R254">
        <v>48.818543286463402</v>
      </c>
      <c r="S254" s="1">
        <f>(Table2[[#This Row],[Close Price]]-Table2[[#This Row],[20D EMA]])/Table2[[#This Row],[20D EMA]]</f>
        <v>4.4244777366889152E-3</v>
      </c>
      <c r="T254" s="1">
        <f>(Table2[[#This Row],[Close Price]]-Table2[[#This Row],[50D EMA]])/Table2[[#This Row],[50D EMA]]</f>
        <v>6.7679674957954308E-2</v>
      </c>
      <c r="U254" s="1">
        <f>(Table2[[#This Row],[Close Price]]-Table2[[#This Row],[200D EMA]])/Table2[[#This Row],[200D EMA]]</f>
        <v>0.27391541094626343</v>
      </c>
      <c r="V254">
        <v>2.00417278111038</v>
      </c>
      <c r="W254">
        <v>4170.8500000000004</v>
      </c>
      <c r="X254">
        <v>4272.3500000000004</v>
      </c>
      <c r="Y254">
        <v>3850</v>
      </c>
      <c r="Z254">
        <v>4311</v>
      </c>
      <c r="AA254">
        <v>3850</v>
      </c>
      <c r="AB254">
        <v>4525</v>
      </c>
      <c r="AC254" s="1">
        <f>(Table2[[#This Row],[Close Price]]/Table2[[#This Row],[Day Low]])-1</f>
        <v>-8.8471174940361053E-3</v>
      </c>
      <c r="AD254" s="1">
        <f>(Table2[[#This Row],[Day High]]/Table2[[#This Row],[Close Price]])-1</f>
        <v>3.3478876135415447E-2</v>
      </c>
      <c r="AE254" s="1">
        <f>(Table2[[#This Row],[Close Price]]/Table2[[#This Row],[Current Week Low]])-1</f>
        <v>7.3753246753246682E-2</v>
      </c>
      <c r="AF254" s="1">
        <f>(Table2[[#This Row],[Current Week High]]/Table2[[#This Row],[Close Price]])-1</f>
        <v>4.2828287715139357E-2</v>
      </c>
      <c r="AG254" s="1">
        <f>(Table2[[#This Row],[Close Price]]/Table2[[#This Row],[Current Month Low]])-1</f>
        <v>7.3753246753246682E-2</v>
      </c>
      <c r="AH254" s="1">
        <f>(Table2[[#This Row],[Current Month High]]/Table2[[#This Row],[Close Price]])-1</f>
        <v>9.4594758040131177E-2</v>
      </c>
      <c r="AI254">
        <v>18.772602474630801</v>
      </c>
      <c r="AJ254">
        <v>85.378923766816101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0.18</v>
      </c>
      <c r="AM254" t="s">
        <v>3111</v>
      </c>
      <c r="AN254">
        <v>1.95</v>
      </c>
      <c r="AO254" t="s">
        <v>3111</v>
      </c>
      <c r="AP254">
        <v>7.2615535572900002E-3</v>
      </c>
      <c r="AQ254">
        <f>(Table2[[#This Row],[Sharpe Ratio]]-AVERAGE(Table2[Sharpe Ratio]))/_xlfn.STDEV.P(Table2[Sharpe Ratio])</f>
        <v>-0.64423691384094983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-0.68935907587406575</v>
      </c>
      <c r="AS254">
        <f>_xlfn.RANK.AVG(Table2[[#This Row],[1Y Return vs Nifty Z-Score]],Table2[1Y Return vs Nifty Z-Score])</f>
        <v>234</v>
      </c>
      <c r="AT254">
        <f>_xlfn.RANK.AVG(Table2[[#This Row],[6M Return vs Nifty Z-Score]],Table2[6M Return vs Nifty Z-Score])</f>
        <v>97</v>
      </c>
      <c r="AU254">
        <f>_xlfn.RANK.AVG(Table2[[#This Row],[Sharpe Ratio Z-Score]],Table2[Sharpe Ratio Z-Score])</f>
        <v>511</v>
      </c>
      <c r="AV254">
        <f>(Table2[[#This Row],[Rank 1Y]]+Table2[[#This Row],[Rank 6M]]+Table2[[#This Row],[Rank Sharpe]])/3</f>
        <v>280.66666666666669</v>
      </c>
    </row>
    <row r="255" spans="1:48" x14ac:dyDescent="0.3">
      <c r="A255" t="s">
        <v>426</v>
      </c>
      <c r="B255" t="s">
        <v>427</v>
      </c>
      <c r="C255" t="s">
        <v>3064</v>
      </c>
      <c r="D255" t="s">
        <v>428</v>
      </c>
      <c r="E255">
        <v>54502.50319748</v>
      </c>
      <c r="F255">
        <v>363.35</v>
      </c>
      <c r="G255">
        <v>36.435509896850299</v>
      </c>
      <c r="H255">
        <f>(Table2[[#This Row],[1Y Return vs Nifty]]-AVERAGE(Table2[1Y Return vs Nifty]))/_xlfn.STDEV.P(Table2[1Y Return vs Nifty])</f>
        <v>3.1340364568229299E-2</v>
      </c>
      <c r="I255">
        <v>6.07946058394365</v>
      </c>
      <c r="J255">
        <f>(Table2[[#This Row],[1M Return vs Nifty]]-AVERAGE(Table2[1M Return vs Nifty]))/_xlfn.STDEV.P(Table2[1M Return vs Nifty])</f>
        <v>0.97551594218047311</v>
      </c>
      <c r="K255">
        <v>17.6444228932383</v>
      </c>
      <c r="L255">
        <f>(Table2[[#This Row],[6M Return vs Nifty]]-AVERAGE(Table2[6M Return vs Nifty]))/_xlfn.STDEV.P(Table2[6M Return vs Nifty])</f>
        <v>0.46372559727405649</v>
      </c>
      <c r="M255">
        <v>0.42703700671238198</v>
      </c>
      <c r="N255">
        <f>(Table2[[#This Row],[1W Return vs Nifty]]-AVERAGE(Table2[1W Return vs Nifty]))/_xlfn.STDEV.P(Table2[1W Return vs Nifty])</f>
        <v>0.69696438996895049</v>
      </c>
      <c r="O255">
        <v>353.67</v>
      </c>
      <c r="P255">
        <v>336.36926894258801</v>
      </c>
      <c r="Q255">
        <v>288.62875085819297</v>
      </c>
      <c r="R255">
        <v>58.153700935098101</v>
      </c>
      <c r="S255" s="1">
        <f>(Table2[[#This Row],[Close Price]]-Table2[[#This Row],[20D EMA]])/Table2[[#This Row],[20D EMA]]</f>
        <v>2.7370147312466443E-2</v>
      </c>
      <c r="T255" s="1">
        <f>(Table2[[#This Row],[Close Price]]-Table2[[#This Row],[50D EMA]])/Table2[[#This Row],[50D EMA]]</f>
        <v>8.0211641040303011E-2</v>
      </c>
      <c r="U255" s="1">
        <f>(Table2[[#This Row],[Close Price]]-Table2[[#This Row],[200D EMA]])/Table2[[#This Row],[200D EMA]]</f>
        <v>0.25888359672983013</v>
      </c>
      <c r="V255">
        <v>1.17412199233381</v>
      </c>
      <c r="W255">
        <v>364.6</v>
      </c>
      <c r="X255">
        <v>367.7</v>
      </c>
      <c r="Y255">
        <v>350.5</v>
      </c>
      <c r="Z255">
        <v>366.35</v>
      </c>
      <c r="AA255">
        <v>350.5</v>
      </c>
      <c r="AB255">
        <v>372.9</v>
      </c>
      <c r="AC255" s="1">
        <f>(Table2[[#This Row],[Close Price]]/Table2[[#This Row],[Day Low]])-1</f>
        <v>-3.4284147010422705E-3</v>
      </c>
      <c r="AD255" s="1">
        <f>(Table2[[#This Row],[Day High]]/Table2[[#This Row],[Close Price]])-1</f>
        <v>1.1971927893215772E-2</v>
      </c>
      <c r="AE255" s="1">
        <f>(Table2[[#This Row],[Close Price]]/Table2[[#This Row],[Current Week Low]])-1</f>
        <v>3.66619115549216E-2</v>
      </c>
      <c r="AF255" s="1">
        <f>(Table2[[#This Row],[Current Week High]]/Table2[[#This Row],[Close Price]])-1</f>
        <v>8.2565019953213525E-3</v>
      </c>
      <c r="AG255" s="1">
        <f>(Table2[[#This Row],[Close Price]]/Table2[[#This Row],[Current Month Low]])-1</f>
        <v>3.66619115549216E-2</v>
      </c>
      <c r="AH255" s="1">
        <f>(Table2[[#This Row],[Current Month High]]/Table2[[#This Row],[Close Price]])-1</f>
        <v>2.628319801843948E-2</v>
      </c>
      <c r="AI255">
        <v>4.0181643043896997</v>
      </c>
      <c r="AJ255">
        <v>89.540949400104296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0.08</v>
      </c>
      <c r="AM255" t="s">
        <v>3111</v>
      </c>
      <c r="AN255">
        <v>6.44</v>
      </c>
      <c r="AO255" t="s">
        <v>3111</v>
      </c>
      <c r="AP255">
        <v>5.5965318821725001E-2</v>
      </c>
      <c r="AQ255">
        <f>(Table2[[#This Row],[Sharpe Ratio]]-AVERAGE(Table2[Sharpe Ratio]))/_xlfn.STDEV.P(Table2[Sharpe Ratio])</f>
        <v>-7.4190984631394646E-2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2.0933553093603146</v>
      </c>
      <c r="AS255">
        <f>_xlfn.RANK.AVG(Table2[[#This Row],[1Y Return vs Nifty Z-Score]],Table2[1Y Return vs Nifty Z-Score])</f>
        <v>288</v>
      </c>
      <c r="AT255">
        <f>_xlfn.RANK.AVG(Table2[[#This Row],[6M Return vs Nifty Z-Score]],Table2[6M Return vs Nifty Z-Score])</f>
        <v>189</v>
      </c>
      <c r="AU255">
        <f>_xlfn.RANK.AVG(Table2[[#This Row],[Sharpe Ratio Z-Score]],Table2[Sharpe Ratio Z-Score])</f>
        <v>366</v>
      </c>
      <c r="AV255">
        <f>(Table2[[#This Row],[Rank 1Y]]+Table2[[#This Row],[Rank 6M]]+Table2[[#This Row],[Rank Sharpe]])/3</f>
        <v>281</v>
      </c>
    </row>
    <row r="256" spans="1:48" x14ac:dyDescent="0.3">
      <c r="A256" t="s">
        <v>523</v>
      </c>
      <c r="B256" t="s">
        <v>524</v>
      </c>
      <c r="C256" t="s">
        <v>3069</v>
      </c>
      <c r="D256" t="s">
        <v>46</v>
      </c>
      <c r="E256">
        <v>37912.841999999997</v>
      </c>
      <c r="F256">
        <v>62.78</v>
      </c>
      <c r="G256">
        <v>118.878753093933</v>
      </c>
      <c r="H256">
        <f>(Table2[[#This Row],[1Y Return vs Nifty]]-AVERAGE(Table2[1Y Return vs Nifty]))/_xlfn.STDEV.P(Table2[1Y Return vs Nifty])</f>
        <v>1.276220273097143</v>
      </c>
      <c r="I256">
        <v>-10.809299699008699</v>
      </c>
      <c r="J256">
        <f>(Table2[[#This Row],[1M Return vs Nifty]]-AVERAGE(Table2[1M Return vs Nifty]))/_xlfn.STDEV.P(Table2[1M Return vs Nifty])</f>
        <v>-0.75645759379814215</v>
      </c>
      <c r="K256">
        <v>-19.675625886223401</v>
      </c>
      <c r="L256">
        <f>(Table2[[#This Row],[6M Return vs Nifty]]-AVERAGE(Table2[6M Return vs Nifty]))/_xlfn.STDEV.P(Table2[6M Return vs Nifty])</f>
        <v>-0.84992126978032068</v>
      </c>
      <c r="M256">
        <v>-7.0577004240479297</v>
      </c>
      <c r="N256">
        <f>(Table2[[#This Row],[1W Return vs Nifty]]-AVERAGE(Table2[1W Return vs Nifty]))/_xlfn.STDEV.P(Table2[1W Return vs Nifty])</f>
        <v>-0.75719520055920864</v>
      </c>
      <c r="O256">
        <v>65.349999999999994</v>
      </c>
      <c r="P256">
        <v>66.225842254129304</v>
      </c>
      <c r="Q256">
        <v>57.546970038711002</v>
      </c>
      <c r="R256">
        <v>37.862360605779202</v>
      </c>
      <c r="S256" s="1">
        <f>(Table2[[#This Row],[Close Price]]-Table2[[#This Row],[20D EMA]])/Table2[[#This Row],[20D EMA]]</f>
        <v>-3.9326702371843818E-2</v>
      </c>
      <c r="T256" s="1">
        <f>(Table2[[#This Row],[Close Price]]-Table2[[#This Row],[50D EMA]])/Table2[[#This Row],[50D EMA]]</f>
        <v>-5.2031686375637577E-2</v>
      </c>
      <c r="U256" s="1">
        <f>(Table2[[#This Row],[Close Price]]-Table2[[#This Row],[200D EMA]])/Table2[[#This Row],[200D EMA]]</f>
        <v>9.0934934676296875E-2</v>
      </c>
      <c r="V256">
        <v>0.36715940119113999</v>
      </c>
      <c r="W256">
        <v>62.42</v>
      </c>
      <c r="X256">
        <v>62.95</v>
      </c>
      <c r="Y256">
        <v>60.3</v>
      </c>
      <c r="Z256">
        <v>63</v>
      </c>
      <c r="AA256">
        <v>60.3</v>
      </c>
      <c r="AB256">
        <v>66.8</v>
      </c>
      <c r="AC256" s="1">
        <f>(Table2[[#This Row],[Close Price]]/Table2[[#This Row],[Day Low]])-1</f>
        <v>5.7673822492789739E-3</v>
      </c>
      <c r="AD256" s="1">
        <f>(Table2[[#This Row],[Day High]]/Table2[[#This Row],[Close Price]])-1</f>
        <v>2.7078687480088792E-3</v>
      </c>
      <c r="AE256" s="1">
        <f>(Table2[[#This Row],[Close Price]]/Table2[[#This Row],[Current Week Low]])-1</f>
        <v>4.1127694859038222E-2</v>
      </c>
      <c r="AF256" s="1">
        <f>(Table2[[#This Row],[Current Week High]]/Table2[[#This Row],[Close Price]])-1</f>
        <v>3.504300732717347E-3</v>
      </c>
      <c r="AG256" s="1">
        <f>(Table2[[#This Row],[Close Price]]/Table2[[#This Row],[Current Month Low]])-1</f>
        <v>4.1127694859038222E-2</v>
      </c>
      <c r="AH256" s="1">
        <f>(Table2[[#This Row],[Current Month High]]/Table2[[#This Row],[Close Price]])-1</f>
        <v>6.4033131570563784E-2</v>
      </c>
      <c r="AI256">
        <v>24.482319209939401</v>
      </c>
      <c r="AJ256">
        <v>145.71428571428501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-0.14000000000000001</v>
      </c>
      <c r="AM256" t="s">
        <v>3110</v>
      </c>
      <c r="AN256">
        <v>-7.42</v>
      </c>
      <c r="AO256" t="s">
        <v>3110</v>
      </c>
      <c r="AP256">
        <v>0.130005397898003</v>
      </c>
      <c r="AQ256">
        <f>(Table2[[#This Row],[Sharpe Ratio]]-AVERAGE(Table2[Sharpe Ratio]))/_xlfn.STDEV.P(Table2[Sharpe Ratio])</f>
        <v>0.79240003654795022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78</v>
      </c>
      <c r="AT256">
        <f>_xlfn.RANK.AVG(Table2[[#This Row],[6M Return vs Nifty Z-Score]],Table2[6M Return vs Nifty Z-Score])</f>
        <v>610</v>
      </c>
      <c r="AU256">
        <f>_xlfn.RANK.AVG(Table2[[#This Row],[Sharpe Ratio Z-Score]],Table2[Sharpe Ratio Z-Score])</f>
        <v>155</v>
      </c>
      <c r="AV256">
        <f>(Table2[[#This Row],[Rank 1Y]]+Table2[[#This Row],[Rank 6M]]+Table2[[#This Row],[Rank Sharpe]])/3</f>
        <v>281</v>
      </c>
    </row>
    <row r="257" spans="1:48" x14ac:dyDescent="0.3">
      <c r="A257" t="s">
        <v>1193</v>
      </c>
      <c r="B257" t="s">
        <v>1194</v>
      </c>
      <c r="C257" t="s">
        <v>3069</v>
      </c>
      <c r="D257" t="s">
        <v>925</v>
      </c>
      <c r="E257">
        <v>9749.6453784500009</v>
      </c>
      <c r="F257">
        <v>1325.95</v>
      </c>
      <c r="G257">
        <v>56.749403551140801</v>
      </c>
      <c r="H257">
        <f>(Table2[[#This Row],[1Y Return vs Nifty]]-AVERAGE(Table2[1Y Return vs Nifty]))/_xlfn.STDEV.P(Table2[1Y Return vs Nifty])</f>
        <v>0.33807693985999415</v>
      </c>
      <c r="I257">
        <v>1.2597527168473399</v>
      </c>
      <c r="J257">
        <f>(Table2[[#This Row],[1M Return vs Nifty]]-AVERAGE(Table2[1M Return vs Nifty]))/_xlfn.STDEV.P(Table2[1M Return vs Nifty])</f>
        <v>0.48124600542348761</v>
      </c>
      <c r="K257">
        <v>6.45932160469191</v>
      </c>
      <c r="L257">
        <f>(Table2[[#This Row],[6M Return vs Nifty]]-AVERAGE(Table2[6M Return vs Nifty]))/_xlfn.STDEV.P(Table2[6M Return vs Nifty])</f>
        <v>7.0015681399804602E-2</v>
      </c>
      <c r="M257">
        <v>-10.2391193153522</v>
      </c>
      <c r="N257">
        <f>(Table2[[#This Row],[1W Return vs Nifty]]-AVERAGE(Table2[1W Return vs Nifty]))/_xlfn.STDEV.P(Table2[1W Return vs Nifty])</f>
        <v>-1.3752918051594878</v>
      </c>
      <c r="O257">
        <v>1410</v>
      </c>
      <c r="P257">
        <v>1318.4262139416001</v>
      </c>
      <c r="Q257">
        <v>1057.4906093955699</v>
      </c>
      <c r="R257">
        <v>31.6741741369474</v>
      </c>
      <c r="S257" s="1">
        <f>(Table2[[#This Row],[Close Price]]-Table2[[#This Row],[20D EMA]])/Table2[[#This Row],[20D EMA]]</f>
        <v>-5.960992907801415E-2</v>
      </c>
      <c r="T257" s="1">
        <f>(Table2[[#This Row],[Close Price]]-Table2[[#This Row],[50D EMA]])/Table2[[#This Row],[50D EMA]]</f>
        <v>5.7066417360640094E-3</v>
      </c>
      <c r="U257" s="1">
        <f>(Table2[[#This Row],[Close Price]]-Table2[[#This Row],[200D EMA]])/Table2[[#This Row],[200D EMA]]</f>
        <v>0.25386456221854636</v>
      </c>
      <c r="V257">
        <v>0.850267057159944</v>
      </c>
      <c r="W257">
        <v>1338.45</v>
      </c>
      <c r="X257">
        <v>1349.7</v>
      </c>
      <c r="Y257">
        <v>1298.05</v>
      </c>
      <c r="Z257">
        <v>1438.8</v>
      </c>
      <c r="AA257">
        <v>1298.05</v>
      </c>
      <c r="AB257">
        <v>1591.25</v>
      </c>
      <c r="AC257" s="1">
        <f>(Table2[[#This Row],[Close Price]]/Table2[[#This Row],[Day Low]])-1</f>
        <v>-9.3391609697784927E-3</v>
      </c>
      <c r="AD257" s="1">
        <f>(Table2[[#This Row],[Day High]]/Table2[[#This Row],[Close Price]])-1</f>
        <v>1.7911685961009116E-2</v>
      </c>
      <c r="AE257" s="1">
        <f>(Table2[[#This Row],[Close Price]]/Table2[[#This Row],[Current Week Low]])-1</f>
        <v>2.149377913023387E-2</v>
      </c>
      <c r="AF257" s="1">
        <f>(Table2[[#This Row],[Current Week High]]/Table2[[#This Row],[Close Price]])-1</f>
        <v>8.5108789924205119E-2</v>
      </c>
      <c r="AG257" s="1">
        <f>(Table2[[#This Row],[Close Price]]/Table2[[#This Row],[Current Month Low]])-1</f>
        <v>2.149377913023387E-2</v>
      </c>
      <c r="AH257" s="1">
        <f>(Table2[[#This Row],[Current Month High]]/Table2[[#This Row],[Close Price]])-1</f>
        <v>0.20008295938760878</v>
      </c>
      <c r="AI257">
        <v>20.008295938760799</v>
      </c>
      <c r="AJ257">
        <v>102.12652439024301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0.11</v>
      </c>
      <c r="AM257" t="s">
        <v>3111</v>
      </c>
      <c r="AN257">
        <v>-4.3</v>
      </c>
      <c r="AO257" t="s">
        <v>3110</v>
      </c>
      <c r="AP257">
        <v>5.7885656225069998E-2</v>
      </c>
      <c r="AQ257">
        <f>(Table2[[#This Row],[Sharpe Ratio]]-AVERAGE(Table2[Sharpe Ratio]))/_xlfn.STDEV.P(Table2[Sharpe Ratio])</f>
        <v>-5.1714682983213175E-2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-0.53766786145941459</v>
      </c>
      <c r="AS257">
        <f>_xlfn.RANK.AVG(Table2[[#This Row],[1Y Return vs Nifty Z-Score]],Table2[1Y Return vs Nifty Z-Score])</f>
        <v>204</v>
      </c>
      <c r="AT257">
        <f>_xlfn.RANK.AVG(Table2[[#This Row],[6M Return vs Nifty Z-Score]],Table2[6M Return vs Nifty Z-Score])</f>
        <v>291</v>
      </c>
      <c r="AU257">
        <f>_xlfn.RANK.AVG(Table2[[#This Row],[Sharpe Ratio Z-Score]],Table2[Sharpe Ratio Z-Score])</f>
        <v>357</v>
      </c>
      <c r="AV257">
        <f>(Table2[[#This Row],[Rank 1Y]]+Table2[[#This Row],[Rank 6M]]+Table2[[#This Row],[Rank Sharpe]])/3</f>
        <v>284</v>
      </c>
    </row>
    <row r="258" spans="1:48" x14ac:dyDescent="0.3">
      <c r="A258" t="s">
        <v>1016</v>
      </c>
      <c r="B258" t="s">
        <v>1017</v>
      </c>
      <c r="C258" t="s">
        <v>3071</v>
      </c>
      <c r="D258" t="s">
        <v>101</v>
      </c>
      <c r="E258">
        <v>12932.476806549001</v>
      </c>
      <c r="F258">
        <v>18.87</v>
      </c>
      <c r="G258">
        <v>139.93216776436901</v>
      </c>
      <c r="H258">
        <f>(Table2[[#This Row],[1Y Return vs Nifty]]-AVERAGE(Table2[1Y Return vs Nifty]))/_xlfn.STDEV.P(Table2[1Y Return vs Nifty])</f>
        <v>1.5941234985500821</v>
      </c>
      <c r="I258">
        <v>-3.5649950885459498</v>
      </c>
      <c r="J258">
        <f>(Table2[[#This Row],[1M Return vs Nifty]]-AVERAGE(Table2[1M Return vs Nifty]))/_xlfn.STDEV.P(Table2[1M Return vs Nifty])</f>
        <v>-1.354078630728453E-2</v>
      </c>
      <c r="K258">
        <v>-24.4316315057496</v>
      </c>
      <c r="L258">
        <f>(Table2[[#This Row],[6M Return vs Nifty]]-AVERAGE(Table2[6M Return vs Nifty]))/_xlfn.STDEV.P(Table2[6M Return vs Nifty])</f>
        <v>-1.0173302653768619</v>
      </c>
      <c r="M258">
        <v>-4.8429676363734</v>
      </c>
      <c r="N258">
        <f>(Table2[[#This Row],[1W Return vs Nifty]]-AVERAGE(Table2[1W Return vs Nifty]))/_xlfn.STDEV.P(Table2[1W Return vs Nifty])</f>
        <v>-0.32690957551932914</v>
      </c>
      <c r="O258">
        <v>18.940000000000001</v>
      </c>
      <c r="P258">
        <v>18.904270593113601</v>
      </c>
      <c r="Q258">
        <v>16.587294358141399</v>
      </c>
      <c r="R258">
        <v>49.165899875470501</v>
      </c>
      <c r="S258" s="1">
        <f>(Table2[[#This Row],[Close Price]]-Table2[[#This Row],[20D EMA]])/Table2[[#This Row],[20D EMA]]</f>
        <v>-3.6958817317845976E-3</v>
      </c>
      <c r="T258" s="1">
        <f>(Table2[[#This Row],[Close Price]]-Table2[[#This Row],[50D EMA]])/Table2[[#This Row],[50D EMA]]</f>
        <v>-1.8128492683597249E-3</v>
      </c>
      <c r="U258" s="1">
        <f>(Table2[[#This Row],[Close Price]]-Table2[[#This Row],[200D EMA]])/Table2[[#This Row],[200D EMA]]</f>
        <v>0.13761772068258987</v>
      </c>
      <c r="V258">
        <v>1.25083182259264</v>
      </c>
      <c r="W258">
        <v>18.55</v>
      </c>
      <c r="X258">
        <v>18.989999999999998</v>
      </c>
      <c r="Y258">
        <v>17.899999999999999</v>
      </c>
      <c r="Z258">
        <v>19.39</v>
      </c>
      <c r="AA258">
        <v>17.899999999999999</v>
      </c>
      <c r="AB258">
        <v>20.05</v>
      </c>
      <c r="AC258" s="1">
        <f>(Table2[[#This Row],[Close Price]]/Table2[[#This Row],[Day Low]])-1</f>
        <v>1.7250673854447562E-2</v>
      </c>
      <c r="AD258" s="1">
        <f>(Table2[[#This Row],[Day High]]/Table2[[#This Row],[Close Price]])-1</f>
        <v>6.3593004769473271E-3</v>
      </c>
      <c r="AE258" s="1">
        <f>(Table2[[#This Row],[Close Price]]/Table2[[#This Row],[Current Week Low]])-1</f>
        <v>5.4189944134078294E-2</v>
      </c>
      <c r="AF258" s="1">
        <f>(Table2[[#This Row],[Current Week High]]/Table2[[#This Row],[Close Price]])-1</f>
        <v>2.755696873343938E-2</v>
      </c>
      <c r="AG258" s="1">
        <f>(Table2[[#This Row],[Close Price]]/Table2[[#This Row],[Current Month Low]])-1</f>
        <v>5.4189944134078294E-2</v>
      </c>
      <c r="AH258" s="1">
        <f>(Table2[[#This Row],[Current Month High]]/Table2[[#This Row],[Close Price]])-1</f>
        <v>6.2533121356650678E-2</v>
      </c>
      <c r="AI258">
        <v>27.186009538950699</v>
      </c>
      <c r="AJ258">
        <v>179.555555555555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-0.12</v>
      </c>
      <c r="AM258" t="s">
        <v>3110</v>
      </c>
      <c r="AN258">
        <v>5.95</v>
      </c>
      <c r="AO258" t="s">
        <v>3111</v>
      </c>
      <c r="AP258">
        <v>0.12855193398923101</v>
      </c>
      <c r="AQ258">
        <f>(Table2[[#This Row],[Sharpe Ratio]]-AVERAGE(Table2[Sharpe Ratio]))/_xlfn.STDEV.P(Table2[Sharpe Ratio])</f>
        <v>0.77538818582244773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1.0117310571690543</v>
      </c>
      <c r="AS258">
        <f>_xlfn.RANK.AVG(Table2[[#This Row],[1Y Return vs Nifty Z-Score]],Table2[1Y Return vs Nifty Z-Score])</f>
        <v>49</v>
      </c>
      <c r="AT258">
        <f>_xlfn.RANK.AVG(Table2[[#This Row],[6M Return vs Nifty Z-Score]],Table2[6M Return vs Nifty Z-Score])</f>
        <v>646</v>
      </c>
      <c r="AU258">
        <f>_xlfn.RANK.AVG(Table2[[#This Row],[Sharpe Ratio Z-Score]],Table2[Sharpe Ratio Z-Score])</f>
        <v>158</v>
      </c>
      <c r="AV258">
        <f>(Table2[[#This Row],[Rank 1Y]]+Table2[[#This Row],[Rank 6M]]+Table2[[#This Row],[Rank Sharpe]])/3</f>
        <v>284.33333333333331</v>
      </c>
    </row>
    <row r="259" spans="1:48" x14ac:dyDescent="0.3">
      <c r="A259" t="s">
        <v>282</v>
      </c>
      <c r="B259" t="s">
        <v>283</v>
      </c>
      <c r="C259" t="s">
        <v>3073</v>
      </c>
      <c r="D259" t="s">
        <v>130</v>
      </c>
      <c r="E259">
        <v>95754.804119519904</v>
      </c>
      <c r="F259">
        <v>946.4</v>
      </c>
      <c r="G259">
        <v>19.9661941228308</v>
      </c>
      <c r="H259">
        <f>(Table2[[#This Row],[1Y Return vs Nifty]]-AVERAGE(Table2[1Y Return vs Nifty]))/_xlfn.STDEV.P(Table2[1Y Return vs Nifty])</f>
        <v>-0.21734369393349487</v>
      </c>
      <c r="I259">
        <v>-11.984886636269801</v>
      </c>
      <c r="J259">
        <f>(Table2[[#This Row],[1M Return vs Nifty]]-AVERAGE(Table2[1M Return vs Nifty]))/_xlfn.STDEV.P(Table2[1M Return vs Nifty])</f>
        <v>-0.87701620381249723</v>
      </c>
      <c r="K259">
        <v>10.439118841500999</v>
      </c>
      <c r="L259">
        <f>(Table2[[#This Row],[6M Return vs Nifty]]-AVERAGE(Table2[6M Return vs Nifty]))/_xlfn.STDEV.P(Table2[6M Return vs Nifty])</f>
        <v>0.21010253397977963</v>
      </c>
      <c r="M259">
        <v>-3.62173200390703</v>
      </c>
      <c r="N259">
        <f>(Table2[[#This Row],[1W Return vs Nifty]]-AVERAGE(Table2[1W Return vs Nifty]))/_xlfn.STDEV.P(Table2[1W Return vs Nifty])</f>
        <v>-8.9643869985381208E-2</v>
      </c>
      <c r="O259">
        <v>971.95</v>
      </c>
      <c r="P259">
        <v>985.63781133335203</v>
      </c>
      <c r="Q259">
        <v>869.80323995369304</v>
      </c>
      <c r="R259">
        <v>43.015248869962399</v>
      </c>
      <c r="S259" s="1">
        <f>(Table2[[#This Row],[Close Price]]-Table2[[#This Row],[20D EMA]])/Table2[[#This Row],[20D EMA]]</f>
        <v>-2.6287360460929127E-2</v>
      </c>
      <c r="T259" s="1">
        <f>(Table2[[#This Row],[Close Price]]-Table2[[#This Row],[50D EMA]])/Table2[[#This Row],[50D EMA]]</f>
        <v>-3.9809563799375648E-2</v>
      </c>
      <c r="U259" s="1">
        <f>(Table2[[#This Row],[Close Price]]-Table2[[#This Row],[200D EMA]])/Table2[[#This Row],[200D EMA]]</f>
        <v>8.8062169152629086E-2</v>
      </c>
      <c r="V259">
        <v>1.0692412394319399</v>
      </c>
      <c r="W259">
        <v>929.65</v>
      </c>
      <c r="X259">
        <v>938</v>
      </c>
      <c r="Y259">
        <v>903.45</v>
      </c>
      <c r="Z259">
        <v>949.85</v>
      </c>
      <c r="AA259">
        <v>903.45</v>
      </c>
      <c r="AB259">
        <v>1006.65</v>
      </c>
      <c r="AC259" s="1">
        <f>(Table2[[#This Row],[Close Price]]/Table2[[#This Row],[Day Low]])-1</f>
        <v>1.8017533480342074E-2</v>
      </c>
      <c r="AD259" s="1">
        <f>(Table2[[#This Row],[Day High]]/Table2[[#This Row],[Close Price]])-1</f>
        <v>-8.8757396449703485E-3</v>
      </c>
      <c r="AE259" s="1">
        <f>(Table2[[#This Row],[Close Price]]/Table2[[#This Row],[Current Week Low]])-1</f>
        <v>4.7539985610714375E-2</v>
      </c>
      <c r="AF259" s="1">
        <f>(Table2[[#This Row],[Current Week High]]/Table2[[#This Row],[Close Price]])-1</f>
        <v>3.6453930684701152E-3</v>
      </c>
      <c r="AG259" s="1">
        <f>(Table2[[#This Row],[Close Price]]/Table2[[#This Row],[Current Month Low]])-1</f>
        <v>4.7539985610714375E-2</v>
      </c>
      <c r="AH259" s="1">
        <f>(Table2[[#This Row],[Current Month High]]/Table2[[#This Row],[Close Price]])-1</f>
        <v>6.3662299239222397E-2</v>
      </c>
      <c r="AI259">
        <v>15.912933220625501</v>
      </c>
      <c r="AJ259">
        <v>62.723521320495102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-0.02</v>
      </c>
      <c r="AM259" t="s">
        <v>3110</v>
      </c>
      <c r="AN259">
        <v>-0.65</v>
      </c>
      <c r="AO259" t="s">
        <v>3110</v>
      </c>
      <c r="AP259">
        <v>8.7497897525643006E-2</v>
      </c>
      <c r="AQ259">
        <f>(Table2[[#This Row],[Sharpe Ratio]]-AVERAGE(Table2[Sharpe Ratio]))/_xlfn.STDEV.P(Table2[Sharpe Ratio])</f>
        <v>0.29487736213920479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353</v>
      </c>
      <c r="AT259">
        <f>_xlfn.RANK.AVG(Table2[[#This Row],[6M Return vs Nifty Z-Score]],Table2[6M Return vs Nifty Z-Score])</f>
        <v>253</v>
      </c>
      <c r="AU259">
        <f>_xlfn.RANK.AVG(Table2[[#This Row],[Sharpe Ratio Z-Score]],Table2[Sharpe Ratio Z-Score])</f>
        <v>257</v>
      </c>
      <c r="AV259">
        <f>(Table2[[#This Row],[Rank 1Y]]+Table2[[#This Row],[Rank 6M]]+Table2[[#This Row],[Rank Sharpe]])/3</f>
        <v>287.66666666666669</v>
      </c>
    </row>
    <row r="260" spans="1:48" x14ac:dyDescent="0.3">
      <c r="A260" t="s">
        <v>608</v>
      </c>
      <c r="B260" t="s">
        <v>609</v>
      </c>
      <c r="C260" t="s">
        <v>3077</v>
      </c>
      <c r="D260" t="s">
        <v>260</v>
      </c>
      <c r="E260">
        <v>30583.185057059902</v>
      </c>
      <c r="F260">
        <v>4065.9</v>
      </c>
      <c r="G260">
        <v>1.1711923870660499</v>
      </c>
      <c r="H260">
        <f>(Table2[[#This Row],[1Y Return vs Nifty]]-AVERAGE(Table2[1Y Return vs Nifty]))/_xlfn.STDEV.P(Table2[1Y Return vs Nifty])</f>
        <v>-0.50114524193527854</v>
      </c>
      <c r="I260">
        <v>-2.8776551404520401</v>
      </c>
      <c r="J260">
        <f>(Table2[[#This Row],[1M Return vs Nifty]]-AVERAGE(Table2[1M Return vs Nifty]))/_xlfn.STDEV.P(Table2[1M Return vs Nifty])</f>
        <v>5.6947193886336976E-2</v>
      </c>
      <c r="K260">
        <v>21.538789647426899</v>
      </c>
      <c r="L260">
        <f>(Table2[[#This Row],[6M Return vs Nifty]]-AVERAGE(Table2[6M Return vs Nifty]))/_xlfn.STDEV.P(Table2[6M Return vs Nifty])</f>
        <v>0.60080534001587094</v>
      </c>
      <c r="M260">
        <v>1.95721701177896</v>
      </c>
      <c r="N260">
        <f>(Table2[[#This Row],[1W Return vs Nifty]]-AVERAGE(Table2[1W Return vs Nifty]))/_xlfn.STDEV.P(Table2[1W Return vs Nifty])</f>
        <v>0.99425283197324932</v>
      </c>
      <c r="O260">
        <v>4145.96</v>
      </c>
      <c r="P260">
        <v>4066.5861035970602</v>
      </c>
      <c r="Q260">
        <v>3557.2485289285701</v>
      </c>
      <c r="R260">
        <v>40.963007996594101</v>
      </c>
      <c r="S260" s="1">
        <f>(Table2[[#This Row],[Close Price]]-Table2[[#This Row],[20D EMA]])/Table2[[#This Row],[20D EMA]]</f>
        <v>-1.9310364788854679E-2</v>
      </c>
      <c r="T260" s="1">
        <f>(Table2[[#This Row],[Close Price]]-Table2[[#This Row],[50D EMA]])/Table2[[#This Row],[50D EMA]]</f>
        <v>-1.6871734166730074E-4</v>
      </c>
      <c r="U260" s="1">
        <f>(Table2[[#This Row],[Close Price]]-Table2[[#This Row],[200D EMA]])/Table2[[#This Row],[200D EMA]]</f>
        <v>0.14299014166003013</v>
      </c>
      <c r="V260">
        <v>0.74583554299171195</v>
      </c>
      <c r="W260">
        <v>4030.05</v>
      </c>
      <c r="X260">
        <v>4075.9</v>
      </c>
      <c r="Y260">
        <v>4035</v>
      </c>
      <c r="Z260">
        <v>4294</v>
      </c>
      <c r="AA260">
        <v>4035</v>
      </c>
      <c r="AB260">
        <v>4438</v>
      </c>
      <c r="AC260" s="1">
        <f>(Table2[[#This Row],[Close Price]]/Table2[[#This Row],[Day Low]])-1</f>
        <v>8.8956712695871243E-3</v>
      </c>
      <c r="AD260" s="1">
        <f>(Table2[[#This Row],[Day High]]/Table2[[#This Row],[Close Price]])-1</f>
        <v>2.4594800659141214E-3</v>
      </c>
      <c r="AE260" s="1">
        <f>(Table2[[#This Row],[Close Price]]/Table2[[#This Row],[Current Week Low]])-1</f>
        <v>7.6579925650557268E-3</v>
      </c>
      <c r="AF260" s="1">
        <f>(Table2[[#This Row],[Current Week High]]/Table2[[#This Row],[Close Price]])-1</f>
        <v>5.6100740303499874E-2</v>
      </c>
      <c r="AG260" s="1">
        <f>(Table2[[#This Row],[Close Price]]/Table2[[#This Row],[Current Month Low]])-1</f>
        <v>7.6579925650557268E-3</v>
      </c>
      <c r="AH260" s="1">
        <f>(Table2[[#This Row],[Current Month High]]/Table2[[#This Row],[Close Price]])-1</f>
        <v>9.1517253252662467E-2</v>
      </c>
      <c r="AI260">
        <v>18.495290095673699</v>
      </c>
      <c r="AJ260">
        <v>61.057635175282201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-0.08</v>
      </c>
      <c r="AM260" t="s">
        <v>3110</v>
      </c>
      <c r="AN260">
        <v>4.9000000000000004</v>
      </c>
      <c r="AO260" t="s">
        <v>3111</v>
      </c>
      <c r="AP260">
        <v>0.102854167998882</v>
      </c>
      <c r="AQ260">
        <f>(Table2[[#This Row],[Sharpe Ratio]]-AVERAGE(Table2[Sharpe Ratio]))/_xlfn.STDEV.P(Table2[Sharpe Ratio])</f>
        <v>0.47461253094150391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1.6254726548816825</v>
      </c>
      <c r="AS260">
        <f>_xlfn.RANK.AVG(Table2[[#This Row],[1Y Return vs Nifty Z-Score]],Table2[1Y Return vs Nifty Z-Score])</f>
        <v>482</v>
      </c>
      <c r="AT260">
        <f>_xlfn.RANK.AVG(Table2[[#This Row],[6M Return vs Nifty Z-Score]],Table2[6M Return vs Nifty Z-Score])</f>
        <v>158</v>
      </c>
      <c r="AU260">
        <f>_xlfn.RANK.AVG(Table2[[#This Row],[Sharpe Ratio Z-Score]],Table2[Sharpe Ratio Z-Score])</f>
        <v>223</v>
      </c>
      <c r="AV260">
        <f>(Table2[[#This Row],[Rank 1Y]]+Table2[[#This Row],[Rank 6M]]+Table2[[#This Row],[Rank Sharpe]])/3</f>
        <v>287.66666666666669</v>
      </c>
    </row>
    <row r="261" spans="1:48" x14ac:dyDescent="0.3">
      <c r="A261" t="s">
        <v>838</v>
      </c>
      <c r="B261" t="s">
        <v>839</v>
      </c>
      <c r="C261" t="s">
        <v>3077</v>
      </c>
      <c r="D261" t="s">
        <v>407</v>
      </c>
      <c r="E261">
        <v>17924.920105950001</v>
      </c>
      <c r="F261">
        <v>289.89999999999998</v>
      </c>
      <c r="G261">
        <v>20.173219601641701</v>
      </c>
      <c r="H261">
        <f>(Table2[[#This Row],[1Y Return vs Nifty]]-AVERAGE(Table2[1Y Return vs Nifty]))/_xlfn.STDEV.P(Table2[1Y Return vs Nifty])</f>
        <v>-0.21421764200818208</v>
      </c>
      <c r="I261">
        <v>-11.1208364604644</v>
      </c>
      <c r="J261">
        <f>(Table2[[#This Row],[1M Return vs Nifty]]-AVERAGE(Table2[1M Return vs Nifty]))/_xlfn.STDEV.P(Table2[1M Return vs Nifty])</f>
        <v>-0.78840626364043986</v>
      </c>
      <c r="K261">
        <v>22.708999858222199</v>
      </c>
      <c r="L261">
        <f>(Table2[[#This Row],[6M Return vs Nifty]]-AVERAGE(Table2[6M Return vs Nifty]))/_xlfn.STDEV.P(Table2[6M Return vs Nifty])</f>
        <v>0.64199614837441421</v>
      </c>
      <c r="M261">
        <v>-8.3611570716768302</v>
      </c>
      <c r="N261">
        <f>(Table2[[#This Row],[1W Return vs Nifty]]-AVERAGE(Table2[1W Return vs Nifty]))/_xlfn.STDEV.P(Table2[1W Return vs Nifty])</f>
        <v>-1.0104350773780681</v>
      </c>
      <c r="O261">
        <v>312.14999999999998</v>
      </c>
      <c r="P261">
        <v>312.24898187356098</v>
      </c>
      <c r="Q261">
        <v>266.76264349519897</v>
      </c>
      <c r="R261">
        <v>22.661664929876999</v>
      </c>
      <c r="S261" s="1">
        <f>(Table2[[#This Row],[Close Price]]-Table2[[#This Row],[20D EMA]])/Table2[[#This Row],[20D EMA]]</f>
        <v>-7.1279833413423033E-2</v>
      </c>
      <c r="T261" s="1">
        <f>(Table2[[#This Row],[Close Price]]-Table2[[#This Row],[50D EMA]])/Table2[[#This Row],[50D EMA]]</f>
        <v>-7.1574234572238826E-2</v>
      </c>
      <c r="U261" s="1">
        <f>(Table2[[#This Row],[Close Price]]-Table2[[#This Row],[200D EMA]])/Table2[[#This Row],[200D EMA]]</f>
        <v>8.6733870236285232E-2</v>
      </c>
      <c r="V261">
        <v>0.58273702057833598</v>
      </c>
      <c r="W261">
        <v>288.05</v>
      </c>
      <c r="X261">
        <v>290.7</v>
      </c>
      <c r="Y261">
        <v>281.05</v>
      </c>
      <c r="Z261">
        <v>303.7</v>
      </c>
      <c r="AA261">
        <v>281.05</v>
      </c>
      <c r="AB261">
        <v>320</v>
      </c>
      <c r="AC261" s="1">
        <f>(Table2[[#This Row],[Close Price]]/Table2[[#This Row],[Day Low]])-1</f>
        <v>6.4224960944279097E-3</v>
      </c>
      <c r="AD261" s="1">
        <f>(Table2[[#This Row],[Day High]]/Table2[[#This Row],[Close Price]])-1</f>
        <v>2.7595722662987487E-3</v>
      </c>
      <c r="AE261" s="1">
        <f>(Table2[[#This Row],[Close Price]]/Table2[[#This Row],[Current Week Low]])-1</f>
        <v>3.1489058886319032E-2</v>
      </c>
      <c r="AF261" s="1">
        <f>(Table2[[#This Row],[Current Week High]]/Table2[[#This Row],[Close Price]])-1</f>
        <v>4.7602621593652916E-2</v>
      </c>
      <c r="AG261" s="1">
        <f>(Table2[[#This Row],[Close Price]]/Table2[[#This Row],[Current Month Low]])-1</f>
        <v>3.1489058886319032E-2</v>
      </c>
      <c r="AH261" s="1">
        <f>(Table2[[#This Row],[Current Month High]]/Table2[[#This Row],[Close Price]])-1</f>
        <v>0.10382890651948951</v>
      </c>
      <c r="AI261">
        <v>22.7664711969644</v>
      </c>
      <c r="AJ261">
        <v>56.027987082884799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-0.11</v>
      </c>
      <c r="AM261" t="s">
        <v>3110</v>
      </c>
      <c r="AN261">
        <v>-8.68</v>
      </c>
      <c r="AO261" t="s">
        <v>3110</v>
      </c>
      <c r="AP261">
        <v>5.7177529908164E-2</v>
      </c>
      <c r="AQ261">
        <f>(Table2[[#This Row],[Sharpe Ratio]]-AVERAGE(Table2[Sharpe Ratio]))/_xlfn.STDEV.P(Table2[Sharpe Ratio])</f>
        <v>-6.0002841447486736E-2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350</v>
      </c>
      <c r="AT261">
        <f>_xlfn.RANK.AVG(Table2[[#This Row],[6M Return vs Nifty Z-Score]],Table2[6M Return vs Nifty Z-Score])</f>
        <v>152</v>
      </c>
      <c r="AU261">
        <f>_xlfn.RANK.AVG(Table2[[#This Row],[Sharpe Ratio Z-Score]],Table2[Sharpe Ratio Z-Score])</f>
        <v>361</v>
      </c>
      <c r="AV261">
        <f>(Table2[[#This Row],[Rank 1Y]]+Table2[[#This Row],[Rank 6M]]+Table2[[#This Row],[Rank Sharpe]])/3</f>
        <v>287.66666666666669</v>
      </c>
    </row>
    <row r="262" spans="1:48" x14ac:dyDescent="0.3">
      <c r="A262" t="s">
        <v>912</v>
      </c>
      <c r="B262" t="s">
        <v>913</v>
      </c>
      <c r="C262" t="s">
        <v>3076</v>
      </c>
      <c r="D262" t="s">
        <v>796</v>
      </c>
      <c r="E262">
        <v>15813.417361899999</v>
      </c>
      <c r="F262">
        <v>384.35</v>
      </c>
      <c r="G262">
        <v>32.414863095487597</v>
      </c>
      <c r="H262">
        <f>(Table2[[#This Row],[1Y Return vs Nifty]]-AVERAGE(Table2[1Y Return vs Nifty]))/_xlfn.STDEV.P(Table2[1Y Return vs Nifty])</f>
        <v>-2.9370765030861744E-2</v>
      </c>
      <c r="I262">
        <v>1.1155009395092801</v>
      </c>
      <c r="J262">
        <f>(Table2[[#This Row],[1M Return vs Nifty]]-AVERAGE(Table2[1M Return vs Nifty]))/_xlfn.STDEV.P(Table2[1M Return vs Nifty])</f>
        <v>0.46645271943436789</v>
      </c>
      <c r="K262">
        <v>-13.427766417194499</v>
      </c>
      <c r="L262">
        <f>(Table2[[#This Row],[6M Return vs Nifty]]-AVERAGE(Table2[6M Return vs Nifty]))/_xlfn.STDEV.P(Table2[6M Return vs Nifty])</f>
        <v>-0.62999977220171488</v>
      </c>
      <c r="M262">
        <v>10.3098755303433</v>
      </c>
      <c r="N262">
        <f>(Table2[[#This Row],[1W Return vs Nifty]]-AVERAGE(Table2[1W Return vs Nifty]))/_xlfn.STDEV.P(Table2[1W Return vs Nifty])</f>
        <v>2.6170350075055233</v>
      </c>
      <c r="O262">
        <v>360.44</v>
      </c>
      <c r="P262">
        <v>353.31543434672102</v>
      </c>
      <c r="Q262">
        <v>324.64919589770801</v>
      </c>
      <c r="R262">
        <v>68.992100039511101</v>
      </c>
      <c r="S262" s="1">
        <f>(Table2[[#This Row],[Close Price]]-Table2[[#This Row],[20D EMA]])/Table2[[#This Row],[20D EMA]]</f>
        <v>6.6335589834646616E-2</v>
      </c>
      <c r="T262" s="1">
        <f>(Table2[[#This Row],[Close Price]]-Table2[[#This Row],[50D EMA]])/Table2[[#This Row],[50D EMA]]</f>
        <v>8.7838126037889638E-2</v>
      </c>
      <c r="U262" s="1">
        <f>(Table2[[#This Row],[Close Price]]-Table2[[#This Row],[200D EMA]])/Table2[[#This Row],[200D EMA]]</f>
        <v>0.18389327574710157</v>
      </c>
      <c r="V262">
        <v>1.48992155709135</v>
      </c>
      <c r="W262">
        <v>380.5</v>
      </c>
      <c r="X262">
        <v>385.95</v>
      </c>
      <c r="Y262">
        <v>336</v>
      </c>
      <c r="Z262">
        <v>396</v>
      </c>
      <c r="AA262">
        <v>336</v>
      </c>
      <c r="AB262">
        <v>396</v>
      </c>
      <c r="AC262" s="1">
        <f>(Table2[[#This Row],[Close Price]]/Table2[[#This Row],[Day Low]])-1</f>
        <v>1.0118265440210328E-2</v>
      </c>
      <c r="AD262" s="1">
        <f>(Table2[[#This Row],[Day High]]/Table2[[#This Row],[Close Price]])-1</f>
        <v>4.16287238194335E-3</v>
      </c>
      <c r="AE262" s="1">
        <f>(Table2[[#This Row],[Close Price]]/Table2[[#This Row],[Current Week Low]])-1</f>
        <v>0.14389880952380962</v>
      </c>
      <c r="AF262" s="1">
        <f>(Table2[[#This Row],[Current Week High]]/Table2[[#This Row],[Close Price]])-1</f>
        <v>3.0310914531026301E-2</v>
      </c>
      <c r="AG262" s="1">
        <f>(Table2[[#This Row],[Close Price]]/Table2[[#This Row],[Current Month Low]])-1</f>
        <v>0.14389880952380962</v>
      </c>
      <c r="AH262" s="1">
        <f>(Table2[[#This Row],[Current Month High]]/Table2[[#This Row],[Close Price]])-1</f>
        <v>3.0310914531026301E-2</v>
      </c>
      <c r="AI262">
        <v>11.864186288539001</v>
      </c>
      <c r="AJ262">
        <v>67.254134029590901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0.11</v>
      </c>
      <c r="AM262" t="s">
        <v>3111</v>
      </c>
      <c r="AN262">
        <v>12.28</v>
      </c>
      <c r="AO262" t="s">
        <v>3111</v>
      </c>
      <c r="AP262">
        <v>0.205788938072514</v>
      </c>
      <c r="AQ262">
        <f>(Table2[[#This Row],[Sharpe Ratio]]-AVERAGE(Table2[Sharpe Ratio]))/_xlfn.STDEV.P(Table2[Sharpe Ratio])</f>
        <v>1.6793971371420358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4.1035143268493499</v>
      </c>
      <c r="AS262">
        <f>_xlfn.RANK.AVG(Table2[[#This Row],[1Y Return vs Nifty Z-Score]],Table2[1Y Return vs Nifty Z-Score])</f>
        <v>297</v>
      </c>
      <c r="AT262">
        <f>_xlfn.RANK.AVG(Table2[[#This Row],[6M Return vs Nifty Z-Score]],Table2[6M Return vs Nifty Z-Score])</f>
        <v>536</v>
      </c>
      <c r="AU262">
        <f>_xlfn.RANK.AVG(Table2[[#This Row],[Sharpe Ratio Z-Score]],Table2[Sharpe Ratio Z-Score])</f>
        <v>34</v>
      </c>
      <c r="AV262">
        <f>(Table2[[#This Row],[Rank 1Y]]+Table2[[#This Row],[Rank 6M]]+Table2[[#This Row],[Rank Sharpe]])/3</f>
        <v>289</v>
      </c>
    </row>
    <row r="263" spans="1:48" x14ac:dyDescent="0.3">
      <c r="A263" t="s">
        <v>1923</v>
      </c>
      <c r="B263" t="s">
        <v>1924</v>
      </c>
      <c r="C263" t="s">
        <v>3072</v>
      </c>
      <c r="D263" t="s">
        <v>210</v>
      </c>
      <c r="E263">
        <v>3444.7171008</v>
      </c>
      <c r="F263">
        <v>1308.8</v>
      </c>
      <c r="G263">
        <v>16.099568810288801</v>
      </c>
      <c r="H263">
        <f>(Table2[[#This Row],[1Y Return vs Nifty]]-AVERAGE(Table2[1Y Return vs Nifty]))/_xlfn.STDEV.P(Table2[1Y Return vs Nifty])</f>
        <v>-0.27572912345724743</v>
      </c>
      <c r="I263">
        <v>-5.2840684841857604</v>
      </c>
      <c r="J263">
        <f>(Table2[[#This Row],[1M Return vs Nifty]]-AVERAGE(Table2[1M Return vs Nifty]))/_xlfn.STDEV.P(Table2[1M Return vs Nifty])</f>
        <v>-0.18983493565692322</v>
      </c>
      <c r="K263">
        <v>2.3831965450138202</v>
      </c>
      <c r="L263">
        <f>(Table2[[#This Row],[6M Return vs Nifty]]-AVERAGE(Table2[6M Return vs Nifty]))/_xlfn.STDEV.P(Table2[6M Return vs Nifty])</f>
        <v>-7.3461861890941157E-2</v>
      </c>
      <c r="M263">
        <v>-4.5296319546959696</v>
      </c>
      <c r="N263">
        <f>(Table2[[#This Row],[1W Return vs Nifty]]-AVERAGE(Table2[1W Return vs Nifty]))/_xlfn.STDEV.P(Table2[1W Return vs Nifty])</f>
        <v>-0.26603368096979524</v>
      </c>
      <c r="O263">
        <v>1326.67</v>
      </c>
      <c r="P263">
        <v>1297.7651877922899</v>
      </c>
      <c r="Q263">
        <v>1162.0969511035401</v>
      </c>
      <c r="R263">
        <v>43.993576527782203</v>
      </c>
      <c r="S263" s="1">
        <f>(Table2[[#This Row],[Close Price]]-Table2[[#This Row],[20D EMA]])/Table2[[#This Row],[20D EMA]]</f>
        <v>-1.3469815402473951E-2</v>
      </c>
      <c r="T263" s="1">
        <f>(Table2[[#This Row],[Close Price]]-Table2[[#This Row],[50D EMA]])/Table2[[#This Row],[50D EMA]]</f>
        <v>8.5029343609394088E-3</v>
      </c>
      <c r="U263" s="1">
        <f>(Table2[[#This Row],[Close Price]]-Table2[[#This Row],[200D EMA]])/Table2[[#This Row],[200D EMA]]</f>
        <v>0.12623993958262181</v>
      </c>
      <c r="V263">
        <v>0.578970257647206</v>
      </c>
      <c r="W263">
        <v>1289.05</v>
      </c>
      <c r="X263">
        <v>1313.8</v>
      </c>
      <c r="Y263">
        <v>1264.55</v>
      </c>
      <c r="Z263">
        <v>1331</v>
      </c>
      <c r="AA263">
        <v>1264.55</v>
      </c>
      <c r="AB263">
        <v>1402</v>
      </c>
      <c r="AC263" s="1">
        <f>(Table2[[#This Row],[Close Price]]/Table2[[#This Row],[Day Low]])-1</f>
        <v>1.5321360691982422E-2</v>
      </c>
      <c r="AD263" s="1">
        <f>(Table2[[#This Row],[Day High]]/Table2[[#This Row],[Close Price]])-1</f>
        <v>3.820293398532959E-3</v>
      </c>
      <c r="AE263" s="1">
        <f>(Table2[[#This Row],[Close Price]]/Table2[[#This Row],[Current Week Low]])-1</f>
        <v>3.499268514491316E-2</v>
      </c>
      <c r="AF263" s="1">
        <f>(Table2[[#This Row],[Current Week High]]/Table2[[#This Row],[Close Price]])-1</f>
        <v>1.6962102689486613E-2</v>
      </c>
      <c r="AG263" s="1">
        <f>(Table2[[#This Row],[Close Price]]/Table2[[#This Row],[Current Month Low]])-1</f>
        <v>3.499268514491316E-2</v>
      </c>
      <c r="AH263" s="1">
        <f>(Table2[[#This Row],[Current Month High]]/Table2[[#This Row],[Close Price]])-1</f>
        <v>7.1210268948655342E-2</v>
      </c>
      <c r="AI263">
        <v>7.5794621026894902</v>
      </c>
      <c r="AJ263">
        <v>59.221411192214099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0.02</v>
      </c>
      <c r="AM263" t="s">
        <v>3111</v>
      </c>
      <c r="AN263">
        <v>0.52</v>
      </c>
      <c r="AO263" t="s">
        <v>3111</v>
      </c>
      <c r="AP263">
        <v>0.132877135585833</v>
      </c>
      <c r="AQ263">
        <f>(Table2[[#This Row],[Sharpe Ratio]]-AVERAGE(Table2[Sharpe Ratio]))/_xlfn.STDEV.P(Table2[Sharpe Ratio])</f>
        <v>0.8260118603939508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2.0952258419043746E-2</v>
      </c>
      <c r="AS263">
        <f>_xlfn.RANK.AVG(Table2[[#This Row],[1Y Return vs Nifty Z-Score]],Table2[1Y Return vs Nifty Z-Score])</f>
        <v>379</v>
      </c>
      <c r="AT263">
        <f>_xlfn.RANK.AVG(Table2[[#This Row],[6M Return vs Nifty Z-Score]],Table2[6M Return vs Nifty Z-Score])</f>
        <v>336</v>
      </c>
      <c r="AU263">
        <f>_xlfn.RANK.AVG(Table2[[#This Row],[Sharpe Ratio Z-Score]],Table2[Sharpe Ratio Z-Score])</f>
        <v>153</v>
      </c>
      <c r="AV263">
        <f>(Table2[[#This Row],[Rank 1Y]]+Table2[[#This Row],[Rank 6M]]+Table2[[#This Row],[Rank Sharpe]])/3</f>
        <v>289.33333333333331</v>
      </c>
    </row>
    <row r="264" spans="1:48" x14ac:dyDescent="0.3">
      <c r="A264" t="s">
        <v>1251</v>
      </c>
      <c r="B264" t="s">
        <v>1252</v>
      </c>
      <c r="C264" t="s">
        <v>3069</v>
      </c>
      <c r="D264" t="s">
        <v>46</v>
      </c>
      <c r="E264">
        <v>8943.3005180399996</v>
      </c>
      <c r="F264">
        <v>5657.4</v>
      </c>
      <c r="G264">
        <v>11.0423974394638</v>
      </c>
      <c r="H264">
        <f>(Table2[[#This Row],[1Y Return vs Nifty]]-AVERAGE(Table2[1Y Return vs Nifty]))/_xlfn.STDEV.P(Table2[1Y Return vs Nifty])</f>
        <v>-0.35209160981016713</v>
      </c>
      <c r="I264">
        <v>12.700098498885</v>
      </c>
      <c r="J264">
        <f>(Table2[[#This Row],[1M Return vs Nifty]]-AVERAGE(Table2[1M Return vs Nifty]))/_xlfn.STDEV.P(Table2[1M Return vs Nifty])</f>
        <v>1.654474579040853</v>
      </c>
      <c r="K264">
        <v>-4.4180900301724</v>
      </c>
      <c r="L264">
        <f>(Table2[[#This Row],[6M Return vs Nifty]]-AVERAGE(Table2[6M Return vs Nifty]))/_xlfn.STDEV.P(Table2[6M Return vs Nifty])</f>
        <v>-0.31286371407579894</v>
      </c>
      <c r="M264">
        <v>-8.8999182661081608</v>
      </c>
      <c r="N264">
        <f>(Table2[[#This Row],[1W Return vs Nifty]]-AVERAGE(Table2[1W Return vs Nifty]))/_xlfn.STDEV.P(Table2[1W Return vs Nifty])</f>
        <v>-1.115107387547156</v>
      </c>
      <c r="O264">
        <v>5847.51</v>
      </c>
      <c r="P264">
        <v>5531.4708920841304</v>
      </c>
      <c r="Q264">
        <v>4844.14727213677</v>
      </c>
      <c r="R264">
        <v>35.754456756207297</v>
      </c>
      <c r="S264" s="1">
        <f>(Table2[[#This Row],[Close Price]]-Table2[[#This Row],[20D EMA]])/Table2[[#This Row],[20D EMA]]</f>
        <v>-3.2511274029458789E-2</v>
      </c>
      <c r="T264" s="1">
        <f>(Table2[[#This Row],[Close Price]]-Table2[[#This Row],[50D EMA]])/Table2[[#This Row],[50D EMA]]</f>
        <v>2.2765935204699612E-2</v>
      </c>
      <c r="U264" s="1">
        <f>(Table2[[#This Row],[Close Price]]-Table2[[#This Row],[200D EMA]])/Table2[[#This Row],[200D EMA]]</f>
        <v>0.16788356797924128</v>
      </c>
      <c r="V264">
        <v>0.89697875077435596</v>
      </c>
      <c r="W264">
        <v>5613.25</v>
      </c>
      <c r="X264">
        <v>5683.95</v>
      </c>
      <c r="Y264">
        <v>5380.55</v>
      </c>
      <c r="Z264">
        <v>6049</v>
      </c>
      <c r="AA264">
        <v>5380.55</v>
      </c>
      <c r="AB264">
        <v>6280.2</v>
      </c>
      <c r="AC264" s="1">
        <f>(Table2[[#This Row],[Close Price]]/Table2[[#This Row],[Day Low]])-1</f>
        <v>7.865318665656984E-3</v>
      </c>
      <c r="AD264" s="1">
        <f>(Table2[[#This Row],[Day High]]/Table2[[#This Row],[Close Price]])-1</f>
        <v>4.6929685014318601E-3</v>
      </c>
      <c r="AE264" s="1">
        <f>(Table2[[#This Row],[Close Price]]/Table2[[#This Row],[Current Week Low]])-1</f>
        <v>5.1453847654979512E-2</v>
      </c>
      <c r="AF264" s="1">
        <f>(Table2[[#This Row],[Current Week High]]/Table2[[#This Row],[Close Price]])-1</f>
        <v>6.9219075900590399E-2</v>
      </c>
      <c r="AG264" s="1">
        <f>(Table2[[#This Row],[Close Price]]/Table2[[#This Row],[Current Month Low]])-1</f>
        <v>5.1453847654979512E-2</v>
      </c>
      <c r="AH264" s="1">
        <f>(Table2[[#This Row],[Current Month High]]/Table2[[#This Row],[Close Price]])-1</f>
        <v>0.11008590518612804</v>
      </c>
      <c r="AI264">
        <v>14.9114434192385</v>
      </c>
      <c r="AJ264">
        <v>68.127312441492407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0.04</v>
      </c>
      <c r="AM264" t="s">
        <v>3111</v>
      </c>
      <c r="AN264">
        <v>-7.23</v>
      </c>
      <c r="AO264" t="s">
        <v>3110</v>
      </c>
      <c r="AP264">
        <v>0.21721840967011499</v>
      </c>
      <c r="AQ264">
        <f>(Table2[[#This Row],[Sharpe Ratio]]-AVERAGE(Table2[Sharpe Ratio]))/_xlfn.STDEV.P(Table2[Sharpe Ratio])</f>
        <v>1.8131716763764052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1.6875835439841358</v>
      </c>
      <c r="AS264">
        <f>_xlfn.RANK.AVG(Table2[[#This Row],[1Y Return vs Nifty Z-Score]],Table2[1Y Return vs Nifty Z-Score])</f>
        <v>417</v>
      </c>
      <c r="AT264">
        <f>_xlfn.RANK.AVG(Table2[[#This Row],[6M Return vs Nifty Z-Score]],Table2[6M Return vs Nifty Z-Score])</f>
        <v>427</v>
      </c>
      <c r="AU264">
        <f>_xlfn.RANK.AVG(Table2[[#This Row],[Sharpe Ratio Z-Score]],Table2[Sharpe Ratio Z-Score])</f>
        <v>25</v>
      </c>
      <c r="AV264">
        <f>(Table2[[#This Row],[Rank 1Y]]+Table2[[#This Row],[Rank 6M]]+Table2[[#This Row],[Rank Sharpe]])/3</f>
        <v>289.66666666666669</v>
      </c>
    </row>
    <row r="265" spans="1:48" x14ac:dyDescent="0.3">
      <c r="A265" t="s">
        <v>855</v>
      </c>
      <c r="B265" t="s">
        <v>856</v>
      </c>
      <c r="C265" t="s">
        <v>3066</v>
      </c>
      <c r="D265" t="s">
        <v>857</v>
      </c>
      <c r="E265">
        <v>17595.143058475001</v>
      </c>
      <c r="F265">
        <v>197.87</v>
      </c>
      <c r="G265">
        <v>31.942009774211101</v>
      </c>
      <c r="H265">
        <f>(Table2[[#This Row],[1Y Return vs Nifty]]-AVERAGE(Table2[1Y Return vs Nifty]))/_xlfn.STDEV.P(Table2[1Y Return vs Nifty])</f>
        <v>-3.6510775254999878E-2</v>
      </c>
      <c r="I265">
        <v>2.81651815138295</v>
      </c>
      <c r="J265">
        <f>(Table2[[#This Row],[1M Return vs Nifty]]-AVERAGE(Table2[1M Return vs Nifty]))/_xlfn.STDEV.P(Table2[1M Return vs Nifty])</f>
        <v>0.64089517381529482</v>
      </c>
      <c r="K265">
        <v>25.574834483933099</v>
      </c>
      <c r="L265">
        <f>(Table2[[#This Row],[6M Return vs Nifty]]-AVERAGE(Table2[6M Return vs Nifty]))/_xlfn.STDEV.P(Table2[6M Return vs Nifty])</f>
        <v>0.74287207969508529</v>
      </c>
      <c r="M265">
        <v>2.2002338487289901</v>
      </c>
      <c r="N265">
        <f>(Table2[[#This Row],[1W Return vs Nifty]]-AVERAGE(Table2[1W Return vs Nifty]))/_xlfn.STDEV.P(Table2[1W Return vs Nifty])</f>
        <v>1.0414669483507168</v>
      </c>
      <c r="O265">
        <v>184.52</v>
      </c>
      <c r="P265">
        <v>176.452725181083</v>
      </c>
      <c r="Q265">
        <v>158.054851955179</v>
      </c>
      <c r="R265">
        <v>70.693096679204501</v>
      </c>
      <c r="S265" s="1">
        <f>(Table2[[#This Row],[Close Price]]-Table2[[#This Row],[20D EMA]])/Table2[[#This Row],[20D EMA]]</f>
        <v>7.2349880771732031E-2</v>
      </c>
      <c r="T265" s="1">
        <f>(Table2[[#This Row],[Close Price]]-Table2[[#This Row],[50D EMA]])/Table2[[#This Row],[50D EMA]]</f>
        <v>0.12137684355363583</v>
      </c>
      <c r="U265" s="1">
        <f>(Table2[[#This Row],[Close Price]]-Table2[[#This Row],[200D EMA]])/Table2[[#This Row],[200D EMA]]</f>
        <v>0.2519071547143123</v>
      </c>
      <c r="V265">
        <v>1.24872935882548</v>
      </c>
      <c r="W265">
        <v>198.32</v>
      </c>
      <c r="X265">
        <v>200.9</v>
      </c>
      <c r="Y265">
        <v>185.32</v>
      </c>
      <c r="Z265">
        <v>199.75</v>
      </c>
      <c r="AA265">
        <v>184.3</v>
      </c>
      <c r="AB265">
        <v>199.75</v>
      </c>
      <c r="AC265" s="1">
        <f>(Table2[[#This Row],[Close Price]]/Table2[[#This Row],[Day Low]])-1</f>
        <v>-2.2690601048809267E-3</v>
      </c>
      <c r="AD265" s="1">
        <f>(Table2[[#This Row],[Day High]]/Table2[[#This Row],[Close Price]])-1</f>
        <v>1.531308434830958E-2</v>
      </c>
      <c r="AE265" s="1">
        <f>(Table2[[#This Row],[Close Price]]/Table2[[#This Row],[Current Week Low]])-1</f>
        <v>6.7720699330887202E-2</v>
      </c>
      <c r="AF265" s="1">
        <f>(Table2[[#This Row],[Current Week High]]/Table2[[#This Row],[Close Price]])-1</f>
        <v>9.5011876484560887E-3</v>
      </c>
      <c r="AG265" s="1">
        <f>(Table2[[#This Row],[Close Price]]/Table2[[#This Row],[Current Month Low]])-1</f>
        <v>7.3629951166576113E-2</v>
      </c>
      <c r="AH265" s="1">
        <f>(Table2[[#This Row],[Current Month High]]/Table2[[#This Row],[Close Price]])-1</f>
        <v>9.5011876484560887E-3</v>
      </c>
      <c r="AI265">
        <v>0.95011876484560798</v>
      </c>
      <c r="AJ265">
        <v>63.057272352698803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0.16</v>
      </c>
      <c r="AM265" t="s">
        <v>3111</v>
      </c>
      <c r="AN265">
        <v>15.35</v>
      </c>
      <c r="AO265" t="s">
        <v>3111</v>
      </c>
      <c r="AP265">
        <v>3.0493011888502002E-2</v>
      </c>
      <c r="AQ265">
        <f>(Table2[[#This Row],[Sharpe Ratio]]-AVERAGE(Table2[Sharpe Ratio]))/_xlfn.STDEV.P(Table2[Sharpe Ratio])</f>
        <v>-0.37232778773116104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2.0163956388749362</v>
      </c>
      <c r="AS265">
        <f>_xlfn.RANK.AVG(Table2[[#This Row],[1Y Return vs Nifty Z-Score]],Table2[1Y Return vs Nifty Z-Score])</f>
        <v>301</v>
      </c>
      <c r="AT265">
        <f>_xlfn.RANK.AVG(Table2[[#This Row],[6M Return vs Nifty Z-Score]],Table2[6M Return vs Nifty Z-Score])</f>
        <v>134</v>
      </c>
      <c r="AU265">
        <f>_xlfn.RANK.AVG(Table2[[#This Row],[Sharpe Ratio Z-Score]],Table2[Sharpe Ratio Z-Score])</f>
        <v>438</v>
      </c>
      <c r="AV265">
        <f>(Table2[[#This Row],[Rank 1Y]]+Table2[[#This Row],[Rank 6M]]+Table2[[#This Row],[Rank Sharpe]])/3</f>
        <v>291</v>
      </c>
    </row>
    <row r="266" spans="1:48" x14ac:dyDescent="0.3">
      <c r="A266" t="s">
        <v>849</v>
      </c>
      <c r="B266" t="s">
        <v>850</v>
      </c>
      <c r="C266" t="s">
        <v>3070</v>
      </c>
      <c r="D266" t="s">
        <v>51</v>
      </c>
      <c r="E266">
        <v>17727</v>
      </c>
      <c r="F266">
        <v>7090.8</v>
      </c>
      <c r="G266">
        <v>61.948196129170903</v>
      </c>
      <c r="H266">
        <f>(Table2[[#This Row],[1Y Return vs Nifty]]-AVERAGE(Table2[1Y Return vs Nifty]))/_xlfn.STDEV.P(Table2[1Y Return vs Nifty])</f>
        <v>0.41657788400077389</v>
      </c>
      <c r="I266">
        <v>1.8918324954790999</v>
      </c>
      <c r="J266">
        <f>(Table2[[#This Row],[1M Return vs Nifty]]-AVERAGE(Table2[1M Return vs Nifty]))/_xlfn.STDEV.P(Table2[1M Return vs Nifty])</f>
        <v>0.54606695325365329</v>
      </c>
      <c r="K266">
        <v>-6.2553724437724201</v>
      </c>
      <c r="L266">
        <f>(Table2[[#This Row],[6M Return vs Nifty]]-AVERAGE(Table2[6M Return vs Nifty]))/_xlfn.STDEV.P(Table2[6M Return vs Nifty])</f>
        <v>-0.37753512704158304</v>
      </c>
      <c r="M266">
        <v>2.76848567603311</v>
      </c>
      <c r="N266">
        <f>(Table2[[#This Row],[1W Return vs Nifty]]-AVERAGE(Table2[1W Return vs Nifty]))/_xlfn.STDEV.P(Table2[1W Return vs Nifty])</f>
        <v>1.1518687963986445</v>
      </c>
      <c r="O266">
        <v>6863.3</v>
      </c>
      <c r="P266">
        <v>6553.0862383137701</v>
      </c>
      <c r="Q266">
        <v>5668.1274033855298</v>
      </c>
      <c r="R266">
        <v>59.630655524032797</v>
      </c>
      <c r="S266" s="1">
        <f>(Table2[[#This Row],[Close Price]]-Table2[[#This Row],[20D EMA]])/Table2[[#This Row],[20D EMA]]</f>
        <v>3.3147319802427404E-2</v>
      </c>
      <c r="T266" s="1">
        <f>(Table2[[#This Row],[Close Price]]-Table2[[#This Row],[50D EMA]])/Table2[[#This Row],[50D EMA]]</f>
        <v>8.2055041263213072E-2</v>
      </c>
      <c r="U266" s="1">
        <f>(Table2[[#This Row],[Close Price]]-Table2[[#This Row],[200D EMA]])/Table2[[#This Row],[200D EMA]]</f>
        <v>0.25099516919198372</v>
      </c>
      <c r="V266">
        <v>0.87534974685121703</v>
      </c>
      <c r="W266">
        <v>7100.05</v>
      </c>
      <c r="X266">
        <v>7147</v>
      </c>
      <c r="Y266">
        <v>6701</v>
      </c>
      <c r="Z266">
        <v>7134.9</v>
      </c>
      <c r="AA266">
        <v>6701</v>
      </c>
      <c r="AB266">
        <v>7134.9</v>
      </c>
      <c r="AC266" s="1">
        <f>(Table2[[#This Row],[Close Price]]/Table2[[#This Row],[Day Low]])-1</f>
        <v>-1.3028077267061011E-3</v>
      </c>
      <c r="AD266" s="1">
        <f>(Table2[[#This Row],[Day High]]/Table2[[#This Row],[Close Price]])-1</f>
        <v>7.9257629604558844E-3</v>
      </c>
      <c r="AE266" s="1">
        <f>(Table2[[#This Row],[Close Price]]/Table2[[#This Row],[Current Week Low]])-1</f>
        <v>5.8170422325026117E-2</v>
      </c>
      <c r="AF266" s="1">
        <f>(Table2[[#This Row],[Current Week High]]/Table2[[#This Row],[Close Price]])-1</f>
        <v>6.219326451176066E-3</v>
      </c>
      <c r="AG266" s="1">
        <f>(Table2[[#This Row],[Close Price]]/Table2[[#This Row],[Current Month Low]])-1</f>
        <v>5.8170422325026117E-2</v>
      </c>
      <c r="AH266" s="1">
        <f>(Table2[[#This Row],[Current Month High]]/Table2[[#This Row],[Close Price]])-1</f>
        <v>6.219326451176066E-3</v>
      </c>
      <c r="AI266">
        <v>6.7890788063405996</v>
      </c>
      <c r="AJ266">
        <v>88.484848484848499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0.06</v>
      </c>
      <c r="AM266" t="s">
        <v>3111</v>
      </c>
      <c r="AN266">
        <v>13.51</v>
      </c>
      <c r="AO266" t="s">
        <v>3111</v>
      </c>
      <c r="AP266">
        <v>9.0046281089814995E-2</v>
      </c>
      <c r="AQ266">
        <f>(Table2[[#This Row],[Sharpe Ratio]]-AVERAGE(Table2[Sharpe Ratio]))/_xlfn.STDEV.P(Table2[Sharpe Ratio])</f>
        <v>0.32470453605344796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2.0616830426649368</v>
      </c>
      <c r="AS266">
        <f>_xlfn.RANK.AVG(Table2[[#This Row],[1Y Return vs Nifty Z-Score]],Table2[1Y Return vs Nifty Z-Score])</f>
        <v>186</v>
      </c>
      <c r="AT266">
        <f>_xlfn.RANK.AVG(Table2[[#This Row],[6M Return vs Nifty Z-Score]],Table2[6M Return vs Nifty Z-Score])</f>
        <v>445</v>
      </c>
      <c r="AU266">
        <f>_xlfn.RANK.AVG(Table2[[#This Row],[Sharpe Ratio Z-Score]],Table2[Sharpe Ratio Z-Score])</f>
        <v>251</v>
      </c>
      <c r="AV266">
        <f>(Table2[[#This Row],[Rank 1Y]]+Table2[[#This Row],[Rank 6M]]+Table2[[#This Row],[Rank Sharpe]])/3</f>
        <v>294</v>
      </c>
    </row>
    <row r="267" spans="1:48" x14ac:dyDescent="0.3">
      <c r="A267" t="s">
        <v>240</v>
      </c>
      <c r="B267" t="s">
        <v>241</v>
      </c>
      <c r="C267" t="s">
        <v>3067</v>
      </c>
      <c r="D267" t="s">
        <v>27</v>
      </c>
      <c r="E267">
        <v>109568.11175808001</v>
      </c>
      <c r="F267">
        <v>15.72</v>
      </c>
      <c r="G267">
        <v>64.279556902177404</v>
      </c>
      <c r="H267">
        <f>(Table2[[#This Row],[1Y Return vs Nifty]]-AVERAGE(Table2[1Y Return vs Nifty]))/_xlfn.STDEV.P(Table2[1Y Return vs Nifty])</f>
        <v>0.45178106225166209</v>
      </c>
      <c r="I267">
        <v>-11.569060106358499</v>
      </c>
      <c r="J267">
        <f>(Table2[[#This Row],[1M Return vs Nifty]]-AVERAGE(Table2[1M Return vs Nifty]))/_xlfn.STDEV.P(Table2[1M Return vs Nifty])</f>
        <v>-0.83437242574364912</v>
      </c>
      <c r="K267">
        <v>-5.9931875698228403</v>
      </c>
      <c r="L267">
        <f>(Table2[[#This Row],[6M Return vs Nifty]]-AVERAGE(Table2[6M Return vs Nifty]))/_xlfn.STDEV.P(Table2[6M Return vs Nifty])</f>
        <v>-0.36830635190551042</v>
      </c>
      <c r="M267">
        <v>-4.3698580158677096</v>
      </c>
      <c r="N267">
        <f>(Table2[[#This Row],[1W Return vs Nifty]]-AVERAGE(Table2[1W Return vs Nifty]))/_xlfn.STDEV.P(Table2[1W Return vs Nifty])</f>
        <v>-0.23499227068481582</v>
      </c>
      <c r="O267">
        <v>15.98</v>
      </c>
      <c r="P267">
        <v>15.8473141249824</v>
      </c>
      <c r="Q267">
        <v>14.106921147641</v>
      </c>
      <c r="R267">
        <v>46.671645674849202</v>
      </c>
      <c r="S267" s="1">
        <f>(Table2[[#This Row],[Close Price]]-Table2[[#This Row],[20D EMA]])/Table2[[#This Row],[20D EMA]]</f>
        <v>-1.627033792240299E-2</v>
      </c>
      <c r="T267" s="1">
        <f>(Table2[[#This Row],[Close Price]]-Table2[[#This Row],[50D EMA]])/Table2[[#This Row],[50D EMA]]</f>
        <v>-8.0337982814195699E-3</v>
      </c>
      <c r="U267" s="1">
        <f>(Table2[[#This Row],[Close Price]]-Table2[[#This Row],[200D EMA]])/Table2[[#This Row],[200D EMA]]</f>
        <v>0.11434662712556132</v>
      </c>
      <c r="V267">
        <v>0.53214781304666403</v>
      </c>
      <c r="W267">
        <v>15.59</v>
      </c>
      <c r="X267">
        <v>15.77</v>
      </c>
      <c r="Y267">
        <v>15.05</v>
      </c>
      <c r="Z267">
        <v>15.83</v>
      </c>
      <c r="AA267">
        <v>15.05</v>
      </c>
      <c r="AB267">
        <v>16.420000000000002</v>
      </c>
      <c r="AC267" s="1">
        <f>(Table2[[#This Row],[Close Price]]/Table2[[#This Row],[Day Low]])-1</f>
        <v>8.3386786401540292E-3</v>
      </c>
      <c r="AD267" s="1">
        <f>(Table2[[#This Row],[Day High]]/Table2[[#This Row],[Close Price]])-1</f>
        <v>3.1806615776079905E-3</v>
      </c>
      <c r="AE267" s="1">
        <f>(Table2[[#This Row],[Close Price]]/Table2[[#This Row],[Current Week Low]])-1</f>
        <v>4.4518272425249084E-2</v>
      </c>
      <c r="AF267" s="1">
        <f>(Table2[[#This Row],[Current Week High]]/Table2[[#This Row],[Close Price]])-1</f>
        <v>6.9974554707379344E-3</v>
      </c>
      <c r="AG267" s="1">
        <f>(Table2[[#This Row],[Close Price]]/Table2[[#This Row],[Current Month Low]])-1</f>
        <v>4.4518272425249084E-2</v>
      </c>
      <c r="AH267" s="1">
        <f>(Table2[[#This Row],[Current Month High]]/Table2[[#This Row],[Close Price]])-1</f>
        <v>4.4529262086514088E-2</v>
      </c>
      <c r="AI267">
        <v>22.010178117048302</v>
      </c>
      <c r="AJ267">
        <v>109.6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0.09</v>
      </c>
      <c r="AM267" t="s">
        <v>3111</v>
      </c>
      <c r="AN267">
        <v>-1.07</v>
      </c>
      <c r="AO267" t="s">
        <v>3110</v>
      </c>
      <c r="AP267">
        <v>8.6321561589683002E-2</v>
      </c>
      <c r="AQ267">
        <f>(Table2[[#This Row],[Sharpe Ratio]]-AVERAGE(Table2[Sharpe Ratio]))/_xlfn.STDEV.P(Table2[Sharpe Ratio])</f>
        <v>0.28110911428329249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-0.70478087179902071</v>
      </c>
      <c r="AS267">
        <f>_xlfn.RANK.AVG(Table2[[#This Row],[1Y Return vs Nifty Z-Score]],Table2[1Y Return vs Nifty Z-Score])</f>
        <v>179</v>
      </c>
      <c r="AT267">
        <f>_xlfn.RANK.AVG(Table2[[#This Row],[6M Return vs Nifty Z-Score]],Table2[6M Return vs Nifty Z-Score])</f>
        <v>444</v>
      </c>
      <c r="AU267">
        <f>_xlfn.RANK.AVG(Table2[[#This Row],[Sharpe Ratio Z-Score]],Table2[Sharpe Ratio Z-Score])</f>
        <v>260</v>
      </c>
      <c r="AV267">
        <f>(Table2[[#This Row],[Rank 1Y]]+Table2[[#This Row],[Rank 6M]]+Table2[[#This Row],[Rank Sharpe]])/3</f>
        <v>294.33333333333331</v>
      </c>
    </row>
    <row r="268" spans="1:48" x14ac:dyDescent="0.3">
      <c r="A268" t="s">
        <v>147</v>
      </c>
      <c r="B268" t="s">
        <v>148</v>
      </c>
      <c r="C268" t="s">
        <v>3075</v>
      </c>
      <c r="D268" t="s">
        <v>78</v>
      </c>
      <c r="E268">
        <v>175594.75694036399</v>
      </c>
      <c r="F268">
        <v>2637.05</v>
      </c>
      <c r="G268">
        <v>18.694218546770799</v>
      </c>
      <c r="H268">
        <f>(Table2[[#This Row],[1Y Return vs Nifty]]-AVERAGE(Table2[1Y Return vs Nifty]))/_xlfn.STDEV.P(Table2[1Y Return vs Nifty])</f>
        <v>-0.23655032357798</v>
      </c>
      <c r="I268">
        <v>-4.7994164452189301</v>
      </c>
      <c r="J268">
        <f>(Table2[[#This Row],[1M Return vs Nifty]]-AVERAGE(Table2[1M Return vs Nifty]))/_xlfn.STDEV.P(Table2[1M Return vs Nifty])</f>
        <v>-0.14013297461387803</v>
      </c>
      <c r="K268">
        <v>14.0967011348894</v>
      </c>
      <c r="L268">
        <f>(Table2[[#This Row],[6M Return vs Nifty]]-AVERAGE(Table2[6M Return vs Nifty]))/_xlfn.STDEV.P(Table2[6M Return vs Nifty])</f>
        <v>0.33884758329888559</v>
      </c>
      <c r="M268">
        <v>-3.7307921120224599</v>
      </c>
      <c r="N268">
        <f>(Table2[[#This Row],[1W Return vs Nifty]]-AVERAGE(Table2[1W Return vs Nifty]))/_xlfn.STDEV.P(Table2[1W Return vs Nifty])</f>
        <v>-0.1108324291869804</v>
      </c>
      <c r="O268">
        <v>2723.36</v>
      </c>
      <c r="P268">
        <v>2639.8239060319302</v>
      </c>
      <c r="Q268">
        <v>2318.2601623658302</v>
      </c>
      <c r="R268">
        <v>29.4459700455016</v>
      </c>
      <c r="S268" s="1">
        <f>(Table2[[#This Row],[Close Price]]-Table2[[#This Row],[20D EMA]])/Table2[[#This Row],[20D EMA]]</f>
        <v>-3.1692468127607051E-2</v>
      </c>
      <c r="T268" s="1">
        <f>(Table2[[#This Row],[Close Price]]-Table2[[#This Row],[50D EMA]])/Table2[[#This Row],[50D EMA]]</f>
        <v>-1.0507920719983171E-3</v>
      </c>
      <c r="U268" s="1">
        <f>(Table2[[#This Row],[Close Price]]-Table2[[#This Row],[200D EMA]])/Table2[[#This Row],[200D EMA]]</f>
        <v>0.13751253755266135</v>
      </c>
      <c r="V268">
        <v>0.88037488498249195</v>
      </c>
      <c r="W268">
        <v>2620.1</v>
      </c>
      <c r="X268">
        <v>2633.8</v>
      </c>
      <c r="Y268">
        <v>2587.75</v>
      </c>
      <c r="Z268">
        <v>2679.4</v>
      </c>
      <c r="AA268">
        <v>2587.75</v>
      </c>
      <c r="AB268">
        <v>2788.65</v>
      </c>
      <c r="AC268" s="1">
        <f>(Table2[[#This Row],[Close Price]]/Table2[[#This Row],[Day Low]])-1</f>
        <v>6.469218732109594E-3</v>
      </c>
      <c r="AD268" s="1">
        <f>(Table2[[#This Row],[Day High]]/Table2[[#This Row],[Close Price]])-1</f>
        <v>-1.2324377618930793E-3</v>
      </c>
      <c r="AE268" s="1">
        <f>(Table2[[#This Row],[Close Price]]/Table2[[#This Row],[Current Week Low]])-1</f>
        <v>1.9051299391363186E-2</v>
      </c>
      <c r="AF268" s="1">
        <f>(Table2[[#This Row],[Current Week High]]/Table2[[#This Row],[Close Price]])-1</f>
        <v>1.605961206651374E-2</v>
      </c>
      <c r="AG268" s="1">
        <f>(Table2[[#This Row],[Close Price]]/Table2[[#This Row],[Current Month Low]])-1</f>
        <v>1.9051299391363186E-2</v>
      </c>
      <c r="AH268" s="1">
        <f>(Table2[[#This Row],[Current Month High]]/Table2[[#This Row],[Close Price]])-1</f>
        <v>5.7488481447071527E-2</v>
      </c>
      <c r="AI268">
        <v>9.1276236703892604</v>
      </c>
      <c r="AJ268">
        <v>50.595003979699001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0.02</v>
      </c>
      <c r="AM268" t="s">
        <v>3111</v>
      </c>
      <c r="AN268">
        <v>-6.21</v>
      </c>
      <c r="AO268" t="s">
        <v>3110</v>
      </c>
      <c r="AP268">
        <v>7.1710218121373001E-2</v>
      </c>
      <c r="AQ268">
        <f>(Table2[[#This Row],[Sharpe Ratio]]-AVERAGE(Table2[Sharpe Ratio]))/_xlfn.STDEV.P(Table2[Sharpe Ratio])</f>
        <v>0.11009283208888619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-3.8575311991066633E-2</v>
      </c>
      <c r="AS268">
        <f>_xlfn.RANK.AVG(Table2[[#This Row],[1Y Return vs Nifty Z-Score]],Table2[1Y Return vs Nifty Z-Score])</f>
        <v>363</v>
      </c>
      <c r="AT268">
        <f>_xlfn.RANK.AVG(Table2[[#This Row],[6M Return vs Nifty Z-Score]],Table2[6M Return vs Nifty Z-Score])</f>
        <v>221</v>
      </c>
      <c r="AU268">
        <f>_xlfn.RANK.AVG(Table2[[#This Row],[Sharpe Ratio Z-Score]],Table2[Sharpe Ratio Z-Score])</f>
        <v>306</v>
      </c>
      <c r="AV268">
        <f>(Table2[[#This Row],[Rank 1Y]]+Table2[[#This Row],[Rank 6M]]+Table2[[#This Row],[Rank Sharpe]])/3</f>
        <v>296.66666666666669</v>
      </c>
    </row>
    <row r="269" spans="1:48" x14ac:dyDescent="0.3">
      <c r="A269" t="s">
        <v>485</v>
      </c>
      <c r="B269" t="s">
        <v>486</v>
      </c>
      <c r="C269" t="s">
        <v>3080</v>
      </c>
      <c r="D269" t="s">
        <v>297</v>
      </c>
      <c r="E269">
        <v>42317.304900659998</v>
      </c>
      <c r="F269">
        <v>3102.6</v>
      </c>
      <c r="G269">
        <v>27.602745629157301</v>
      </c>
      <c r="H269">
        <f>(Table2[[#This Row],[1Y Return vs Nifty]]-AVERAGE(Table2[1Y Return vs Nifty]))/_xlfn.STDEV.P(Table2[1Y Return vs Nifty])</f>
        <v>-0.10203297625653103</v>
      </c>
      <c r="I269">
        <v>11.9541404076653</v>
      </c>
      <c r="J269">
        <f>(Table2[[#This Row],[1M Return vs Nifty]]-AVERAGE(Table2[1M Return vs Nifty]))/_xlfn.STDEV.P(Table2[1M Return vs Nifty])</f>
        <v>1.5779752000872793</v>
      </c>
      <c r="K269">
        <v>28.324380361304399</v>
      </c>
      <c r="L269">
        <f>(Table2[[#This Row],[6M Return vs Nifty]]-AVERAGE(Table2[6M Return vs Nifty]))/_xlfn.STDEV.P(Table2[6M Return vs Nifty])</f>
        <v>0.83965470581048418</v>
      </c>
      <c r="M269">
        <v>0.448092476432147</v>
      </c>
      <c r="N269">
        <f>(Table2[[#This Row],[1W Return vs Nifty]]-AVERAGE(Table2[1W Return vs Nifty]))/_xlfn.STDEV.P(Table2[1W Return vs Nifty])</f>
        <v>0.70105511639847617</v>
      </c>
      <c r="O269">
        <v>2922.78</v>
      </c>
      <c r="P269">
        <v>2725.0918388965001</v>
      </c>
      <c r="Q269">
        <v>2410.23260059113</v>
      </c>
      <c r="R269">
        <v>67.6506898870973</v>
      </c>
      <c r="S269" s="1">
        <f>(Table2[[#This Row],[Close Price]]-Table2[[#This Row],[20D EMA]])/Table2[[#This Row],[20D EMA]]</f>
        <v>6.152361792539969E-2</v>
      </c>
      <c r="T269" s="1">
        <f>(Table2[[#This Row],[Close Price]]-Table2[[#This Row],[50D EMA]])/Table2[[#This Row],[50D EMA]]</f>
        <v>0.1385304361912324</v>
      </c>
      <c r="U269" s="1">
        <f>(Table2[[#This Row],[Close Price]]-Table2[[#This Row],[200D EMA]])/Table2[[#This Row],[200D EMA]]</f>
        <v>0.28726165235631651</v>
      </c>
      <c r="V269">
        <v>1.1565061355477499</v>
      </c>
      <c r="W269">
        <v>3095.45</v>
      </c>
      <c r="X269">
        <v>3133.5</v>
      </c>
      <c r="Y269">
        <v>2931</v>
      </c>
      <c r="Z269">
        <v>3116.7</v>
      </c>
      <c r="AA269">
        <v>2931</v>
      </c>
      <c r="AB269">
        <v>3169</v>
      </c>
      <c r="AC269" s="1">
        <f>(Table2[[#This Row],[Close Price]]/Table2[[#This Row],[Day Low]])-1</f>
        <v>2.3098418646723129E-3</v>
      </c>
      <c r="AD269" s="1">
        <f>(Table2[[#This Row],[Day High]]/Table2[[#This Row],[Close Price]])-1</f>
        <v>9.9593888996325486E-3</v>
      </c>
      <c r="AE269" s="1">
        <f>(Table2[[#This Row],[Close Price]]/Table2[[#This Row],[Current Week Low]])-1</f>
        <v>5.8546571136131043E-2</v>
      </c>
      <c r="AF269" s="1">
        <f>(Table2[[#This Row],[Current Week High]]/Table2[[#This Row],[Close Price]])-1</f>
        <v>4.5445755173081359E-3</v>
      </c>
      <c r="AG269" s="1">
        <f>(Table2[[#This Row],[Close Price]]/Table2[[#This Row],[Current Month Low]])-1</f>
        <v>5.8546571136131043E-2</v>
      </c>
      <c r="AH269" s="1">
        <f>(Table2[[#This Row],[Current Month High]]/Table2[[#This Row],[Close Price]])-1</f>
        <v>2.1401405272996943E-2</v>
      </c>
      <c r="AI269">
        <v>2.1401405272996898</v>
      </c>
      <c r="AJ269">
        <v>61.438197570049603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0.17</v>
      </c>
      <c r="AM269" t="s">
        <v>3111</v>
      </c>
      <c r="AN269">
        <v>8.82</v>
      </c>
      <c r="AO269" t="s">
        <v>3111</v>
      </c>
      <c r="AP269">
        <v>2.6895371831789999E-2</v>
      </c>
      <c r="AQ269">
        <f>(Table2[[#This Row],[Sharpe Ratio]]-AVERAGE(Table2[Sharpe Ratio]))/_xlfn.STDEV.P(Table2[Sharpe Ratio])</f>
        <v>-0.4144358271805767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2.602216218859132</v>
      </c>
      <c r="AS269">
        <f>_xlfn.RANK.AVG(Table2[[#This Row],[1Y Return vs Nifty Z-Score]],Table2[1Y Return vs Nifty Z-Score])</f>
        <v>318</v>
      </c>
      <c r="AT269">
        <f>_xlfn.RANK.AVG(Table2[[#This Row],[6M Return vs Nifty Z-Score]],Table2[6M Return vs Nifty Z-Score])</f>
        <v>120</v>
      </c>
      <c r="AU269">
        <f>_xlfn.RANK.AVG(Table2[[#This Row],[Sharpe Ratio Z-Score]],Table2[Sharpe Ratio Z-Score])</f>
        <v>452</v>
      </c>
      <c r="AV269">
        <f>(Table2[[#This Row],[Rank 1Y]]+Table2[[#This Row],[Rank 6M]]+Table2[[#This Row],[Rank Sharpe]])/3</f>
        <v>296.66666666666669</v>
      </c>
    </row>
    <row r="270" spans="1:48" x14ac:dyDescent="0.3">
      <c r="A270" t="s">
        <v>224</v>
      </c>
      <c r="B270" t="s">
        <v>225</v>
      </c>
      <c r="C270" t="s">
        <v>3066</v>
      </c>
      <c r="D270" t="s">
        <v>57</v>
      </c>
      <c r="E270">
        <v>115772.24508774</v>
      </c>
      <c r="F270">
        <v>1377.7</v>
      </c>
      <c r="G270">
        <v>5.0202507100296803</v>
      </c>
      <c r="H270">
        <f>(Table2[[#This Row],[1Y Return vs Nifty]]-AVERAGE(Table2[1Y Return vs Nifty]))/_xlfn.STDEV.P(Table2[1Y Return vs Nifty])</f>
        <v>-0.4430250711705388</v>
      </c>
      <c r="I270">
        <v>-6.3335637969049001</v>
      </c>
      <c r="J270">
        <f>(Table2[[#This Row],[1M Return vs Nifty]]-AVERAGE(Table2[1M Return vs Nifty]))/_xlfn.STDEV.P(Table2[1M Return vs Nifty])</f>
        <v>-0.297462616866772</v>
      </c>
      <c r="K270">
        <v>7.9945344512152596</v>
      </c>
      <c r="L270">
        <f>(Table2[[#This Row],[6M Return vs Nifty]]-AVERAGE(Table2[6M Return vs Nifty]))/_xlfn.STDEV.P(Table2[6M Return vs Nifty])</f>
        <v>0.12405439817680126</v>
      </c>
      <c r="M270">
        <v>-3.0759025381357801</v>
      </c>
      <c r="N270">
        <f>(Table2[[#This Row],[1W Return vs Nifty]]-AVERAGE(Table2[1W Return vs Nifty]))/_xlfn.STDEV.P(Table2[1W Return vs Nifty])</f>
        <v>1.6401687362045596E-2</v>
      </c>
      <c r="O270">
        <v>1391.26</v>
      </c>
      <c r="P270">
        <v>1369.5703228531499</v>
      </c>
      <c r="Q270">
        <v>1239.1218999749001</v>
      </c>
      <c r="R270">
        <v>46.749379569229298</v>
      </c>
      <c r="S270" s="1">
        <f>(Table2[[#This Row],[Close Price]]-Table2[[#This Row],[20D EMA]])/Table2[[#This Row],[20D EMA]]</f>
        <v>-9.7465606716213692E-3</v>
      </c>
      <c r="T270" s="1">
        <f>(Table2[[#This Row],[Close Price]]-Table2[[#This Row],[50D EMA]])/Table2[[#This Row],[50D EMA]]</f>
        <v>5.9359326141895314E-3</v>
      </c>
      <c r="U270" s="1">
        <f>(Table2[[#This Row],[Close Price]]-Table2[[#This Row],[200D EMA]])/Table2[[#This Row],[200D EMA]]</f>
        <v>0.11183572821036172</v>
      </c>
      <c r="V270">
        <v>1.2384356531935501</v>
      </c>
      <c r="W270">
        <v>1370.75</v>
      </c>
      <c r="X270">
        <v>1386.45</v>
      </c>
      <c r="Y270">
        <v>1329.05</v>
      </c>
      <c r="Z270">
        <v>1388.9</v>
      </c>
      <c r="AA270">
        <v>1329.05</v>
      </c>
      <c r="AB270">
        <v>1442.5</v>
      </c>
      <c r="AC270" s="1">
        <f>(Table2[[#This Row],[Close Price]]/Table2[[#This Row],[Day Low]])-1</f>
        <v>5.0702170344703035E-3</v>
      </c>
      <c r="AD270" s="1">
        <f>(Table2[[#This Row],[Day High]]/Table2[[#This Row],[Close Price]])-1</f>
        <v>6.3511649851202279E-3</v>
      </c>
      <c r="AE270" s="1">
        <f>(Table2[[#This Row],[Close Price]]/Table2[[#This Row],[Current Week Low]])-1</f>
        <v>3.6605093864038318E-2</v>
      </c>
      <c r="AF270" s="1">
        <f>(Table2[[#This Row],[Current Week High]]/Table2[[#This Row],[Close Price]])-1</f>
        <v>8.1294911809537407E-3</v>
      </c>
      <c r="AG270" s="1">
        <f>(Table2[[#This Row],[Close Price]]/Table2[[#This Row],[Current Month Low]])-1</f>
        <v>3.6605093864038318E-2</v>
      </c>
      <c r="AH270" s="1">
        <f>(Table2[[#This Row],[Current Month High]]/Table2[[#This Row],[Close Price]])-1</f>
        <v>4.7034913261232436E-2</v>
      </c>
      <c r="AI270">
        <v>7.2076649488277598</v>
      </c>
      <c r="AJ270">
        <v>38.149912258711403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0.01</v>
      </c>
      <c r="AM270" t="s">
        <v>3111</v>
      </c>
      <c r="AN270">
        <v>-1.83</v>
      </c>
      <c r="AO270" t="s">
        <v>3110</v>
      </c>
      <c r="AP270">
        <v>0.12827666873780599</v>
      </c>
      <c r="AQ270">
        <f>(Table2[[#This Row],[Sharpe Ratio]]-AVERAGE(Table2[Sharpe Ratio]))/_xlfn.STDEV.P(Table2[Sharpe Ratio])</f>
        <v>0.77216638489646761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0.17213478239800364</v>
      </c>
      <c r="AS270">
        <f>_xlfn.RANK.AVG(Table2[[#This Row],[1Y Return vs Nifty Z-Score]],Table2[1Y Return vs Nifty Z-Score])</f>
        <v>451</v>
      </c>
      <c r="AT270">
        <f>_xlfn.RANK.AVG(Table2[[#This Row],[6M Return vs Nifty Z-Score]],Table2[6M Return vs Nifty Z-Score])</f>
        <v>280</v>
      </c>
      <c r="AU270">
        <f>_xlfn.RANK.AVG(Table2[[#This Row],[Sharpe Ratio Z-Score]],Table2[Sharpe Ratio Z-Score])</f>
        <v>160</v>
      </c>
      <c r="AV270">
        <f>(Table2[[#This Row],[Rank 1Y]]+Table2[[#This Row],[Rank 6M]]+Table2[[#This Row],[Rank Sharpe]])/3</f>
        <v>297</v>
      </c>
    </row>
    <row r="271" spans="1:48" x14ac:dyDescent="0.3">
      <c r="A271" t="s">
        <v>882</v>
      </c>
      <c r="B271" t="s">
        <v>883</v>
      </c>
      <c r="C271" t="s">
        <v>3065</v>
      </c>
      <c r="D271" t="s">
        <v>21</v>
      </c>
      <c r="E271">
        <v>16892.696518500001</v>
      </c>
      <c r="F271">
        <v>745.25</v>
      </c>
      <c r="G271">
        <v>28.699960103151</v>
      </c>
      <c r="H271">
        <f>(Table2[[#This Row],[1Y Return vs Nifty]]-AVERAGE(Table2[1Y Return vs Nifty]))/_xlfn.STDEV.P(Table2[1Y Return vs Nifty])</f>
        <v>-8.5465211561046459E-2</v>
      </c>
      <c r="I271">
        <v>-0.79116435143737796</v>
      </c>
      <c r="J271">
        <f>(Table2[[#This Row],[1M Return vs Nifty]]-AVERAGE(Table2[1M Return vs Nifty]))/_xlfn.STDEV.P(Table2[1M Return vs Nifty])</f>
        <v>0.27092067501178585</v>
      </c>
      <c r="K271">
        <v>15.146820879691299</v>
      </c>
      <c r="L271">
        <f>(Table2[[#This Row],[6M Return vs Nifty]]-AVERAGE(Table2[6M Return vs Nifty]))/_xlfn.STDEV.P(Table2[6M Return vs Nifty])</f>
        <v>0.37581126791095204</v>
      </c>
      <c r="M271">
        <v>-6.7163294463534902</v>
      </c>
      <c r="N271">
        <f>(Table2[[#This Row],[1W Return vs Nifty]]-AVERAGE(Table2[1W Return vs Nifty]))/_xlfn.STDEV.P(Table2[1W Return vs Nifty])</f>
        <v>-0.69087251579778497</v>
      </c>
      <c r="O271">
        <v>760.14</v>
      </c>
      <c r="P271">
        <v>725.75947514506299</v>
      </c>
      <c r="Q271">
        <v>611.95563497194405</v>
      </c>
      <c r="R271">
        <v>41.056098208202897</v>
      </c>
      <c r="S271" s="1">
        <f>(Table2[[#This Row],[Close Price]]-Table2[[#This Row],[20D EMA]])/Table2[[#This Row],[20D EMA]]</f>
        <v>-1.9588496855842328E-2</v>
      </c>
      <c r="T271" s="1">
        <f>(Table2[[#This Row],[Close Price]]-Table2[[#This Row],[50D EMA]])/Table2[[#This Row],[50D EMA]]</f>
        <v>2.6855350184772014E-2</v>
      </c>
      <c r="U271" s="1">
        <f>(Table2[[#This Row],[Close Price]]-Table2[[#This Row],[200D EMA]])/Table2[[#This Row],[200D EMA]]</f>
        <v>0.21781704001167831</v>
      </c>
      <c r="V271">
        <v>0.86752596036958995</v>
      </c>
      <c r="W271">
        <v>740.25</v>
      </c>
      <c r="X271">
        <v>749.75</v>
      </c>
      <c r="Y271">
        <v>722.75</v>
      </c>
      <c r="Z271">
        <v>763.7</v>
      </c>
      <c r="AA271">
        <v>722.75</v>
      </c>
      <c r="AB271">
        <v>812</v>
      </c>
      <c r="AC271" s="1">
        <f>(Table2[[#This Row],[Close Price]]/Table2[[#This Row],[Day Low]])-1</f>
        <v>6.7544748395811371E-3</v>
      </c>
      <c r="AD271" s="1">
        <f>(Table2[[#This Row],[Day High]]/Table2[[#This Row],[Close Price]])-1</f>
        <v>6.0382422006037828E-3</v>
      </c>
      <c r="AE271" s="1">
        <f>(Table2[[#This Row],[Close Price]]/Table2[[#This Row],[Current Week Low]])-1</f>
        <v>3.1131096506399114E-2</v>
      </c>
      <c r="AF271" s="1">
        <f>(Table2[[#This Row],[Current Week High]]/Table2[[#This Row],[Close Price]])-1</f>
        <v>2.4756793022475687E-2</v>
      </c>
      <c r="AG271" s="1">
        <f>(Table2[[#This Row],[Close Price]]/Table2[[#This Row],[Current Month Low]])-1</f>
        <v>3.1131096506399114E-2</v>
      </c>
      <c r="AH271" s="1">
        <f>(Table2[[#This Row],[Current Month High]]/Table2[[#This Row],[Close Price]])-1</f>
        <v>8.9567259308956704E-2</v>
      </c>
      <c r="AI271">
        <v>12.646762831264599</v>
      </c>
      <c r="AJ271">
        <v>63.324567170720997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0.02</v>
      </c>
      <c r="AM271" t="s">
        <v>3111</v>
      </c>
      <c r="AN271">
        <v>-0.44</v>
      </c>
      <c r="AO271" t="s">
        <v>3110</v>
      </c>
      <c r="AP271">
        <v>5.5227879738715999E-2</v>
      </c>
      <c r="AQ271">
        <f>(Table2[[#This Row],[Sharpe Ratio]]-AVERAGE(Table2[Sharpe Ratio]))/_xlfn.STDEV.P(Table2[Sharpe Ratio])</f>
        <v>-8.2822229978174414E-2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-0.21242801441426795</v>
      </c>
      <c r="AS271">
        <f>_xlfn.RANK.AVG(Table2[[#This Row],[1Y Return vs Nifty Z-Score]],Table2[1Y Return vs Nifty Z-Score])</f>
        <v>314</v>
      </c>
      <c r="AT271">
        <f>_xlfn.RANK.AVG(Table2[[#This Row],[6M Return vs Nifty Z-Score]],Table2[6M Return vs Nifty Z-Score])</f>
        <v>210</v>
      </c>
      <c r="AU271">
        <f>_xlfn.RANK.AVG(Table2[[#This Row],[Sharpe Ratio Z-Score]],Table2[Sharpe Ratio Z-Score])</f>
        <v>369</v>
      </c>
      <c r="AV271">
        <f>(Table2[[#This Row],[Rank 1Y]]+Table2[[#This Row],[Rank 6M]]+Table2[[#This Row],[Rank Sharpe]])/3</f>
        <v>297.66666666666669</v>
      </c>
    </row>
    <row r="272" spans="1:48" x14ac:dyDescent="0.3">
      <c r="A272" t="s">
        <v>180</v>
      </c>
      <c r="B272" t="s">
        <v>181</v>
      </c>
      <c r="C272" t="s">
        <v>3064</v>
      </c>
      <c r="D272" t="s">
        <v>18</v>
      </c>
      <c r="E272">
        <v>149092.74109512</v>
      </c>
      <c r="F272">
        <v>343.65</v>
      </c>
      <c r="G272">
        <v>66.588661139287495</v>
      </c>
      <c r="H272">
        <f>(Table2[[#This Row],[1Y Return vs Nifty]]-AVERAGE(Table2[1Y Return vs Nifty]))/_xlfn.STDEV.P(Table2[1Y Return vs Nifty])</f>
        <v>0.48664817033722874</v>
      </c>
      <c r="I272">
        <v>9.3689594579028501</v>
      </c>
      <c r="J272">
        <f>(Table2[[#This Row],[1M Return vs Nifty]]-AVERAGE(Table2[1M Return vs Nifty]))/_xlfn.STDEV.P(Table2[1M Return vs Nifty])</f>
        <v>1.312860122622167</v>
      </c>
      <c r="K272">
        <v>3.3667659224120099</v>
      </c>
      <c r="L272">
        <f>(Table2[[#This Row],[6M Return vs Nifty]]-AVERAGE(Table2[6M Return vs Nifty]))/_xlfn.STDEV.P(Table2[6M Return vs Nifty])</f>
        <v>-3.8840716597561581E-2</v>
      </c>
      <c r="M272">
        <v>-2.1326999650544098</v>
      </c>
      <c r="N272">
        <f>(Table2[[#This Row],[1W Return vs Nifty]]-AVERAGE(Table2[1W Return vs Nifty]))/_xlfn.STDEV.P(Table2[1W Return vs Nifty])</f>
        <v>0.19965020878917406</v>
      </c>
      <c r="O272">
        <v>329.09</v>
      </c>
      <c r="P272">
        <v>317.80495053924602</v>
      </c>
      <c r="Q272">
        <v>279.429602424508</v>
      </c>
      <c r="R272">
        <v>63.316685077165197</v>
      </c>
      <c r="S272" s="1">
        <f>(Table2[[#This Row],[Close Price]]-Table2[[#This Row],[20D EMA]])/Table2[[#This Row],[20D EMA]]</f>
        <v>4.4243216141481065E-2</v>
      </c>
      <c r="T272" s="1">
        <f>(Table2[[#This Row],[Close Price]]-Table2[[#This Row],[50D EMA]])/Table2[[#This Row],[50D EMA]]</f>
        <v>8.1323621349826417E-2</v>
      </c>
      <c r="U272" s="1">
        <f>(Table2[[#This Row],[Close Price]]-Table2[[#This Row],[200D EMA]])/Table2[[#This Row],[200D EMA]]</f>
        <v>0.22982675070312944</v>
      </c>
      <c r="V272">
        <v>1.17595256211664</v>
      </c>
      <c r="W272">
        <v>340.3</v>
      </c>
      <c r="X272">
        <v>343.95</v>
      </c>
      <c r="Y272">
        <v>333.4</v>
      </c>
      <c r="Z272">
        <v>349.65</v>
      </c>
      <c r="AA272">
        <v>333.4</v>
      </c>
      <c r="AB272">
        <v>351.9</v>
      </c>
      <c r="AC272" s="1">
        <f>(Table2[[#This Row],[Close Price]]/Table2[[#This Row],[Day Low]])-1</f>
        <v>9.8442550690565067E-3</v>
      </c>
      <c r="AD272" s="1">
        <f>(Table2[[#This Row],[Day High]]/Table2[[#This Row],[Close Price]])-1</f>
        <v>8.7298123090362445E-4</v>
      </c>
      <c r="AE272" s="1">
        <f>(Table2[[#This Row],[Close Price]]/Table2[[#This Row],[Current Week Low]])-1</f>
        <v>3.0743851229753982E-2</v>
      </c>
      <c r="AF272" s="1">
        <f>(Table2[[#This Row],[Current Week High]]/Table2[[#This Row],[Close Price]])-1</f>
        <v>1.7459624618070713E-2</v>
      </c>
      <c r="AG272" s="1">
        <f>(Table2[[#This Row],[Close Price]]/Table2[[#This Row],[Current Month Low]])-1</f>
        <v>3.0743851229753982E-2</v>
      </c>
      <c r="AH272" s="1">
        <f>(Table2[[#This Row],[Current Month High]]/Table2[[#This Row],[Close Price]])-1</f>
        <v>2.4006983849847341E-2</v>
      </c>
      <c r="AI272">
        <v>4.4813036519715004</v>
      </c>
      <c r="AJ272">
        <v>107.361593000452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0.02</v>
      </c>
      <c r="AM272" t="s">
        <v>3111</v>
      </c>
      <c r="AN272">
        <v>11.48</v>
      </c>
      <c r="AO272" t="s">
        <v>3111</v>
      </c>
      <c r="AP272">
        <v>4.0992092419551998E-2</v>
      </c>
      <c r="AQ272">
        <f>(Table2[[#This Row],[Sharpe Ratio]]-AVERAGE(Table2[Sharpe Ratio]))/_xlfn.STDEV.P(Table2[Sharpe Ratio])</f>
        <v>-0.2494428714485436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1.7108749137024646</v>
      </c>
      <c r="AS272">
        <f>_xlfn.RANK.AVG(Table2[[#This Row],[1Y Return vs Nifty Z-Score]],Table2[1Y Return vs Nifty Z-Score])</f>
        <v>167</v>
      </c>
      <c r="AT272">
        <f>_xlfn.RANK.AVG(Table2[[#This Row],[6M Return vs Nifty Z-Score]],Table2[6M Return vs Nifty Z-Score])</f>
        <v>327</v>
      </c>
      <c r="AU272">
        <f>_xlfn.RANK.AVG(Table2[[#This Row],[Sharpe Ratio Z-Score]],Table2[Sharpe Ratio Z-Score])</f>
        <v>401</v>
      </c>
      <c r="AV272">
        <f>(Table2[[#This Row],[Rank 1Y]]+Table2[[#This Row],[Rank 6M]]+Table2[[#This Row],[Rank Sharpe]])/3</f>
        <v>298.33333333333331</v>
      </c>
    </row>
    <row r="273" spans="1:48" x14ac:dyDescent="0.3">
      <c r="A273" t="s">
        <v>199</v>
      </c>
      <c r="B273" t="s">
        <v>200</v>
      </c>
      <c r="C273" t="s">
        <v>3066</v>
      </c>
      <c r="D273" t="s">
        <v>34</v>
      </c>
      <c r="E273">
        <v>127650.703363893</v>
      </c>
      <c r="F273">
        <v>115.93</v>
      </c>
      <c r="G273">
        <v>67.953169941000397</v>
      </c>
      <c r="H273">
        <f>(Table2[[#This Row],[1Y Return vs Nifty]]-AVERAGE(Table2[1Y Return vs Nifty]))/_xlfn.STDEV.P(Table2[1Y Return vs Nifty])</f>
        <v>0.50725203702649257</v>
      </c>
      <c r="I273">
        <v>-6.8475620083872899</v>
      </c>
      <c r="J273">
        <f>(Table2[[#This Row],[1M Return vs Nifty]]-AVERAGE(Table2[1M Return vs Nifty]))/_xlfn.STDEV.P(Table2[1M Return vs Nifty])</f>
        <v>-0.35017408206096068</v>
      </c>
      <c r="K273">
        <v>-17.225794510904301</v>
      </c>
      <c r="L273">
        <f>(Table2[[#This Row],[6M Return vs Nifty]]-AVERAGE(Table2[6M Return vs Nifty]))/_xlfn.STDEV.P(Table2[6M Return vs Nifty])</f>
        <v>-0.76368844275436765</v>
      </c>
      <c r="M273">
        <v>-6.9040905930187497</v>
      </c>
      <c r="N273">
        <f>(Table2[[#This Row],[1W Return vs Nifty]]-AVERAGE(Table2[1W Return vs Nifty]))/_xlfn.STDEV.P(Table2[1W Return vs Nifty])</f>
        <v>-0.72735137356369017</v>
      </c>
      <c r="O273">
        <v>119.65</v>
      </c>
      <c r="P273">
        <v>121.816272947087</v>
      </c>
      <c r="Q273">
        <v>110.505265581551</v>
      </c>
      <c r="R273">
        <v>39.413513368197997</v>
      </c>
      <c r="S273" s="1">
        <f>(Table2[[#This Row],[Close Price]]-Table2[[#This Row],[20D EMA]])/Table2[[#This Row],[20D EMA]]</f>
        <v>-3.1090681153363966E-2</v>
      </c>
      <c r="T273" s="1">
        <f>(Table2[[#This Row],[Close Price]]-Table2[[#This Row],[50D EMA]])/Table2[[#This Row],[50D EMA]]</f>
        <v>-4.8320908238949307E-2</v>
      </c>
      <c r="U273" s="1">
        <f>(Table2[[#This Row],[Close Price]]-Table2[[#This Row],[200D EMA]])/Table2[[#This Row],[200D EMA]]</f>
        <v>4.9090279905672413E-2</v>
      </c>
      <c r="V273">
        <v>0.97089550522229495</v>
      </c>
      <c r="W273">
        <v>115.53</v>
      </c>
      <c r="X273">
        <v>116.3</v>
      </c>
      <c r="Y273">
        <v>113.2</v>
      </c>
      <c r="Z273">
        <v>117.97</v>
      </c>
      <c r="AA273">
        <v>113.2</v>
      </c>
      <c r="AB273">
        <v>125.7</v>
      </c>
      <c r="AC273" s="1">
        <f>(Table2[[#This Row],[Close Price]]/Table2[[#This Row],[Day Low]])-1</f>
        <v>3.4623041634207485E-3</v>
      </c>
      <c r="AD273" s="1">
        <f>(Table2[[#This Row],[Day High]]/Table2[[#This Row],[Close Price]])-1</f>
        <v>3.1915811265417204E-3</v>
      </c>
      <c r="AE273" s="1">
        <f>(Table2[[#This Row],[Close Price]]/Table2[[#This Row],[Current Week Low]])-1</f>
        <v>2.4116607773851717E-2</v>
      </c>
      <c r="AF273" s="1">
        <f>(Table2[[#This Row],[Current Week High]]/Table2[[#This Row],[Close Price]])-1</f>
        <v>1.7596825670663341E-2</v>
      </c>
      <c r="AG273" s="1">
        <f>(Table2[[#This Row],[Close Price]]/Table2[[#This Row],[Current Month Low]])-1</f>
        <v>2.4116607773851717E-2</v>
      </c>
      <c r="AH273" s="1">
        <f>(Table2[[#This Row],[Current Month High]]/Table2[[#This Row],[Close Price]])-1</f>
        <v>8.4274993530578657E-2</v>
      </c>
      <c r="AI273">
        <v>23.2640386440093</v>
      </c>
      <c r="AJ273">
        <v>93.700918964076806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-0.12</v>
      </c>
      <c r="AM273" t="s">
        <v>3110</v>
      </c>
      <c r="AN273">
        <v>-1.89</v>
      </c>
      <c r="AO273" t="s">
        <v>3110</v>
      </c>
      <c r="AP273">
        <v>0.13370216738770599</v>
      </c>
      <c r="AQ273">
        <f>(Table2[[#This Row],[Sharpe Ratio]]-AVERAGE(Table2[Sharpe Ratio]))/_xlfn.STDEV.P(Table2[Sharpe Ratio])</f>
        <v>0.83566832160537086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161</v>
      </c>
      <c r="AT273">
        <f>_xlfn.RANK.AVG(Table2[[#This Row],[6M Return vs Nifty Z-Score]],Table2[6M Return vs Nifty Z-Score])</f>
        <v>585</v>
      </c>
      <c r="AU273">
        <f>_xlfn.RANK.AVG(Table2[[#This Row],[Sharpe Ratio Z-Score]],Table2[Sharpe Ratio Z-Score])</f>
        <v>149</v>
      </c>
      <c r="AV273">
        <f>(Table2[[#This Row],[Rank 1Y]]+Table2[[#This Row],[Rank 6M]]+Table2[[#This Row],[Rank Sharpe]])/3</f>
        <v>298.33333333333331</v>
      </c>
    </row>
    <row r="274" spans="1:48" x14ac:dyDescent="0.3">
      <c r="A274" t="s">
        <v>786</v>
      </c>
      <c r="B274" t="s">
        <v>787</v>
      </c>
      <c r="C274" t="s">
        <v>3079</v>
      </c>
      <c r="D274" t="s">
        <v>138</v>
      </c>
      <c r="E274">
        <v>20080.382850810001</v>
      </c>
      <c r="F274">
        <v>1429.1</v>
      </c>
      <c r="G274">
        <v>187.67239177544599</v>
      </c>
      <c r="H274">
        <f>(Table2[[#This Row],[1Y Return vs Nifty]]-AVERAGE(Table2[1Y Return vs Nifty]))/_xlfn.STDEV.P(Table2[1Y Return vs Nifty])</f>
        <v>2.3149933163226359</v>
      </c>
      <c r="I274">
        <v>-9.4968882403997696</v>
      </c>
      <c r="J274">
        <f>(Table2[[#This Row],[1M Return vs Nifty]]-AVERAGE(Table2[1M Return vs Nifty]))/_xlfn.STDEV.P(Table2[1M Return vs Nifty])</f>
        <v>-0.62186737660379865</v>
      </c>
      <c r="K274">
        <v>3.71344277351275</v>
      </c>
      <c r="L274">
        <f>(Table2[[#This Row],[6M Return vs Nifty]]-AVERAGE(Table2[6M Return vs Nifty]))/_xlfn.STDEV.P(Table2[6M Return vs Nifty])</f>
        <v>-2.6637866541819162E-2</v>
      </c>
      <c r="M274">
        <v>-5.7103335626475502</v>
      </c>
      <c r="N274">
        <f>(Table2[[#This Row],[1W Return vs Nifty]]-AVERAGE(Table2[1W Return vs Nifty]))/_xlfn.STDEV.P(Table2[1W Return vs Nifty])</f>
        <v>-0.49542430190175774</v>
      </c>
      <c r="O274">
        <v>1453.9</v>
      </c>
      <c r="P274">
        <v>1416.2604447619201</v>
      </c>
      <c r="Q274">
        <v>1136.85268806925</v>
      </c>
      <c r="R274">
        <v>42.075610730150203</v>
      </c>
      <c r="S274" s="1">
        <f>(Table2[[#This Row],[Close Price]]-Table2[[#This Row],[20D EMA]])/Table2[[#This Row],[20D EMA]]</f>
        <v>-1.7057569296375391E-2</v>
      </c>
      <c r="T274" s="1">
        <f>(Table2[[#This Row],[Close Price]]-Table2[[#This Row],[50D EMA]])/Table2[[#This Row],[50D EMA]]</f>
        <v>9.0658150381642544E-3</v>
      </c>
      <c r="U274" s="1">
        <f>(Table2[[#This Row],[Close Price]]-Table2[[#This Row],[200D EMA]])/Table2[[#This Row],[200D EMA]]</f>
        <v>0.25706700173008518</v>
      </c>
      <c r="V274">
        <v>0.79729732989955004</v>
      </c>
      <c r="W274">
        <v>1440</v>
      </c>
      <c r="X274">
        <v>1468</v>
      </c>
      <c r="Y274">
        <v>1371.25</v>
      </c>
      <c r="Z274">
        <v>1444</v>
      </c>
      <c r="AA274">
        <v>1371.25</v>
      </c>
      <c r="AB274">
        <v>1505.85</v>
      </c>
      <c r="AC274" s="1">
        <f>(Table2[[#This Row],[Close Price]]/Table2[[#This Row],[Day Low]])-1</f>
        <v>-7.5694444444445175E-3</v>
      </c>
      <c r="AD274" s="1">
        <f>(Table2[[#This Row],[Day High]]/Table2[[#This Row],[Close Price]])-1</f>
        <v>2.7219928626408318E-2</v>
      </c>
      <c r="AE274" s="1">
        <f>(Table2[[#This Row],[Close Price]]/Table2[[#This Row],[Current Week Low]])-1</f>
        <v>4.2187784867821154E-2</v>
      </c>
      <c r="AF274" s="1">
        <f>(Table2[[#This Row],[Current Week High]]/Table2[[#This Row],[Close Price]])-1</f>
        <v>1.042614232733885E-2</v>
      </c>
      <c r="AG274" s="1">
        <f>(Table2[[#This Row],[Close Price]]/Table2[[#This Row],[Current Month Low]])-1</f>
        <v>4.2187784867821154E-2</v>
      </c>
      <c r="AH274" s="1">
        <f>(Table2[[#This Row],[Current Month High]]/Table2[[#This Row],[Close Price]])-1</f>
        <v>5.370512910223213E-2</v>
      </c>
      <c r="AI274">
        <v>10.2092225876425</v>
      </c>
      <c r="AJ274">
        <v>221.869369369369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0.08</v>
      </c>
      <c r="AM274" t="s">
        <v>3111</v>
      </c>
      <c r="AN274">
        <v>-4.1900000000000004</v>
      </c>
      <c r="AO274" t="s">
        <v>3110</v>
      </c>
      <c r="AQ274">
        <f>(Table2[[#This Row],[Sharpe Ratio]]-AVERAGE(Table2[Sharpe Ratio]))/_xlfn.STDEV.P(Table2[Sharpe Ratio])</f>
        <v>-0.72922868034186683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0.44183509093339352</v>
      </c>
      <c r="AS274">
        <f>_xlfn.RANK.AVG(Table2[[#This Row],[1Y Return vs Nifty Z-Score]],Table2[1Y Return vs Nifty Z-Score])</f>
        <v>20</v>
      </c>
      <c r="AT274">
        <f>_xlfn.RANK.AVG(Table2[[#This Row],[6M Return vs Nifty Z-Score]],Table2[6M Return vs Nifty Z-Score])</f>
        <v>324</v>
      </c>
      <c r="AU274">
        <f>_xlfn.RANK.AVG(Table2[[#This Row],[Sharpe Ratio Z-Score]],Table2[Sharpe Ratio Z-Score])</f>
        <v>552.5</v>
      </c>
      <c r="AV274">
        <f>(Table2[[#This Row],[Rank 1Y]]+Table2[[#This Row],[Rank 6M]]+Table2[[#This Row],[Rank Sharpe]])/3</f>
        <v>298.83333333333331</v>
      </c>
    </row>
    <row r="275" spans="1:48" x14ac:dyDescent="0.3">
      <c r="A275" t="s">
        <v>136</v>
      </c>
      <c r="B275" t="s">
        <v>137</v>
      </c>
      <c r="C275" t="s">
        <v>3079</v>
      </c>
      <c r="D275" t="s">
        <v>138</v>
      </c>
      <c r="E275">
        <v>209324.73441788999</v>
      </c>
      <c r="F275">
        <v>845.65</v>
      </c>
      <c r="G275">
        <v>48.897613031562301</v>
      </c>
      <c r="H275">
        <f>(Table2[[#This Row],[1Y Return vs Nifty]]-AVERAGE(Table2[1Y Return vs Nifty]))/_xlfn.STDEV.P(Table2[1Y Return vs Nifty])</f>
        <v>0.2195161471891528</v>
      </c>
      <c r="I275">
        <v>-1.64518085035791</v>
      </c>
      <c r="J275">
        <f>(Table2[[#This Row],[1M Return vs Nifty]]-AVERAGE(Table2[1M Return vs Nifty]))/_xlfn.STDEV.P(Table2[1M Return vs Nifty])</f>
        <v>0.18333970692187099</v>
      </c>
      <c r="K275">
        <v>-8.5936588973955192</v>
      </c>
      <c r="L275">
        <f>(Table2[[#This Row],[6M Return vs Nifty]]-AVERAGE(Table2[6M Return vs Nifty]))/_xlfn.STDEV.P(Table2[6M Return vs Nifty])</f>
        <v>-0.45984162916405907</v>
      </c>
      <c r="M275">
        <v>-4.1454046136568197</v>
      </c>
      <c r="N275">
        <f>(Table2[[#This Row],[1W Return vs Nifty]]-AVERAGE(Table2[1W Return vs Nifty]))/_xlfn.STDEV.P(Table2[1W Return vs Nifty])</f>
        <v>-0.1913847199228802</v>
      </c>
      <c r="O275">
        <v>840.67</v>
      </c>
      <c r="P275">
        <v>841.64599566328502</v>
      </c>
      <c r="Q275">
        <v>776.41636660132701</v>
      </c>
      <c r="R275">
        <v>51.788941075896602</v>
      </c>
      <c r="S275" s="1">
        <f>(Table2[[#This Row],[Close Price]]-Table2[[#This Row],[20D EMA]])/Table2[[#This Row],[20D EMA]]</f>
        <v>5.9238464558031313E-3</v>
      </c>
      <c r="T275" s="1">
        <f>(Table2[[#This Row],[Close Price]]-Table2[[#This Row],[50D EMA]])/Table2[[#This Row],[50D EMA]]</f>
        <v>4.7573497139488889E-3</v>
      </c>
      <c r="U275" s="1">
        <f>(Table2[[#This Row],[Close Price]]-Table2[[#This Row],[200D EMA]])/Table2[[#This Row],[200D EMA]]</f>
        <v>8.9170754735291319E-2</v>
      </c>
      <c r="V275">
        <v>1.1489635013268</v>
      </c>
      <c r="W275">
        <v>840</v>
      </c>
      <c r="X275">
        <v>843.7</v>
      </c>
      <c r="Y275">
        <v>800.4</v>
      </c>
      <c r="Z275">
        <v>853</v>
      </c>
      <c r="AA275">
        <v>800.4</v>
      </c>
      <c r="AB275">
        <v>901</v>
      </c>
      <c r="AC275" s="1">
        <f>(Table2[[#This Row],[Close Price]]/Table2[[#This Row],[Day Low]])-1</f>
        <v>6.7261904761903857E-3</v>
      </c>
      <c r="AD275" s="1">
        <f>(Table2[[#This Row],[Day High]]/Table2[[#This Row],[Close Price]])-1</f>
        <v>-2.305918524212025E-3</v>
      </c>
      <c r="AE275" s="1">
        <f>(Table2[[#This Row],[Close Price]]/Table2[[#This Row],[Current Week Low]])-1</f>
        <v>5.65342328835583E-2</v>
      </c>
      <c r="AF275" s="1">
        <f>(Table2[[#This Row],[Current Week High]]/Table2[[#This Row],[Close Price]])-1</f>
        <v>8.6915390527997349E-3</v>
      </c>
      <c r="AG275" s="1">
        <f>(Table2[[#This Row],[Close Price]]/Table2[[#This Row],[Current Month Low]])-1</f>
        <v>5.65342328835583E-2</v>
      </c>
      <c r="AH275" s="1">
        <f>(Table2[[#This Row],[Current Month High]]/Table2[[#This Row],[Close Price]])-1</f>
        <v>6.5452610418021751E-2</v>
      </c>
      <c r="AI275">
        <v>14.420859693726699</v>
      </c>
      <c r="AJ275">
        <v>82.626066299535594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-0.02</v>
      </c>
      <c r="AM275" t="s">
        <v>3110</v>
      </c>
      <c r="AN275">
        <v>1.65</v>
      </c>
      <c r="AO275" t="s">
        <v>3111</v>
      </c>
      <c r="AP275">
        <v>0.12387046041557701</v>
      </c>
      <c r="AQ275">
        <f>(Table2[[#This Row],[Sharpe Ratio]]-AVERAGE(Table2[Sharpe Ratio]))/_xlfn.STDEV.P(Table2[Sharpe Ratio])</f>
        <v>0.72059457923219294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241</v>
      </c>
      <c r="AT275">
        <f>_xlfn.RANK.AVG(Table2[[#This Row],[6M Return vs Nifty Z-Score]],Table2[6M Return vs Nifty Z-Score])</f>
        <v>481</v>
      </c>
      <c r="AU275">
        <f>_xlfn.RANK.AVG(Table2[[#This Row],[Sharpe Ratio Z-Score]],Table2[Sharpe Ratio Z-Score])</f>
        <v>175</v>
      </c>
      <c r="AV275">
        <f>(Table2[[#This Row],[Rank 1Y]]+Table2[[#This Row],[Rank 6M]]+Table2[[#This Row],[Rank Sharpe]])/3</f>
        <v>299</v>
      </c>
    </row>
    <row r="276" spans="1:48" x14ac:dyDescent="0.3">
      <c r="A276" t="s">
        <v>1359</v>
      </c>
      <c r="B276" t="s">
        <v>1360</v>
      </c>
      <c r="C276" t="s">
        <v>3068</v>
      </c>
      <c r="D276" t="s">
        <v>116</v>
      </c>
      <c r="E276">
        <v>7925.06644676</v>
      </c>
      <c r="F276">
        <v>1347.4</v>
      </c>
      <c r="G276">
        <v>18.703789026724198</v>
      </c>
      <c r="H276">
        <f>(Table2[[#This Row],[1Y Return vs Nifty]]-AVERAGE(Table2[1Y Return vs Nifty]))/_xlfn.STDEV.P(Table2[1Y Return vs Nifty])</f>
        <v>-0.23640581084719761</v>
      </c>
      <c r="I276">
        <v>-7.6817210492689103</v>
      </c>
      <c r="J276">
        <f>(Table2[[#This Row],[1M Return vs Nifty]]-AVERAGE(Table2[1M Return vs Nifty]))/_xlfn.STDEV.P(Table2[1M Return vs Nifty])</f>
        <v>-0.43571863118115889</v>
      </c>
      <c r="K276">
        <v>-1.4884094405132</v>
      </c>
      <c r="L276">
        <f>(Table2[[#This Row],[6M Return vs Nifty]]-AVERAGE(Table2[6M Return vs Nifty]))/_xlfn.STDEV.P(Table2[6M Return vs Nifty])</f>
        <v>-0.20974043707210424</v>
      </c>
      <c r="M276">
        <v>-3.5525130551494701</v>
      </c>
      <c r="N276">
        <f>(Table2[[#This Row],[1W Return vs Nifty]]-AVERAGE(Table2[1W Return vs Nifty]))/_xlfn.STDEV.P(Table2[1W Return vs Nifty])</f>
        <v>-7.6195783247105589E-2</v>
      </c>
      <c r="O276">
        <v>1389.25</v>
      </c>
      <c r="P276">
        <v>1368.50914286635</v>
      </c>
      <c r="Q276">
        <v>1200.48556115816</v>
      </c>
      <c r="R276">
        <v>37.085912857110102</v>
      </c>
      <c r="S276" s="1">
        <f>(Table2[[#This Row],[Close Price]]-Table2[[#This Row],[20D EMA]])/Table2[[#This Row],[20D EMA]]</f>
        <v>-3.0124167716393674E-2</v>
      </c>
      <c r="T276" s="1">
        <f>(Table2[[#This Row],[Close Price]]-Table2[[#This Row],[50D EMA]])/Table2[[#This Row],[50D EMA]]</f>
        <v>-1.5424919136555177E-2</v>
      </c>
      <c r="U276" s="1">
        <f>(Table2[[#This Row],[Close Price]]-Table2[[#This Row],[200D EMA]])/Table2[[#This Row],[200D EMA]]</f>
        <v>0.12237918022113109</v>
      </c>
      <c r="V276">
        <v>0.78710931381392402</v>
      </c>
      <c r="W276">
        <v>1350.1</v>
      </c>
      <c r="X276">
        <v>1358.9</v>
      </c>
      <c r="Y276">
        <v>1318.55</v>
      </c>
      <c r="Z276">
        <v>1364.95</v>
      </c>
      <c r="AA276">
        <v>1314.2</v>
      </c>
      <c r="AB276">
        <v>1432.6</v>
      </c>
      <c r="AC276" s="1">
        <f>(Table2[[#This Row],[Close Price]]/Table2[[#This Row],[Day Low]])-1</f>
        <v>-1.9998518628248085E-3</v>
      </c>
      <c r="AD276" s="1">
        <f>(Table2[[#This Row],[Day High]]/Table2[[#This Row],[Close Price]])-1</f>
        <v>8.5349562119638733E-3</v>
      </c>
      <c r="AE276" s="1">
        <f>(Table2[[#This Row],[Close Price]]/Table2[[#This Row],[Current Week Low]])-1</f>
        <v>2.1880095559516199E-2</v>
      </c>
      <c r="AF276" s="1">
        <f>(Table2[[#This Row],[Current Week High]]/Table2[[#This Row],[Close Price]])-1</f>
        <v>1.3025085349562149E-2</v>
      </c>
      <c r="AG276" s="1">
        <f>(Table2[[#This Row],[Close Price]]/Table2[[#This Row],[Current Month Low]])-1</f>
        <v>2.5262517120681727E-2</v>
      </c>
      <c r="AH276" s="1">
        <f>(Table2[[#This Row],[Current Month High]]/Table2[[#This Row],[Close Price]])-1</f>
        <v>6.3232892979070643E-2</v>
      </c>
      <c r="AI276">
        <v>16.2201276532581</v>
      </c>
      <c r="AJ276">
        <v>46.7755991285403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-0.08</v>
      </c>
      <c r="AM276" t="s">
        <v>3110</v>
      </c>
      <c r="AN276">
        <v>-5.03</v>
      </c>
      <c r="AO276" t="s">
        <v>3110</v>
      </c>
      <c r="AP276">
        <v>0.13304078900102101</v>
      </c>
      <c r="AQ276">
        <f>(Table2[[#This Row],[Sharpe Ratio]]-AVERAGE(Table2[Sharpe Ratio]))/_xlfn.STDEV.P(Table2[Sharpe Ratio])</f>
        <v>0.82792731729184466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-0.13013334505572166</v>
      </c>
      <c r="AS276">
        <f>_xlfn.RANK.AVG(Table2[[#This Row],[1Y Return vs Nifty Z-Score]],Table2[1Y Return vs Nifty Z-Score])</f>
        <v>362</v>
      </c>
      <c r="AT276">
        <f>_xlfn.RANK.AVG(Table2[[#This Row],[6M Return vs Nifty Z-Score]],Table2[6M Return vs Nifty Z-Score])</f>
        <v>384</v>
      </c>
      <c r="AU276">
        <f>_xlfn.RANK.AVG(Table2[[#This Row],[Sharpe Ratio Z-Score]],Table2[Sharpe Ratio Z-Score])</f>
        <v>152</v>
      </c>
      <c r="AV276">
        <f>(Table2[[#This Row],[Rank 1Y]]+Table2[[#This Row],[Rank 6M]]+Table2[[#This Row],[Rank Sharpe]])/3</f>
        <v>299.33333333333331</v>
      </c>
    </row>
    <row r="277" spans="1:48" x14ac:dyDescent="0.3">
      <c r="A277" t="s">
        <v>1104</v>
      </c>
      <c r="B277" t="s">
        <v>1105</v>
      </c>
      <c r="C277" t="s">
        <v>3079</v>
      </c>
      <c r="D277" t="s">
        <v>138</v>
      </c>
      <c r="E277">
        <v>11140.851008789999</v>
      </c>
      <c r="F277">
        <v>206.9</v>
      </c>
      <c r="G277">
        <v>87.138532827877</v>
      </c>
      <c r="H277">
        <f>(Table2[[#This Row],[1Y Return vs Nifty]]-AVERAGE(Table2[1Y Return vs Nifty]))/_xlfn.STDEV.P(Table2[1Y Return vs Nifty])</f>
        <v>0.79694797655442817</v>
      </c>
      <c r="I277">
        <v>-11.224518822938601</v>
      </c>
      <c r="J277">
        <f>(Table2[[#This Row],[1M Return vs Nifty]]-AVERAGE(Table2[1M Return vs Nifty]))/_xlfn.STDEV.P(Table2[1M Return vs Nifty])</f>
        <v>-0.7990390812626027</v>
      </c>
      <c r="K277">
        <v>-34.572889172327898</v>
      </c>
      <c r="L277">
        <f>(Table2[[#This Row],[6M Return vs Nifty]]-AVERAGE(Table2[6M Return vs Nifty]))/_xlfn.STDEV.P(Table2[6M Return vs Nifty])</f>
        <v>-1.3742974129927905</v>
      </c>
      <c r="M277">
        <v>-6.58304604616775</v>
      </c>
      <c r="N277">
        <f>(Table2[[#This Row],[1W Return vs Nifty]]-AVERAGE(Table2[1W Return vs Nifty]))/_xlfn.STDEV.P(Table2[1W Return vs Nifty])</f>
        <v>-0.6649777751430539</v>
      </c>
      <c r="O277">
        <v>204.89</v>
      </c>
      <c r="P277">
        <v>205.13841303538501</v>
      </c>
      <c r="Q277">
        <v>198.09133072039799</v>
      </c>
      <c r="R277">
        <v>52.095310309430097</v>
      </c>
      <c r="S277" s="1">
        <f>(Table2[[#This Row],[Close Price]]-Table2[[#This Row],[20D EMA]])/Table2[[#This Row],[20D EMA]]</f>
        <v>9.8101420274294467E-3</v>
      </c>
      <c r="T277" s="1">
        <f>(Table2[[#This Row],[Close Price]]-Table2[[#This Row],[50D EMA]])/Table2[[#This Row],[50D EMA]]</f>
        <v>8.5873091175329014E-3</v>
      </c>
      <c r="U277" s="1">
        <f>(Table2[[#This Row],[Close Price]]-Table2[[#This Row],[200D EMA]])/Table2[[#This Row],[200D EMA]]</f>
        <v>4.4467717227036442E-2</v>
      </c>
      <c r="V277">
        <v>1.2359287245608801</v>
      </c>
      <c r="W277">
        <v>204.8</v>
      </c>
      <c r="X277">
        <v>208</v>
      </c>
      <c r="Y277">
        <v>196</v>
      </c>
      <c r="Z277">
        <v>208.32</v>
      </c>
      <c r="AA277">
        <v>196</v>
      </c>
      <c r="AB277">
        <v>218.5</v>
      </c>
      <c r="AC277" s="1">
        <f>(Table2[[#This Row],[Close Price]]/Table2[[#This Row],[Day Low]])-1</f>
        <v>1.025390625E-2</v>
      </c>
      <c r="AD277" s="1">
        <f>(Table2[[#This Row],[Day High]]/Table2[[#This Row],[Close Price]])-1</f>
        <v>5.3165780570323395E-3</v>
      </c>
      <c r="AE277" s="1">
        <f>(Table2[[#This Row],[Close Price]]/Table2[[#This Row],[Current Week Low]])-1</f>
        <v>5.561224489795924E-2</v>
      </c>
      <c r="AF277" s="1">
        <f>(Table2[[#This Row],[Current Week High]]/Table2[[#This Row],[Close Price]])-1</f>
        <v>6.8632189463508908E-3</v>
      </c>
      <c r="AG277" s="1">
        <f>(Table2[[#This Row],[Close Price]]/Table2[[#This Row],[Current Month Low]])-1</f>
        <v>5.561224489795924E-2</v>
      </c>
      <c r="AH277" s="1">
        <f>(Table2[[#This Row],[Current Month High]]/Table2[[#This Row],[Close Price]])-1</f>
        <v>5.6065732237795984E-2</v>
      </c>
      <c r="AI277">
        <v>37.6993716771387</v>
      </c>
      <c r="AJ277">
        <v>139.05257076834201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-0.02</v>
      </c>
      <c r="AM277" t="s">
        <v>3110</v>
      </c>
      <c r="AN277">
        <v>7.65</v>
      </c>
      <c r="AO277" t="s">
        <v>3111</v>
      </c>
      <c r="AP277">
        <v>0.166538091649996</v>
      </c>
      <c r="AQ277">
        <f>(Table2[[#This Row],[Sharpe Ratio]]-AVERAGE(Table2[Sharpe Ratio]))/_xlfn.STDEV.P(Table2[Sharpe Ratio])</f>
        <v>1.219991481343087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116</v>
      </c>
      <c r="AT277">
        <f>_xlfn.RANK.AVG(Table2[[#This Row],[6M Return vs Nifty Z-Score]],Table2[6M Return vs Nifty Z-Score])</f>
        <v>706</v>
      </c>
      <c r="AU277">
        <f>_xlfn.RANK.AVG(Table2[[#This Row],[Sharpe Ratio Z-Score]],Table2[Sharpe Ratio Z-Score])</f>
        <v>81</v>
      </c>
      <c r="AV277">
        <f>(Table2[[#This Row],[Rank 1Y]]+Table2[[#This Row],[Rank 6M]]+Table2[[#This Row],[Rank Sharpe]])/3</f>
        <v>301</v>
      </c>
    </row>
    <row r="278" spans="1:48" x14ac:dyDescent="0.3">
      <c r="A278" t="s">
        <v>326</v>
      </c>
      <c r="B278" t="s">
        <v>327</v>
      </c>
      <c r="C278" t="s">
        <v>3072</v>
      </c>
      <c r="D278" t="s">
        <v>328</v>
      </c>
      <c r="E278">
        <v>79294.706683719996</v>
      </c>
      <c r="F278">
        <v>4099.7</v>
      </c>
      <c r="G278">
        <v>7.6106700591225804</v>
      </c>
      <c r="H278">
        <f>(Table2[[#This Row],[1Y Return vs Nifty]]-AVERAGE(Table2[1Y Return vs Nifty]))/_xlfn.STDEV.P(Table2[1Y Return vs Nifty])</f>
        <v>-0.40391014947051029</v>
      </c>
      <c r="I278">
        <v>-3.9648840795121099</v>
      </c>
      <c r="J278">
        <f>(Table2[[#This Row],[1M Return vs Nifty]]-AVERAGE(Table2[1M Return vs Nifty]))/_xlfn.STDEV.P(Table2[1M Return vs Nifty])</f>
        <v>-5.4550140343867896E-2</v>
      </c>
      <c r="K278">
        <v>3.0731346954495402</v>
      </c>
      <c r="L278">
        <f>(Table2[[#This Row],[6M Return vs Nifty]]-AVERAGE(Table2[6M Return vs Nifty]))/_xlfn.STDEV.P(Table2[6M Return vs Nifty])</f>
        <v>-4.9176387476450097E-2</v>
      </c>
      <c r="M278">
        <v>-1.3568836829498301</v>
      </c>
      <c r="N278">
        <f>(Table2[[#This Row],[1W Return vs Nifty]]-AVERAGE(Table2[1W Return vs Nifty]))/_xlfn.STDEV.P(Table2[1W Return vs Nifty])</f>
        <v>0.35037836693054442</v>
      </c>
      <c r="O278">
        <v>4103.3900000000003</v>
      </c>
      <c r="P278">
        <v>4064.9872635584502</v>
      </c>
      <c r="Q278">
        <v>3717.3181888434401</v>
      </c>
      <c r="R278">
        <v>50.9714536693102</v>
      </c>
      <c r="S278" s="1">
        <f>(Table2[[#This Row],[Close Price]]-Table2[[#This Row],[20D EMA]])/Table2[[#This Row],[20D EMA]]</f>
        <v>-8.9925646843232274E-4</v>
      </c>
      <c r="T278" s="1">
        <f>(Table2[[#This Row],[Close Price]]-Table2[[#This Row],[50D EMA]])/Table2[[#This Row],[50D EMA]]</f>
        <v>8.5394453145622978E-3</v>
      </c>
      <c r="U278" s="1">
        <f>(Table2[[#This Row],[Close Price]]-Table2[[#This Row],[200D EMA]])/Table2[[#This Row],[200D EMA]]</f>
        <v>0.1028649665514722</v>
      </c>
      <c r="V278">
        <v>0.85481067483151496</v>
      </c>
      <c r="W278">
        <v>4060.5</v>
      </c>
      <c r="X278">
        <v>4108</v>
      </c>
      <c r="Y278">
        <v>3859.5</v>
      </c>
      <c r="Z278">
        <v>4129.8999999999996</v>
      </c>
      <c r="AA278">
        <v>3859.5</v>
      </c>
      <c r="AB278">
        <v>4171.1499999999996</v>
      </c>
      <c r="AC278" s="1">
        <f>(Table2[[#This Row],[Close Price]]/Table2[[#This Row],[Day Low]])-1</f>
        <v>9.6539834995690299E-3</v>
      </c>
      <c r="AD278" s="1">
        <f>(Table2[[#This Row],[Day High]]/Table2[[#This Row],[Close Price]])-1</f>
        <v>2.0245383808572548E-3</v>
      </c>
      <c r="AE278" s="1">
        <f>(Table2[[#This Row],[Close Price]]/Table2[[#This Row],[Current Week Low]])-1</f>
        <v>6.2236040937945214E-2</v>
      </c>
      <c r="AF278" s="1">
        <f>(Table2[[#This Row],[Current Week High]]/Table2[[#This Row],[Close Price]])-1</f>
        <v>7.3663926628777521E-3</v>
      </c>
      <c r="AG278" s="1">
        <f>(Table2[[#This Row],[Close Price]]/Table2[[#This Row],[Current Month Low]])-1</f>
        <v>6.2236040937945214E-2</v>
      </c>
      <c r="AH278" s="1">
        <f>(Table2[[#This Row],[Current Month High]]/Table2[[#This Row],[Close Price]])-1</f>
        <v>1.7428104495450736E-2</v>
      </c>
      <c r="AI278">
        <v>14.196160694684901</v>
      </c>
      <c r="AJ278">
        <v>48.647570703408199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0.01</v>
      </c>
      <c r="AM278" t="s">
        <v>3111</v>
      </c>
      <c r="AN278">
        <v>-0.48</v>
      </c>
      <c r="AO278" t="s">
        <v>3110</v>
      </c>
      <c r="AP278">
        <v>0.135633253074425</v>
      </c>
      <c r="AQ278">
        <f>(Table2[[#This Row],[Sharpe Ratio]]-AVERAGE(Table2[Sharpe Ratio]))/_xlfn.STDEV.P(Table2[Sharpe Ratio])</f>
        <v>0.85827042492720285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0.70101211456691903</v>
      </c>
      <c r="AS278">
        <f>_xlfn.RANK.AVG(Table2[[#This Row],[1Y Return vs Nifty Z-Score]],Table2[1Y Return vs Nifty Z-Score])</f>
        <v>438</v>
      </c>
      <c r="AT278">
        <f>_xlfn.RANK.AVG(Table2[[#This Row],[6M Return vs Nifty Z-Score]],Table2[6M Return vs Nifty Z-Score])</f>
        <v>329</v>
      </c>
      <c r="AU278">
        <f>_xlfn.RANK.AVG(Table2[[#This Row],[Sharpe Ratio Z-Score]],Table2[Sharpe Ratio Z-Score])</f>
        <v>137</v>
      </c>
      <c r="AV278">
        <f>(Table2[[#This Row],[Rank 1Y]]+Table2[[#This Row],[Rank 6M]]+Table2[[#This Row],[Rank Sharpe]])/3</f>
        <v>301.33333333333331</v>
      </c>
    </row>
    <row r="279" spans="1:48" x14ac:dyDescent="0.3">
      <c r="A279" t="s">
        <v>249</v>
      </c>
      <c r="B279" t="s">
        <v>250</v>
      </c>
      <c r="C279" t="s">
        <v>3072</v>
      </c>
      <c r="D279" t="s">
        <v>104</v>
      </c>
      <c r="E279">
        <v>104786.89371765</v>
      </c>
      <c r="F279">
        <v>5241.1499999999996</v>
      </c>
      <c r="G279">
        <v>53.438605471141898</v>
      </c>
      <c r="H279">
        <f>(Table2[[#This Row],[1Y Return vs Nifty]]-AVERAGE(Table2[1Y Return vs Nifty]))/_xlfn.STDEV.P(Table2[1Y Return vs Nifty])</f>
        <v>0.28808441347267</v>
      </c>
      <c r="I279">
        <v>-6.1942735358797902</v>
      </c>
      <c r="J279">
        <f>(Table2[[#This Row],[1M Return vs Nifty]]-AVERAGE(Table2[1M Return vs Nifty]))/_xlfn.STDEV.P(Table2[1M Return vs Nifty])</f>
        <v>-0.28317814353224546</v>
      </c>
      <c r="K279">
        <v>-1.45107818911834</v>
      </c>
      <c r="L279">
        <f>(Table2[[#This Row],[6M Return vs Nifty]]-AVERAGE(Table2[6M Return vs Nifty]))/_xlfn.STDEV.P(Table2[6M Return vs Nifty])</f>
        <v>-0.20842639587864614</v>
      </c>
      <c r="M279">
        <v>-2.5629955800767998</v>
      </c>
      <c r="N279">
        <f>(Table2[[#This Row],[1W Return vs Nifty]]-AVERAGE(Table2[1W Return vs Nifty]))/_xlfn.STDEV.P(Table2[1W Return vs Nifty])</f>
        <v>0.11605095081447453</v>
      </c>
      <c r="O279">
        <v>5389.74</v>
      </c>
      <c r="P279">
        <v>5354.1402724585996</v>
      </c>
      <c r="Q279">
        <v>4624.3555505263603</v>
      </c>
      <c r="R279">
        <v>35.2452659748785</v>
      </c>
      <c r="S279" s="1">
        <f>(Table2[[#This Row],[Close Price]]-Table2[[#This Row],[20D EMA]])/Table2[[#This Row],[20D EMA]]</f>
        <v>-2.7569047857596129E-2</v>
      </c>
      <c r="T279" s="1">
        <f>(Table2[[#This Row],[Close Price]]-Table2[[#This Row],[50D EMA]])/Table2[[#This Row],[50D EMA]]</f>
        <v>-2.1103345580954551E-2</v>
      </c>
      <c r="U279" s="1">
        <f>(Table2[[#This Row],[Close Price]]-Table2[[#This Row],[200D EMA]])/Table2[[#This Row],[200D EMA]]</f>
        <v>0.13337954721138034</v>
      </c>
      <c r="V279">
        <v>0.74138345747378398</v>
      </c>
      <c r="W279">
        <v>5230.05</v>
      </c>
      <c r="X279">
        <v>5252</v>
      </c>
      <c r="Y279">
        <v>5123</v>
      </c>
      <c r="Z279">
        <v>5314.75</v>
      </c>
      <c r="AA279">
        <v>5123</v>
      </c>
      <c r="AB279">
        <v>5487.45</v>
      </c>
      <c r="AC279" s="1">
        <f>(Table2[[#This Row],[Close Price]]/Table2[[#This Row],[Day Low]])-1</f>
        <v>2.1223506467431541E-3</v>
      </c>
      <c r="AD279" s="1">
        <f>(Table2[[#This Row],[Day High]]/Table2[[#This Row],[Close Price]])-1</f>
        <v>2.0701563588143568E-3</v>
      </c>
      <c r="AE279" s="1">
        <f>(Table2[[#This Row],[Close Price]]/Table2[[#This Row],[Current Week Low]])-1</f>
        <v>2.3062658598477448E-2</v>
      </c>
      <c r="AF279" s="1">
        <f>(Table2[[#This Row],[Current Week High]]/Table2[[#This Row],[Close Price]])-1</f>
        <v>1.4042719632141765E-2</v>
      </c>
      <c r="AG279" s="1">
        <f>(Table2[[#This Row],[Close Price]]/Table2[[#This Row],[Current Month Low]])-1</f>
        <v>2.3062658598477448E-2</v>
      </c>
      <c r="AH279" s="1">
        <f>(Table2[[#This Row],[Current Month High]]/Table2[[#This Row],[Close Price]])-1</f>
        <v>4.6993503334191944E-2</v>
      </c>
      <c r="AI279">
        <v>12.466729629947601</v>
      </c>
      <c r="AJ279">
        <v>81.354671280276804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-0.04</v>
      </c>
      <c r="AM279" t="s">
        <v>3110</v>
      </c>
      <c r="AN279">
        <v>-4.0599999999999996</v>
      </c>
      <c r="AO279" t="s">
        <v>3110</v>
      </c>
      <c r="AP279">
        <v>7.0511571103829995E-2</v>
      </c>
      <c r="AQ279">
        <f>(Table2[[#This Row],[Sharpe Ratio]]-AVERAGE(Table2[Sharpe Ratio]))/_xlfn.STDEV.P(Table2[Sharpe Ratio])</f>
        <v>9.6063447518726072E-2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8.5942723949790079E-3</v>
      </c>
      <c r="AS279">
        <f>_xlfn.RANK.AVG(Table2[[#This Row],[1Y Return vs Nifty Z-Score]],Table2[1Y Return vs Nifty Z-Score])</f>
        <v>215</v>
      </c>
      <c r="AT279">
        <f>_xlfn.RANK.AVG(Table2[[#This Row],[6M Return vs Nifty Z-Score]],Table2[6M Return vs Nifty Z-Score])</f>
        <v>383</v>
      </c>
      <c r="AU279">
        <f>_xlfn.RANK.AVG(Table2[[#This Row],[Sharpe Ratio Z-Score]],Table2[Sharpe Ratio Z-Score])</f>
        <v>309</v>
      </c>
      <c r="AV279">
        <f>(Table2[[#This Row],[Rank 1Y]]+Table2[[#This Row],[Rank 6M]]+Table2[[#This Row],[Rank Sharpe]])/3</f>
        <v>302.33333333333331</v>
      </c>
    </row>
    <row r="280" spans="1:48" x14ac:dyDescent="0.3">
      <c r="A280" t="s">
        <v>32</v>
      </c>
      <c r="B280" t="s">
        <v>33</v>
      </c>
      <c r="C280" t="s">
        <v>3066</v>
      </c>
      <c r="D280" t="s">
        <v>34</v>
      </c>
      <c r="E280">
        <v>721688.78447541001</v>
      </c>
      <c r="F280">
        <v>808.65</v>
      </c>
      <c r="G280">
        <v>18.4091107896481</v>
      </c>
      <c r="H280">
        <f>(Table2[[#This Row],[1Y Return vs Nifty]]-AVERAGE(Table2[1Y Return vs Nifty]))/_xlfn.STDEV.P(Table2[1Y Return vs Nifty])</f>
        <v>-0.2408554055330813</v>
      </c>
      <c r="I280">
        <v>-6.62804656513672</v>
      </c>
      <c r="J280">
        <f>(Table2[[#This Row],[1M Return vs Nifty]]-AVERAGE(Table2[1M Return vs Nifty]))/_xlfn.STDEV.P(Table2[1M Return vs Nifty])</f>
        <v>-0.32766236823005418</v>
      </c>
      <c r="K280">
        <v>8.9624584871930608</v>
      </c>
      <c r="L280">
        <f>(Table2[[#This Row],[6M Return vs Nifty]]-AVERAGE(Table2[6M Return vs Nifty]))/_xlfn.STDEV.P(Table2[6M Return vs Nifty])</f>
        <v>0.15812483535448835</v>
      </c>
      <c r="M280">
        <v>-5.9009232710440802</v>
      </c>
      <c r="N280">
        <f>(Table2[[#This Row],[1W Return vs Nifty]]-AVERAGE(Table2[1W Return vs Nifty]))/_xlfn.STDEV.P(Table2[1W Return vs Nifty])</f>
        <v>-0.53245270201393458</v>
      </c>
      <c r="O280">
        <v>847.05</v>
      </c>
      <c r="P280">
        <v>840.81025368237795</v>
      </c>
      <c r="Q280">
        <v>751.84870123276005</v>
      </c>
      <c r="R280">
        <v>28.4895533451799</v>
      </c>
      <c r="S280" s="1">
        <f>(Table2[[#This Row],[Close Price]]-Table2[[#This Row],[20D EMA]])/Table2[[#This Row],[20D EMA]]</f>
        <v>-4.533380556047456E-2</v>
      </c>
      <c r="T280" s="1">
        <f>(Table2[[#This Row],[Close Price]]-Table2[[#This Row],[50D EMA]])/Table2[[#This Row],[50D EMA]]</f>
        <v>-3.8249121655605706E-2</v>
      </c>
      <c r="U280" s="1">
        <f>(Table2[[#This Row],[Close Price]]-Table2[[#This Row],[200D EMA]])/Table2[[#This Row],[200D EMA]]</f>
        <v>7.5548842039769887E-2</v>
      </c>
      <c r="V280">
        <v>0.79586446017007295</v>
      </c>
      <c r="W280">
        <v>805</v>
      </c>
      <c r="X280">
        <v>812.1</v>
      </c>
      <c r="Y280">
        <v>795.65</v>
      </c>
      <c r="Z280">
        <v>831.35</v>
      </c>
      <c r="AA280">
        <v>795.65</v>
      </c>
      <c r="AB280">
        <v>881.4</v>
      </c>
      <c r="AC280" s="1">
        <f>(Table2[[#This Row],[Close Price]]/Table2[[#This Row],[Day Low]])-1</f>
        <v>4.5341614906833083E-3</v>
      </c>
      <c r="AD280" s="1">
        <f>(Table2[[#This Row],[Day High]]/Table2[[#This Row],[Close Price]])-1</f>
        <v>4.2663698757188229E-3</v>
      </c>
      <c r="AE280" s="1">
        <f>(Table2[[#This Row],[Close Price]]/Table2[[#This Row],[Current Week Low]])-1</f>
        <v>1.6338842455853708E-2</v>
      </c>
      <c r="AF280" s="1">
        <f>(Table2[[#This Row],[Current Week High]]/Table2[[#This Row],[Close Price]])-1</f>
        <v>2.8071477153280178E-2</v>
      </c>
      <c r="AG280" s="1">
        <f>(Table2[[#This Row],[Close Price]]/Table2[[#This Row],[Current Month Low]])-1</f>
        <v>1.6338842455853708E-2</v>
      </c>
      <c r="AH280" s="1">
        <f>(Table2[[#This Row],[Current Month High]]/Table2[[#This Row],[Close Price]])-1</f>
        <v>8.99647560749397E-2</v>
      </c>
      <c r="AI280">
        <v>12.7805601929141</v>
      </c>
      <c r="AJ280">
        <v>48.867820324005798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-0.05</v>
      </c>
      <c r="AM280" t="s">
        <v>3110</v>
      </c>
      <c r="AN280">
        <v>-7.77</v>
      </c>
      <c r="AO280" t="s">
        <v>3110</v>
      </c>
      <c r="AP280">
        <v>8.2108081318713999E-2</v>
      </c>
      <c r="AQ280">
        <f>(Table2[[#This Row],[Sharpe Ratio]]-AVERAGE(Table2[Sharpe Ratio]))/_xlfn.STDEV.P(Table2[Sharpe Ratio])</f>
        <v>0.23179306524211951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-0.71105257518046217</v>
      </c>
      <c r="AS280">
        <f>_xlfn.RANK.AVG(Table2[[#This Row],[1Y Return vs Nifty Z-Score]],Table2[1Y Return vs Nifty Z-Score])</f>
        <v>366</v>
      </c>
      <c r="AT280">
        <f>_xlfn.RANK.AVG(Table2[[#This Row],[6M Return vs Nifty Z-Score]],Table2[6M Return vs Nifty Z-Score])</f>
        <v>268</v>
      </c>
      <c r="AU280">
        <f>_xlfn.RANK.AVG(Table2[[#This Row],[Sharpe Ratio Z-Score]],Table2[Sharpe Ratio Z-Score])</f>
        <v>275</v>
      </c>
      <c r="AV280">
        <f>(Table2[[#This Row],[Rank 1Y]]+Table2[[#This Row],[Rank 6M]]+Table2[[#This Row],[Rank Sharpe]])/3</f>
        <v>303</v>
      </c>
    </row>
    <row r="281" spans="1:48" x14ac:dyDescent="0.3">
      <c r="A281" t="s">
        <v>272</v>
      </c>
      <c r="B281" t="s">
        <v>273</v>
      </c>
      <c r="C281" t="s">
        <v>3066</v>
      </c>
      <c r="D281" t="s">
        <v>34</v>
      </c>
      <c r="E281">
        <v>98162.587935719901</v>
      </c>
      <c r="F281">
        <v>108.22</v>
      </c>
      <c r="G281">
        <v>40.6593213349731</v>
      </c>
      <c r="H281">
        <f>(Table2[[#This Row],[1Y Return vs Nifty]]-AVERAGE(Table2[1Y Return vs Nifty]))/_xlfn.STDEV.P(Table2[1Y Return vs Nifty])</f>
        <v>9.5119247989445238E-2</v>
      </c>
      <c r="I281">
        <v>-10.480318705206001</v>
      </c>
      <c r="J281">
        <f>(Table2[[#This Row],[1M Return vs Nifty]]-AVERAGE(Table2[1M Return vs Nifty]))/_xlfn.STDEV.P(Table2[1M Return vs Nifty])</f>
        <v>-0.72271998573454943</v>
      </c>
      <c r="K281">
        <v>-12.794455341261701</v>
      </c>
      <c r="L281">
        <f>(Table2[[#This Row],[6M Return vs Nifty]]-AVERAGE(Table2[6M Return vs Nifty]))/_xlfn.STDEV.P(Table2[6M Return vs Nifty])</f>
        <v>-0.60770754220795875</v>
      </c>
      <c r="M281">
        <v>-6.7746910070974202</v>
      </c>
      <c r="N281">
        <f>(Table2[[#This Row],[1W Return vs Nifty]]-AVERAGE(Table2[1W Return vs Nifty]))/_xlfn.STDEV.P(Table2[1W Return vs Nifty])</f>
        <v>-0.70221119321420267</v>
      </c>
      <c r="O281">
        <v>112.36</v>
      </c>
      <c r="P281">
        <v>114.662785732364</v>
      </c>
      <c r="Q281">
        <v>104.5914059526</v>
      </c>
      <c r="R281">
        <v>37.968501968576398</v>
      </c>
      <c r="S281" s="1">
        <f>(Table2[[#This Row],[Close Price]]-Table2[[#This Row],[20D EMA]])/Table2[[#This Row],[20D EMA]]</f>
        <v>-3.6845852616589542E-2</v>
      </c>
      <c r="T281" s="1">
        <f>(Table2[[#This Row],[Close Price]]-Table2[[#This Row],[50D EMA]])/Table2[[#This Row],[50D EMA]]</f>
        <v>-5.6188986611595125E-2</v>
      </c>
      <c r="U281" s="1">
        <f>(Table2[[#This Row],[Close Price]]-Table2[[#This Row],[200D EMA]])/Table2[[#This Row],[200D EMA]]</f>
        <v>3.4693042075029094E-2</v>
      </c>
      <c r="V281">
        <v>0.88592887314025404</v>
      </c>
      <c r="W281">
        <v>107.38</v>
      </c>
      <c r="X281">
        <v>108</v>
      </c>
      <c r="Y281">
        <v>104.04</v>
      </c>
      <c r="Z281">
        <v>108.56</v>
      </c>
      <c r="AA281">
        <v>104.04</v>
      </c>
      <c r="AB281">
        <v>115.6</v>
      </c>
      <c r="AC281" s="1">
        <f>(Table2[[#This Row],[Close Price]]/Table2[[#This Row],[Day Low]])-1</f>
        <v>7.8226857887875312E-3</v>
      </c>
      <c r="AD281" s="1">
        <f>(Table2[[#This Row],[Day High]]/Table2[[#This Row],[Close Price]])-1</f>
        <v>-2.0328959526889623E-3</v>
      </c>
      <c r="AE281" s="1">
        <f>(Table2[[#This Row],[Close Price]]/Table2[[#This Row],[Current Week Low]])-1</f>
        <v>4.0176855055747751E-2</v>
      </c>
      <c r="AF281" s="1">
        <f>(Table2[[#This Row],[Current Week High]]/Table2[[#This Row],[Close Price]])-1</f>
        <v>3.1417482905193861E-3</v>
      </c>
      <c r="AG281" s="1">
        <f>(Table2[[#This Row],[Close Price]]/Table2[[#This Row],[Current Month Low]])-1</f>
        <v>4.0176855055747751E-2</v>
      </c>
      <c r="AH281" s="1">
        <f>(Table2[[#This Row],[Current Month High]]/Table2[[#This Row],[Close Price]])-1</f>
        <v>6.8194418776566179E-2</v>
      </c>
      <c r="AI281">
        <v>19.109221955276201</v>
      </c>
      <c r="AJ281">
        <v>69.490994518402502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-0.09</v>
      </c>
      <c r="AM281" t="s">
        <v>3110</v>
      </c>
      <c r="AN281">
        <v>-5.7</v>
      </c>
      <c r="AO281" t="s">
        <v>3110</v>
      </c>
      <c r="AP281">
        <v>0.15541206490033099</v>
      </c>
      <c r="AQ281">
        <f>(Table2[[#This Row],[Sharpe Ratio]]-AVERAGE(Table2[Sharpe Ratio]))/_xlfn.STDEV.P(Table2[Sharpe Ratio])</f>
        <v>1.0897685669033583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275</v>
      </c>
      <c r="AT281">
        <f>_xlfn.RANK.AVG(Table2[[#This Row],[6M Return vs Nifty Z-Score]],Table2[6M Return vs Nifty Z-Score])</f>
        <v>528</v>
      </c>
      <c r="AU281">
        <f>_xlfn.RANK.AVG(Table2[[#This Row],[Sharpe Ratio Z-Score]],Table2[Sharpe Ratio Z-Score])</f>
        <v>106</v>
      </c>
      <c r="AV281">
        <f>(Table2[[#This Row],[Rank 1Y]]+Table2[[#This Row],[Rank 6M]]+Table2[[#This Row],[Rank Sharpe]])/3</f>
        <v>303</v>
      </c>
    </row>
    <row r="282" spans="1:48" x14ac:dyDescent="0.3">
      <c r="A282" t="s">
        <v>1070</v>
      </c>
      <c r="B282" t="s">
        <v>1071</v>
      </c>
      <c r="C282" t="s">
        <v>3073</v>
      </c>
      <c r="D282" t="s">
        <v>111</v>
      </c>
      <c r="E282">
        <v>11918.64</v>
      </c>
      <c r="F282">
        <v>374.8</v>
      </c>
      <c r="G282">
        <v>98.912307458157301</v>
      </c>
      <c r="H282">
        <f>(Table2[[#This Row],[1Y Return vs Nifty]]-AVERAGE(Table2[1Y Return vs Nifty]))/_xlfn.STDEV.P(Table2[1Y Return vs Nifty])</f>
        <v>0.97473010782922065</v>
      </c>
      <c r="I282">
        <v>-9.1739022352693897</v>
      </c>
      <c r="J282">
        <f>(Table2[[#This Row],[1M Return vs Nifty]]-AVERAGE(Table2[1M Return vs Nifty]))/_xlfn.STDEV.P(Table2[1M Return vs Nifty])</f>
        <v>-0.58874456569257161</v>
      </c>
      <c r="K282">
        <v>-33.114431093138897</v>
      </c>
      <c r="L282">
        <f>(Table2[[#This Row],[6M Return vs Nifty]]-AVERAGE(Table2[6M Return vs Nifty]))/_xlfn.STDEV.P(Table2[6M Return vs Nifty])</f>
        <v>-1.3229604252578993</v>
      </c>
      <c r="M282">
        <v>-6.7119642375260504</v>
      </c>
      <c r="N282">
        <f>(Table2[[#This Row],[1W Return vs Nifty]]-AVERAGE(Table2[1W Return vs Nifty]))/_xlfn.STDEV.P(Table2[1W Return vs Nifty])</f>
        <v>-0.69002442856161927</v>
      </c>
      <c r="O282">
        <v>394.63</v>
      </c>
      <c r="P282">
        <v>398.40758381433301</v>
      </c>
      <c r="Q282">
        <v>375.22151649408602</v>
      </c>
      <c r="R282">
        <v>32.0948720508962</v>
      </c>
      <c r="S282" s="1">
        <f>(Table2[[#This Row],[Close Price]]-Table2[[#This Row],[20D EMA]])/Table2[[#This Row],[20D EMA]]</f>
        <v>-5.0249600891974722E-2</v>
      </c>
      <c r="T282" s="1">
        <f>(Table2[[#This Row],[Close Price]]-Table2[[#This Row],[50D EMA]])/Table2[[#This Row],[50D EMA]]</f>
        <v>-5.9254855513329457E-2</v>
      </c>
      <c r="U282" s="1">
        <f>(Table2[[#This Row],[Close Price]]-Table2[[#This Row],[200D EMA]])/Table2[[#This Row],[200D EMA]]</f>
        <v>-1.1233803914671029E-3</v>
      </c>
      <c r="V282">
        <v>0.76221144973350596</v>
      </c>
      <c r="W282">
        <v>374.4</v>
      </c>
      <c r="X282">
        <v>377.95</v>
      </c>
      <c r="Y282">
        <v>363</v>
      </c>
      <c r="Z282">
        <v>387.05</v>
      </c>
      <c r="AA282">
        <v>363</v>
      </c>
      <c r="AB282">
        <v>412.35</v>
      </c>
      <c r="AC282" s="1">
        <f>(Table2[[#This Row],[Close Price]]/Table2[[#This Row],[Day Low]])-1</f>
        <v>1.0683760683760646E-3</v>
      </c>
      <c r="AD282" s="1">
        <f>(Table2[[#This Row],[Day High]]/Table2[[#This Row],[Close Price]])-1</f>
        <v>8.4044823906082033E-3</v>
      </c>
      <c r="AE282" s="1">
        <f>(Table2[[#This Row],[Close Price]]/Table2[[#This Row],[Current Week Low]])-1</f>
        <v>3.2506887052341726E-2</v>
      </c>
      <c r="AF282" s="1">
        <f>(Table2[[#This Row],[Current Week High]]/Table2[[#This Row],[Close Price]])-1</f>
        <v>3.2684098185699062E-2</v>
      </c>
      <c r="AG282" s="1">
        <f>(Table2[[#This Row],[Close Price]]/Table2[[#This Row],[Current Month Low]])-1</f>
        <v>3.2506887052341726E-2</v>
      </c>
      <c r="AH282" s="1">
        <f>(Table2[[#This Row],[Current Month High]]/Table2[[#This Row],[Close Price]])-1</f>
        <v>0.10018676627534684</v>
      </c>
      <c r="AI282">
        <v>35.005336179295597</v>
      </c>
      <c r="AJ282">
        <v>123.427719821162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-0.09</v>
      </c>
      <c r="AM282" t="s">
        <v>3110</v>
      </c>
      <c r="AN282">
        <v>-5.03</v>
      </c>
      <c r="AO282" t="s">
        <v>3110</v>
      </c>
      <c r="AP282">
        <v>0.15298035321039799</v>
      </c>
      <c r="AQ282">
        <f>(Table2[[#This Row],[Sharpe Ratio]]-AVERAGE(Table2[Sharpe Ratio]))/_xlfn.STDEV.P(Table2[Sharpe Ratio])</f>
        <v>1.0613069614744688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101</v>
      </c>
      <c r="AT282">
        <f>_xlfn.RANK.AVG(Table2[[#This Row],[6M Return vs Nifty Z-Score]],Table2[6M Return vs Nifty Z-Score])</f>
        <v>700</v>
      </c>
      <c r="AU282">
        <f>_xlfn.RANK.AVG(Table2[[#This Row],[Sharpe Ratio Z-Score]],Table2[Sharpe Ratio Z-Score])</f>
        <v>109</v>
      </c>
      <c r="AV282">
        <f>(Table2[[#This Row],[Rank 1Y]]+Table2[[#This Row],[Rank 6M]]+Table2[[#This Row],[Rank Sharpe]])/3</f>
        <v>303.33333333333331</v>
      </c>
    </row>
    <row r="283" spans="1:48" x14ac:dyDescent="0.3">
      <c r="A283" t="s">
        <v>213</v>
      </c>
      <c r="B283" t="s">
        <v>214</v>
      </c>
      <c r="C283" t="s">
        <v>3079</v>
      </c>
      <c r="D283" t="s">
        <v>138</v>
      </c>
      <c r="E283">
        <v>120952.21360977</v>
      </c>
      <c r="F283">
        <v>1215.45</v>
      </c>
      <c r="G283">
        <v>43.260665891628797</v>
      </c>
      <c r="H283">
        <f>(Table2[[#This Row],[1Y Return vs Nifty]]-AVERAGE(Table2[1Y Return vs Nifty]))/_xlfn.STDEV.P(Table2[1Y Return vs Nifty])</f>
        <v>0.13439913859249131</v>
      </c>
      <c r="I283">
        <v>-23.125559345811901</v>
      </c>
      <c r="J283">
        <f>(Table2[[#This Row],[1M Return vs Nifty]]-AVERAGE(Table2[1M Return vs Nifty]))/_xlfn.STDEV.P(Table2[1M Return vs Nifty])</f>
        <v>-2.0195127507853954</v>
      </c>
      <c r="K283">
        <v>-3.3548423033152801</v>
      </c>
      <c r="L283">
        <f>(Table2[[#This Row],[6M Return vs Nifty]]-AVERAGE(Table2[6M Return vs Nifty]))/_xlfn.STDEV.P(Table2[6M Return vs Nifty])</f>
        <v>-0.27543793112620096</v>
      </c>
      <c r="M283">
        <v>-10.144133311953199</v>
      </c>
      <c r="N283">
        <f>(Table2[[#This Row],[1W Return vs Nifty]]-AVERAGE(Table2[1W Return vs Nifty]))/_xlfn.STDEV.P(Table2[1W Return vs Nifty])</f>
        <v>-1.356837609660132</v>
      </c>
      <c r="O283">
        <v>1337.75</v>
      </c>
      <c r="P283">
        <v>1369.95521154209</v>
      </c>
      <c r="Q283">
        <v>1168.16630460081</v>
      </c>
      <c r="R283">
        <v>27.727540685486598</v>
      </c>
      <c r="S283" s="1">
        <f>(Table2[[#This Row],[Close Price]]-Table2[[#This Row],[20D EMA]])/Table2[[#This Row],[20D EMA]]</f>
        <v>-9.1422164081480059E-2</v>
      </c>
      <c r="T283" s="1">
        <f>(Table2[[#This Row],[Close Price]]-Table2[[#This Row],[50D EMA]])/Table2[[#This Row],[50D EMA]]</f>
        <v>-0.11278121375090149</v>
      </c>
      <c r="U283" s="1">
        <f>(Table2[[#This Row],[Close Price]]-Table2[[#This Row],[200D EMA]])/Table2[[#This Row],[200D EMA]]</f>
        <v>4.0476852664696569E-2</v>
      </c>
      <c r="V283">
        <v>1.03344608367185</v>
      </c>
      <c r="W283">
        <v>1215.45</v>
      </c>
      <c r="X283">
        <v>1228</v>
      </c>
      <c r="Y283">
        <v>1147.9000000000001</v>
      </c>
      <c r="Z283">
        <v>1241.95</v>
      </c>
      <c r="AA283">
        <v>1147.9000000000001</v>
      </c>
      <c r="AB283">
        <v>1319</v>
      </c>
      <c r="AC283" s="1">
        <f>(Table2[[#This Row],[Close Price]]/Table2[[#This Row],[Day Low]])-1</f>
        <v>0</v>
      </c>
      <c r="AD283" s="1">
        <f>(Table2[[#This Row],[Day High]]/Table2[[#This Row],[Close Price]])-1</f>
        <v>1.0325393887037793E-2</v>
      </c>
      <c r="AE283" s="1">
        <f>(Table2[[#This Row],[Close Price]]/Table2[[#This Row],[Current Week Low]])-1</f>
        <v>5.8846589424165874E-2</v>
      </c>
      <c r="AF283" s="1">
        <f>(Table2[[#This Row],[Current Week High]]/Table2[[#This Row],[Close Price]])-1</f>
        <v>2.1802624542350602E-2</v>
      </c>
      <c r="AG283" s="1">
        <f>(Table2[[#This Row],[Close Price]]/Table2[[#This Row],[Current Month Low]])-1</f>
        <v>5.8846589424165874E-2</v>
      </c>
      <c r="AH283" s="1">
        <f>(Table2[[#This Row],[Current Month High]]/Table2[[#This Row],[Close Price]])-1</f>
        <v>8.5194783824920739E-2</v>
      </c>
      <c r="AI283">
        <v>35.748076843967198</v>
      </c>
      <c r="AJ283">
        <v>89.602995086186695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-0.01</v>
      </c>
      <c r="AM283" t="s">
        <v>3110</v>
      </c>
      <c r="AN283">
        <v>-15.47</v>
      </c>
      <c r="AO283" t="s">
        <v>3110</v>
      </c>
      <c r="AP283">
        <v>9.9011888036008994E-2</v>
      </c>
      <c r="AQ283">
        <f>(Table2[[#This Row],[Sharpe Ratio]]-AVERAGE(Table2[Sharpe Ratio]))/_xlfn.STDEV.P(Table2[Sharpe Ratio])</f>
        <v>0.42964114033490114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269</v>
      </c>
      <c r="AT283">
        <f>_xlfn.RANK.AVG(Table2[[#This Row],[6M Return vs Nifty Z-Score]],Table2[6M Return vs Nifty Z-Score])</f>
        <v>408</v>
      </c>
      <c r="AU283">
        <f>_xlfn.RANK.AVG(Table2[[#This Row],[Sharpe Ratio Z-Score]],Table2[Sharpe Ratio Z-Score])</f>
        <v>234</v>
      </c>
      <c r="AV283">
        <f>(Table2[[#This Row],[Rank 1Y]]+Table2[[#This Row],[Rank 6M]]+Table2[[#This Row],[Rank Sharpe]])/3</f>
        <v>303.66666666666669</v>
      </c>
    </row>
    <row r="284" spans="1:48" x14ac:dyDescent="0.3">
      <c r="A284" t="s">
        <v>550</v>
      </c>
      <c r="B284" t="s">
        <v>551</v>
      </c>
      <c r="C284" t="s">
        <v>3078</v>
      </c>
      <c r="D284" t="s">
        <v>552</v>
      </c>
      <c r="E284">
        <v>35604.137798700001</v>
      </c>
      <c r="F284">
        <v>1309.25</v>
      </c>
      <c r="G284">
        <v>-2.0627912273771001</v>
      </c>
      <c r="H284">
        <f>(Table2[[#This Row],[1Y Return vs Nifty]]-AVERAGE(Table2[1Y Return vs Nifty]))/_xlfn.STDEV.P(Table2[1Y Return vs Nifty])</f>
        <v>-0.54997788206453602</v>
      </c>
      <c r="I284">
        <v>0.19396092215518099</v>
      </c>
      <c r="J284">
        <f>(Table2[[#This Row],[1M Return vs Nifty]]-AVERAGE(Table2[1M Return vs Nifty]))/_xlfn.STDEV.P(Table2[1M Return vs Nifty])</f>
        <v>0.37194708991141989</v>
      </c>
      <c r="K284">
        <v>11.6066628485382</v>
      </c>
      <c r="L284">
        <f>(Table2[[#This Row],[6M Return vs Nifty]]-AVERAGE(Table2[6M Return vs Nifty]))/_xlfn.STDEV.P(Table2[6M Return vs Nifty])</f>
        <v>0.25119949331271046</v>
      </c>
      <c r="M284">
        <v>-1.07594124515797</v>
      </c>
      <c r="N284">
        <f>(Table2[[#This Row],[1W Return vs Nifty]]-AVERAGE(Table2[1W Return vs Nifty]))/_xlfn.STDEV.P(Table2[1W Return vs Nifty])</f>
        <v>0.40496079471517471</v>
      </c>
      <c r="O284">
        <v>1313.35</v>
      </c>
      <c r="P284">
        <v>1261.3863384472099</v>
      </c>
      <c r="Q284">
        <v>1167.6525590364499</v>
      </c>
      <c r="R284">
        <v>42.211496636049198</v>
      </c>
      <c r="S284" s="1">
        <f>(Table2[[#This Row],[Close Price]]-Table2[[#This Row],[20D EMA]])/Table2[[#This Row],[20D EMA]]</f>
        <v>-3.1217877945710661E-3</v>
      </c>
      <c r="T284" s="1">
        <f>(Table2[[#This Row],[Close Price]]-Table2[[#This Row],[50D EMA]])/Table2[[#This Row],[50D EMA]]</f>
        <v>3.7945282974692053E-2</v>
      </c>
      <c r="U284" s="1">
        <f>(Table2[[#This Row],[Close Price]]-Table2[[#This Row],[200D EMA]])/Table2[[#This Row],[200D EMA]]</f>
        <v>0.12126675856420566</v>
      </c>
      <c r="V284">
        <v>0.57418172575675097</v>
      </c>
      <c r="W284">
        <v>1319.4</v>
      </c>
      <c r="X284">
        <v>1346.95</v>
      </c>
      <c r="Y284">
        <v>1299.75</v>
      </c>
      <c r="Z284">
        <v>1364.85</v>
      </c>
      <c r="AA284">
        <v>1299.75</v>
      </c>
      <c r="AB284">
        <v>1394</v>
      </c>
      <c r="AC284" s="1">
        <f>(Table2[[#This Row],[Close Price]]/Table2[[#This Row],[Day Low]])-1</f>
        <v>-7.6928907078975817E-3</v>
      </c>
      <c r="AD284" s="1">
        <f>(Table2[[#This Row],[Day High]]/Table2[[#This Row],[Close Price]])-1</f>
        <v>2.8795111705174792E-2</v>
      </c>
      <c r="AE284" s="1">
        <f>(Table2[[#This Row],[Close Price]]/Table2[[#This Row],[Current Week Low]])-1</f>
        <v>7.3090979034429182E-3</v>
      </c>
      <c r="AF284" s="1">
        <f>(Table2[[#This Row],[Current Week High]]/Table2[[#This Row],[Close Price]])-1</f>
        <v>4.246706129463429E-2</v>
      </c>
      <c r="AG284" s="1">
        <f>(Table2[[#This Row],[Close Price]]/Table2[[#This Row],[Current Month Low]])-1</f>
        <v>7.3090979034429182E-3</v>
      </c>
      <c r="AH284" s="1">
        <f>(Table2[[#This Row],[Current Month High]]/Table2[[#This Row],[Close Price]])-1</f>
        <v>6.4731716631659442E-2</v>
      </c>
      <c r="AI284">
        <v>10.078289096811099</v>
      </c>
      <c r="AJ284">
        <v>32.844604535538501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0.06</v>
      </c>
      <c r="AM284" t="s">
        <v>3111</v>
      </c>
      <c r="AN284">
        <v>-0.57999999999999996</v>
      </c>
      <c r="AO284" t="s">
        <v>3110</v>
      </c>
      <c r="AP284">
        <v>0.12707744563428</v>
      </c>
      <c r="AQ284">
        <f>(Table2[[#This Row],[Sharpe Ratio]]-AVERAGE(Table2[Sharpe Ratio]))/_xlfn.STDEV.P(Table2[Sharpe Ratio])</f>
        <v>0.75813025761416419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1.2362597534889332</v>
      </c>
      <c r="AS284">
        <f>_xlfn.RANK.AVG(Table2[[#This Row],[1Y Return vs Nifty Z-Score]],Table2[1Y Return vs Nifty Z-Score])</f>
        <v>506</v>
      </c>
      <c r="AT284">
        <f>_xlfn.RANK.AVG(Table2[[#This Row],[6M Return vs Nifty Z-Score]],Table2[6M Return vs Nifty Z-Score])</f>
        <v>244</v>
      </c>
      <c r="AU284">
        <f>_xlfn.RANK.AVG(Table2[[#This Row],[Sharpe Ratio Z-Score]],Table2[Sharpe Ratio Z-Score])</f>
        <v>163</v>
      </c>
      <c r="AV284">
        <f>(Table2[[#This Row],[Rank 1Y]]+Table2[[#This Row],[Rank 6M]]+Table2[[#This Row],[Rank Sharpe]])/3</f>
        <v>304.33333333333331</v>
      </c>
    </row>
    <row r="285" spans="1:48" x14ac:dyDescent="0.3">
      <c r="A285" t="s">
        <v>840</v>
      </c>
      <c r="B285" t="s">
        <v>841</v>
      </c>
      <c r="C285" t="s">
        <v>3064</v>
      </c>
      <c r="D285" t="s">
        <v>176</v>
      </c>
      <c r="E285">
        <v>17911.868373629899</v>
      </c>
      <c r="F285">
        <v>1813.35</v>
      </c>
      <c r="G285">
        <v>46.467745266718197</v>
      </c>
      <c r="H285">
        <f>(Table2[[#This Row],[1Y Return vs Nifty]]-AVERAGE(Table2[1Y Return vs Nifty]))/_xlfn.STDEV.P(Table2[1Y Return vs Nifty])</f>
        <v>0.18282552897068463</v>
      </c>
      <c r="I285">
        <v>4.0732811865943299</v>
      </c>
      <c r="J285">
        <f>(Table2[[#This Row],[1M Return vs Nifty]]-AVERAGE(Table2[1M Return vs Nifty]))/_xlfn.STDEV.P(Table2[1M Return vs Nifty])</f>
        <v>0.76977854248856736</v>
      </c>
      <c r="K285">
        <v>11.1700892663353</v>
      </c>
      <c r="L285">
        <f>(Table2[[#This Row],[6M Return vs Nifty]]-AVERAGE(Table2[6M Return vs Nifty]))/_xlfn.STDEV.P(Table2[6M Return vs Nifty])</f>
        <v>0.23583232372811005</v>
      </c>
      <c r="M285">
        <v>-4.6355533386458001</v>
      </c>
      <c r="N285">
        <f>(Table2[[#This Row],[1W Return vs Nifty]]-AVERAGE(Table2[1W Return vs Nifty]))/_xlfn.STDEV.P(Table2[1W Return vs Nifty])</f>
        <v>-0.28661243843958334</v>
      </c>
      <c r="O285">
        <v>1765.14</v>
      </c>
      <c r="P285">
        <v>1645.2879573482401</v>
      </c>
      <c r="Q285">
        <v>1399.9447881405499</v>
      </c>
      <c r="R285">
        <v>55.080935618763199</v>
      </c>
      <c r="S285" s="1">
        <f>(Table2[[#This Row],[Close Price]]-Table2[[#This Row],[20D EMA]])/Table2[[#This Row],[20D EMA]]</f>
        <v>2.73122811788299E-2</v>
      </c>
      <c r="T285" s="1">
        <f>(Table2[[#This Row],[Close Price]]-Table2[[#This Row],[50D EMA]])/Table2[[#This Row],[50D EMA]]</f>
        <v>0.10214749454717366</v>
      </c>
      <c r="U285" s="1">
        <f>(Table2[[#This Row],[Close Price]]-Table2[[#This Row],[200D EMA]])/Table2[[#This Row],[200D EMA]]</f>
        <v>0.29530108284380818</v>
      </c>
      <c r="V285">
        <v>0.87275809030497697</v>
      </c>
      <c r="W285">
        <v>1811.1</v>
      </c>
      <c r="X285">
        <v>1829.85</v>
      </c>
      <c r="Y285">
        <v>1758.1</v>
      </c>
      <c r="Z285">
        <v>1859.95</v>
      </c>
      <c r="AA285">
        <v>1758.1</v>
      </c>
      <c r="AB285">
        <v>1883.55</v>
      </c>
      <c r="AC285" s="1">
        <f>(Table2[[#This Row],[Close Price]]/Table2[[#This Row],[Day Low]])-1</f>
        <v>1.2423389100546522E-3</v>
      </c>
      <c r="AD285" s="1">
        <f>(Table2[[#This Row],[Day High]]/Table2[[#This Row],[Close Price]])-1</f>
        <v>9.099181073703333E-3</v>
      </c>
      <c r="AE285" s="1">
        <f>(Table2[[#This Row],[Close Price]]/Table2[[#This Row],[Current Week Low]])-1</f>
        <v>3.1425971218929538E-2</v>
      </c>
      <c r="AF285" s="1">
        <f>(Table2[[#This Row],[Current Week High]]/Table2[[#This Row],[Close Price]])-1</f>
        <v>2.5698293214216905E-2</v>
      </c>
      <c r="AG285" s="1">
        <f>(Table2[[#This Row],[Close Price]]/Table2[[#This Row],[Current Month Low]])-1</f>
        <v>3.1425971218929538E-2</v>
      </c>
      <c r="AH285" s="1">
        <f>(Table2[[#This Row],[Current Month High]]/Table2[[#This Row],[Close Price]])-1</f>
        <v>3.8712879477210693E-2</v>
      </c>
      <c r="AI285">
        <v>5.44847933382965</v>
      </c>
      <c r="AJ285">
        <v>86.837360259646502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0.28000000000000003</v>
      </c>
      <c r="AM285" t="s">
        <v>3111</v>
      </c>
      <c r="AN285">
        <v>4.8499999999999996</v>
      </c>
      <c r="AO285" t="s">
        <v>3111</v>
      </c>
      <c r="AP285">
        <v>3.8339642853511997E-2</v>
      </c>
      <c r="AQ285">
        <f>(Table2[[#This Row],[Sharpe Ratio]]-AVERAGE(Table2[Sharpe Ratio]))/_xlfn.STDEV.P(Table2[Sharpe Ratio])</f>
        <v>-0.28048807030217054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0.62133588644560822</v>
      </c>
      <c r="AS285">
        <f>_xlfn.RANK.AVG(Table2[[#This Row],[1Y Return vs Nifty Z-Score]],Table2[1Y Return vs Nifty Z-Score])</f>
        <v>253</v>
      </c>
      <c r="AT285">
        <f>_xlfn.RANK.AVG(Table2[[#This Row],[6M Return vs Nifty Z-Score]],Table2[6M Return vs Nifty Z-Score])</f>
        <v>245</v>
      </c>
      <c r="AU285">
        <f>_xlfn.RANK.AVG(Table2[[#This Row],[Sharpe Ratio Z-Score]],Table2[Sharpe Ratio Z-Score])</f>
        <v>416</v>
      </c>
      <c r="AV285">
        <f>(Table2[[#This Row],[Rank 1Y]]+Table2[[#This Row],[Rank 6M]]+Table2[[#This Row],[Rank Sharpe]])/3</f>
        <v>304.66666666666669</v>
      </c>
    </row>
    <row r="286" spans="1:48" x14ac:dyDescent="0.3">
      <c r="A286" t="s">
        <v>1437</v>
      </c>
      <c r="B286" t="s">
        <v>1438</v>
      </c>
      <c r="C286" t="s">
        <v>3080</v>
      </c>
      <c r="D286" t="s">
        <v>380</v>
      </c>
      <c r="E286">
        <v>7066.9994625999998</v>
      </c>
      <c r="F286">
        <v>363.4</v>
      </c>
      <c r="G286">
        <v>44.921498675150097</v>
      </c>
      <c r="H286">
        <f>(Table2[[#This Row],[1Y Return vs Nifty]]-AVERAGE(Table2[1Y Return vs Nifty]))/_xlfn.STDEV.P(Table2[1Y Return vs Nifty])</f>
        <v>0.15947745045231609</v>
      </c>
      <c r="I286">
        <v>-0.33241958555635898</v>
      </c>
      <c r="J286">
        <f>(Table2[[#This Row],[1M Return vs Nifty]]-AVERAGE(Table2[1M Return vs Nifty]))/_xlfn.STDEV.P(Table2[1M Return vs Nifty])</f>
        <v>0.31796579738685088</v>
      </c>
      <c r="K286">
        <v>26.780160906421699</v>
      </c>
      <c r="L286">
        <f>(Table2[[#This Row],[6M Return vs Nifty]]-AVERAGE(Table2[6M Return vs Nifty]))/_xlfn.STDEV.P(Table2[6M Return vs Nifty])</f>
        <v>0.78529896096838603</v>
      </c>
      <c r="M286">
        <v>2.8861093407360001</v>
      </c>
      <c r="N286">
        <f>(Table2[[#This Row],[1W Return vs Nifty]]-AVERAGE(Table2[1W Return vs Nifty]))/_xlfn.STDEV.P(Table2[1W Return vs Nifty])</f>
        <v>1.1747211117514627</v>
      </c>
      <c r="O286">
        <v>337.61</v>
      </c>
      <c r="P286">
        <v>321.63693948378801</v>
      </c>
      <c r="Q286">
        <v>277.38365212234299</v>
      </c>
      <c r="R286">
        <v>72.748906591712498</v>
      </c>
      <c r="S286" s="1">
        <f>(Table2[[#This Row],[Close Price]]-Table2[[#This Row],[20D EMA]])/Table2[[#This Row],[20D EMA]]</f>
        <v>7.6389917360267651E-2</v>
      </c>
      <c r="T286" s="1">
        <f>(Table2[[#This Row],[Close Price]]-Table2[[#This Row],[50D EMA]])/Table2[[#This Row],[50D EMA]]</f>
        <v>0.12984534855741287</v>
      </c>
      <c r="U286" s="1">
        <f>(Table2[[#This Row],[Close Price]]-Table2[[#This Row],[200D EMA]])/Table2[[#This Row],[200D EMA]]</f>
        <v>0.31009883682589401</v>
      </c>
      <c r="V286">
        <v>1.0968562614533199</v>
      </c>
      <c r="W286">
        <v>361</v>
      </c>
      <c r="X286">
        <v>364</v>
      </c>
      <c r="Y286">
        <v>324.35000000000002</v>
      </c>
      <c r="Z286">
        <v>373.2</v>
      </c>
      <c r="AA286">
        <v>322.3</v>
      </c>
      <c r="AB286">
        <v>373.2</v>
      </c>
      <c r="AC286" s="1">
        <f>(Table2[[#This Row],[Close Price]]/Table2[[#This Row],[Day Low]])-1</f>
        <v>6.6481994459832716E-3</v>
      </c>
      <c r="AD286" s="1">
        <f>(Table2[[#This Row],[Day High]]/Table2[[#This Row],[Close Price]])-1</f>
        <v>1.651073197578512E-3</v>
      </c>
      <c r="AE286" s="1">
        <f>(Table2[[#This Row],[Close Price]]/Table2[[#This Row],[Current Week Low]])-1</f>
        <v>0.12039463542469542</v>
      </c>
      <c r="AF286" s="1">
        <f>(Table2[[#This Row],[Current Week High]]/Table2[[#This Row],[Close Price]])-1</f>
        <v>2.6967528893780957E-2</v>
      </c>
      <c r="AG286" s="1">
        <f>(Table2[[#This Row],[Close Price]]/Table2[[#This Row],[Current Month Low]])-1</f>
        <v>0.12752094322060192</v>
      </c>
      <c r="AH286" s="1">
        <f>(Table2[[#This Row],[Current Month High]]/Table2[[#This Row],[Close Price]])-1</f>
        <v>2.6967528893780957E-2</v>
      </c>
      <c r="AI286">
        <v>2.6967528893780899</v>
      </c>
      <c r="AJ286">
        <v>77.181862506094504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0.25</v>
      </c>
      <c r="AM286" t="s">
        <v>3111</v>
      </c>
      <c r="AN286">
        <v>7.31</v>
      </c>
      <c r="AO286" t="s">
        <v>3111</v>
      </c>
      <c r="AP286">
        <v>1.01774671305E-4</v>
      </c>
      <c r="AQ286">
        <f>(Table2[[#This Row],[Sharpe Ratio]]-AVERAGE(Table2[Sharpe Ratio]))/_xlfn.STDEV.P(Table2[Sharpe Ratio])</f>
        <v>-0.72803747393802809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1.7094258466209875</v>
      </c>
      <c r="AS286">
        <f>_xlfn.RANK.AVG(Table2[[#This Row],[1Y Return vs Nifty Z-Score]],Table2[1Y Return vs Nifty Z-Score])</f>
        <v>259</v>
      </c>
      <c r="AT286">
        <f>_xlfn.RANK.AVG(Table2[[#This Row],[6M Return vs Nifty Z-Score]],Table2[6M Return vs Nifty Z-Score])</f>
        <v>126</v>
      </c>
      <c r="AU286">
        <f>_xlfn.RANK.AVG(Table2[[#This Row],[Sharpe Ratio Z-Score]],Table2[Sharpe Ratio Z-Score])</f>
        <v>529</v>
      </c>
      <c r="AV286">
        <f>(Table2[[#This Row],[Rank 1Y]]+Table2[[#This Row],[Rank 6M]]+Table2[[#This Row],[Rank Sharpe]])/3</f>
        <v>304.66666666666669</v>
      </c>
    </row>
    <row r="287" spans="1:48" x14ac:dyDescent="0.3">
      <c r="A287" t="s">
        <v>737</v>
      </c>
      <c r="B287" t="s">
        <v>738</v>
      </c>
      <c r="C287" t="s">
        <v>3069</v>
      </c>
      <c r="D287" t="s">
        <v>46</v>
      </c>
      <c r="E287">
        <v>21849.9405663</v>
      </c>
      <c r="F287">
        <v>849.9</v>
      </c>
      <c r="G287">
        <v>7.28490769568654</v>
      </c>
      <c r="H287">
        <f>(Table2[[#This Row],[1Y Return vs Nifty]]-AVERAGE(Table2[1Y Return vs Nifty]))/_xlfn.STDEV.P(Table2[1Y Return vs Nifty])</f>
        <v>-0.40882910953891727</v>
      </c>
      <c r="I287">
        <v>-8.5322228716526904</v>
      </c>
      <c r="J287">
        <f>(Table2[[#This Row],[1M Return vs Nifty]]-AVERAGE(Table2[1M Return vs Nifty]))/_xlfn.STDEV.P(Table2[1M Return vs Nifty])</f>
        <v>-0.52293916270573726</v>
      </c>
      <c r="K287">
        <v>19.3101419364917</v>
      </c>
      <c r="L287">
        <f>(Table2[[#This Row],[6M Return vs Nifty]]-AVERAGE(Table2[6M Return vs Nifty]))/_xlfn.STDEV.P(Table2[6M Return vs Nifty])</f>
        <v>0.52235806625857872</v>
      </c>
      <c r="M287">
        <v>-4.0596918417269299</v>
      </c>
      <c r="N287">
        <f>(Table2[[#This Row],[1W Return vs Nifty]]-AVERAGE(Table2[1W Return vs Nifty]))/_xlfn.STDEV.P(Table2[1W Return vs Nifty])</f>
        <v>-0.17473215856242899</v>
      </c>
      <c r="O287">
        <v>872.77</v>
      </c>
      <c r="P287">
        <v>852.04507089729896</v>
      </c>
      <c r="Q287">
        <v>739.54830522395798</v>
      </c>
      <c r="R287">
        <v>41.0781466611406</v>
      </c>
      <c r="S287" s="1">
        <f>(Table2[[#This Row],[Close Price]]-Table2[[#This Row],[20D EMA]])/Table2[[#This Row],[20D EMA]]</f>
        <v>-2.6203925432817358E-2</v>
      </c>
      <c r="T287" s="1">
        <f>(Table2[[#This Row],[Close Price]]-Table2[[#This Row],[50D EMA]])/Table2[[#This Row],[50D EMA]]</f>
        <v>-2.5175556676127224E-3</v>
      </c>
      <c r="U287" s="1">
        <f>(Table2[[#This Row],[Close Price]]-Table2[[#This Row],[200D EMA]])/Table2[[#This Row],[200D EMA]]</f>
        <v>0.14921499244410291</v>
      </c>
      <c r="V287">
        <v>0.79473825991267</v>
      </c>
      <c r="W287">
        <v>845.4</v>
      </c>
      <c r="X287">
        <v>849.9</v>
      </c>
      <c r="Y287">
        <v>811.15</v>
      </c>
      <c r="Z287">
        <v>865.55</v>
      </c>
      <c r="AA287">
        <v>811.15</v>
      </c>
      <c r="AB287">
        <v>954.45</v>
      </c>
      <c r="AC287" s="1">
        <f>(Table2[[#This Row],[Close Price]]/Table2[[#This Row],[Day Low]])-1</f>
        <v>5.3229240596166516E-3</v>
      </c>
      <c r="AD287" s="1">
        <f>(Table2[[#This Row],[Day High]]/Table2[[#This Row],[Close Price]])-1</f>
        <v>0</v>
      </c>
      <c r="AE287" s="1">
        <f>(Table2[[#This Row],[Close Price]]/Table2[[#This Row],[Current Week Low]])-1</f>
        <v>4.7771682179621466E-2</v>
      </c>
      <c r="AF287" s="1">
        <f>(Table2[[#This Row],[Current Week High]]/Table2[[#This Row],[Close Price]])-1</f>
        <v>1.8413931050711874E-2</v>
      </c>
      <c r="AG287" s="1">
        <f>(Table2[[#This Row],[Close Price]]/Table2[[#This Row],[Current Month Low]])-1</f>
        <v>4.7771682179621466E-2</v>
      </c>
      <c r="AH287" s="1">
        <f>(Table2[[#This Row],[Current Month High]]/Table2[[#This Row],[Close Price]])-1</f>
        <v>0.12301447229085793</v>
      </c>
      <c r="AI287">
        <v>13.989881162489599</v>
      </c>
      <c r="AJ287">
        <v>54.513226070357199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0.01</v>
      </c>
      <c r="AM287" t="s">
        <v>3111</v>
      </c>
      <c r="AN287">
        <v>-3.04</v>
      </c>
      <c r="AO287" t="s">
        <v>3110</v>
      </c>
      <c r="AP287">
        <v>7.4014025090107002E-2</v>
      </c>
      <c r="AQ287">
        <f>(Table2[[#This Row],[Sharpe Ratio]]-AVERAGE(Table2[Sharpe Ratio]))/_xlfn.STDEV.P(Table2[Sharpe Ratio])</f>
        <v>0.13705739585682175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-0.44708496869168302</v>
      </c>
      <c r="AS287">
        <f>_xlfn.RANK.AVG(Table2[[#This Row],[1Y Return vs Nifty Z-Score]],Table2[1Y Return vs Nifty Z-Score])</f>
        <v>440</v>
      </c>
      <c r="AT287">
        <f>_xlfn.RANK.AVG(Table2[[#This Row],[6M Return vs Nifty Z-Score]],Table2[6M Return vs Nifty Z-Score])</f>
        <v>176</v>
      </c>
      <c r="AU287">
        <f>_xlfn.RANK.AVG(Table2[[#This Row],[Sharpe Ratio Z-Score]],Table2[Sharpe Ratio Z-Score])</f>
        <v>299</v>
      </c>
      <c r="AV287">
        <f>(Table2[[#This Row],[Rank 1Y]]+Table2[[#This Row],[Rank 6M]]+Table2[[#This Row],[Rank Sharpe]])/3</f>
        <v>305</v>
      </c>
    </row>
    <row r="288" spans="1:48" x14ac:dyDescent="0.3">
      <c r="A288" t="s">
        <v>1057</v>
      </c>
      <c r="B288" t="s">
        <v>1058</v>
      </c>
      <c r="C288" t="s">
        <v>3070</v>
      </c>
      <c r="D288" t="s">
        <v>51</v>
      </c>
      <c r="E288">
        <v>12015.92890368</v>
      </c>
      <c r="F288">
        <v>1580.8</v>
      </c>
      <c r="G288">
        <v>52.444655276856601</v>
      </c>
      <c r="H288">
        <f>(Table2[[#This Row],[1Y Return vs Nifty]]-AVERAGE(Table2[1Y Return vs Nifty]))/_xlfn.STDEV.P(Table2[1Y Return vs Nifty])</f>
        <v>0.27307592303778666</v>
      </c>
      <c r="I288">
        <v>5.8890468614298097</v>
      </c>
      <c r="J288">
        <f>(Table2[[#This Row],[1M Return vs Nifty]]-AVERAGE(Table2[1M Return vs Nifty]))/_xlfn.STDEV.P(Table2[1M Return vs Nifty])</f>
        <v>0.95598866351964429</v>
      </c>
      <c r="K288">
        <v>2.11303341439256</v>
      </c>
      <c r="L288">
        <f>(Table2[[#This Row],[6M Return vs Nifty]]-AVERAGE(Table2[6M Return vs Nifty]))/_xlfn.STDEV.P(Table2[6M Return vs Nifty])</f>
        <v>-8.2971467632119392E-2</v>
      </c>
      <c r="M288">
        <v>1.5702965944621501</v>
      </c>
      <c r="N288">
        <f>(Table2[[#This Row],[1W Return vs Nifty]]-AVERAGE(Table2[1W Return vs Nifty]))/_xlfn.STDEV.P(Table2[1W Return vs Nifty])</f>
        <v>0.91908065114295356</v>
      </c>
      <c r="O288">
        <v>1533.39</v>
      </c>
      <c r="P288">
        <v>1472.0529516073</v>
      </c>
      <c r="Q288">
        <v>1324.1018356618899</v>
      </c>
      <c r="R288">
        <v>58.201662509155902</v>
      </c>
      <c r="S288" s="1">
        <f>(Table2[[#This Row],[Close Price]]-Table2[[#This Row],[20D EMA]])/Table2[[#This Row],[20D EMA]]</f>
        <v>3.091842258003499E-2</v>
      </c>
      <c r="T288" s="1">
        <f>(Table2[[#This Row],[Close Price]]-Table2[[#This Row],[50D EMA]])/Table2[[#This Row],[50D EMA]]</f>
        <v>7.3874413467234071E-2</v>
      </c>
      <c r="U288" s="1">
        <f>(Table2[[#This Row],[Close Price]]-Table2[[#This Row],[200D EMA]])/Table2[[#This Row],[200D EMA]]</f>
        <v>0.19386587755147408</v>
      </c>
      <c r="V288">
        <v>1.04077906532465</v>
      </c>
      <c r="W288">
        <v>1588</v>
      </c>
      <c r="X288">
        <v>1608.1</v>
      </c>
      <c r="Y288">
        <v>1510</v>
      </c>
      <c r="Z288">
        <v>1639.3</v>
      </c>
      <c r="AA288">
        <v>1510</v>
      </c>
      <c r="AB288">
        <v>1655</v>
      </c>
      <c r="AC288" s="1">
        <f>(Table2[[#This Row],[Close Price]]/Table2[[#This Row],[Day Low]])-1</f>
        <v>-4.5340050377834507E-3</v>
      </c>
      <c r="AD288" s="1">
        <f>(Table2[[#This Row],[Day High]]/Table2[[#This Row],[Close Price]])-1</f>
        <v>1.726973684210531E-2</v>
      </c>
      <c r="AE288" s="1">
        <f>(Table2[[#This Row],[Close Price]]/Table2[[#This Row],[Current Week Low]])-1</f>
        <v>4.6887417218542948E-2</v>
      </c>
      <c r="AF288" s="1">
        <f>(Table2[[#This Row],[Current Week High]]/Table2[[#This Row],[Close Price]])-1</f>
        <v>3.7006578947368363E-2</v>
      </c>
      <c r="AG288" s="1">
        <f>(Table2[[#This Row],[Close Price]]/Table2[[#This Row],[Current Month Low]])-1</f>
        <v>4.6887417218542948E-2</v>
      </c>
      <c r="AH288" s="1">
        <f>(Table2[[#This Row],[Current Month High]]/Table2[[#This Row],[Close Price]])-1</f>
        <v>4.6938259109311709E-2</v>
      </c>
      <c r="AI288">
        <v>4.69382591093117</v>
      </c>
      <c r="AJ288">
        <v>80.497830554921194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0.04</v>
      </c>
      <c r="AM288" t="s">
        <v>3111</v>
      </c>
      <c r="AN288">
        <v>7</v>
      </c>
      <c r="AO288" t="s">
        <v>3111</v>
      </c>
      <c r="AP288">
        <v>5.9654438920097003E-2</v>
      </c>
      <c r="AQ288">
        <f>(Table2[[#This Row],[Sharpe Ratio]]-AVERAGE(Table2[Sharpe Ratio]))/_xlfn.STDEV.P(Table2[Sharpe Ratio])</f>
        <v>-3.1012230729634892E-2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2.0341615393386303</v>
      </c>
      <c r="AS288">
        <f>_xlfn.RANK.AVG(Table2[[#This Row],[1Y Return vs Nifty Z-Score]],Table2[1Y Return vs Nifty Z-Score])</f>
        <v>222</v>
      </c>
      <c r="AT288">
        <f>_xlfn.RANK.AVG(Table2[[#This Row],[6M Return vs Nifty Z-Score]],Table2[6M Return vs Nifty Z-Score])</f>
        <v>342</v>
      </c>
      <c r="AU288">
        <f>_xlfn.RANK.AVG(Table2[[#This Row],[Sharpe Ratio Z-Score]],Table2[Sharpe Ratio Z-Score])</f>
        <v>351</v>
      </c>
      <c r="AV288">
        <f>(Table2[[#This Row],[Rank 1Y]]+Table2[[#This Row],[Rank 6M]]+Table2[[#This Row],[Rank Sharpe]])/3</f>
        <v>305</v>
      </c>
    </row>
    <row r="289" spans="1:48" x14ac:dyDescent="0.3">
      <c r="A289" t="s">
        <v>628</v>
      </c>
      <c r="B289" t="s">
        <v>629</v>
      </c>
      <c r="C289" t="s">
        <v>3073</v>
      </c>
      <c r="D289" t="s">
        <v>630</v>
      </c>
      <c r="E289">
        <v>28643.251472399999</v>
      </c>
      <c r="F289">
        <v>296.2</v>
      </c>
      <c r="G289">
        <v>75.209089900739798</v>
      </c>
      <c r="H289">
        <f>(Table2[[#This Row],[1Y Return vs Nifty]]-AVERAGE(Table2[1Y Return vs Nifty]))/_xlfn.STDEV.P(Table2[1Y Return vs Nifty])</f>
        <v>0.61681527866389985</v>
      </c>
      <c r="I289">
        <v>-14.868362697346001</v>
      </c>
      <c r="J289">
        <f>(Table2[[#This Row],[1M Return vs Nifty]]-AVERAGE(Table2[1M Return vs Nifty]))/_xlfn.STDEV.P(Table2[1M Return vs Nifty])</f>
        <v>-1.1727219954597932</v>
      </c>
      <c r="K289">
        <v>-10.708713841152401</v>
      </c>
      <c r="L289">
        <f>(Table2[[#This Row],[6M Return vs Nifty]]-AVERAGE(Table2[6M Return vs Nifty]))/_xlfn.STDEV.P(Table2[6M Return vs Nifty])</f>
        <v>-0.53429049489124303</v>
      </c>
      <c r="M289">
        <v>-8.7673476109149497</v>
      </c>
      <c r="N289">
        <f>(Table2[[#This Row],[1W Return vs Nifty]]-AVERAGE(Table2[1W Return vs Nifty]))/_xlfn.STDEV.P(Table2[1W Return vs Nifty])</f>
        <v>-1.0893511213514255</v>
      </c>
      <c r="O289">
        <v>312.72000000000003</v>
      </c>
      <c r="P289">
        <v>324.04541349085503</v>
      </c>
      <c r="Q289">
        <v>283.23948583874198</v>
      </c>
      <c r="R289">
        <v>37.714415262853898</v>
      </c>
      <c r="S289" s="1">
        <f>(Table2[[#This Row],[Close Price]]-Table2[[#This Row],[20D EMA]])/Table2[[#This Row],[20D EMA]]</f>
        <v>-5.2826809925812346E-2</v>
      </c>
      <c r="T289" s="1">
        <f>(Table2[[#This Row],[Close Price]]-Table2[[#This Row],[50D EMA]])/Table2[[#This Row],[50D EMA]]</f>
        <v>-8.5930589761736814E-2</v>
      </c>
      <c r="U289" s="1">
        <f>(Table2[[#This Row],[Close Price]]-Table2[[#This Row],[200D EMA]])/Table2[[#This Row],[200D EMA]]</f>
        <v>4.5758147466193583E-2</v>
      </c>
      <c r="V289">
        <v>0.51843267992038999</v>
      </c>
      <c r="W289">
        <v>292.8</v>
      </c>
      <c r="X289">
        <v>296.2</v>
      </c>
      <c r="Y289">
        <v>282.10000000000002</v>
      </c>
      <c r="Z289">
        <v>303.95</v>
      </c>
      <c r="AA289">
        <v>282.10000000000002</v>
      </c>
      <c r="AB289">
        <v>329.7</v>
      </c>
      <c r="AC289" s="1">
        <f>(Table2[[#This Row],[Close Price]]/Table2[[#This Row],[Day Low]])-1</f>
        <v>1.1612021857923427E-2</v>
      </c>
      <c r="AD289" s="1">
        <f>(Table2[[#This Row],[Day High]]/Table2[[#This Row],[Close Price]])-1</f>
        <v>0</v>
      </c>
      <c r="AE289" s="1">
        <f>(Table2[[#This Row],[Close Price]]/Table2[[#This Row],[Current Week Low]])-1</f>
        <v>4.9982275788727382E-2</v>
      </c>
      <c r="AF289" s="1">
        <f>(Table2[[#This Row],[Current Week High]]/Table2[[#This Row],[Close Price]])-1</f>
        <v>2.6164753544902108E-2</v>
      </c>
      <c r="AG289" s="1">
        <f>(Table2[[#This Row],[Close Price]]/Table2[[#This Row],[Current Month Low]])-1</f>
        <v>4.9982275788727382E-2</v>
      </c>
      <c r="AH289" s="1">
        <f>(Table2[[#This Row],[Current Month High]]/Table2[[#This Row],[Close Price]])-1</f>
        <v>0.11309925725860914</v>
      </c>
      <c r="AI289">
        <v>40.378122889939199</v>
      </c>
      <c r="AJ289">
        <v>119.245003700962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-0.2</v>
      </c>
      <c r="AM289" t="s">
        <v>3110</v>
      </c>
      <c r="AN289">
        <v>-8.11</v>
      </c>
      <c r="AO289" t="s">
        <v>3110</v>
      </c>
      <c r="AP289">
        <v>8.1039176882053005E-2</v>
      </c>
      <c r="AQ289">
        <f>(Table2[[#This Row],[Sharpe Ratio]]-AVERAGE(Table2[Sharpe Ratio]))/_xlfn.STDEV.P(Table2[Sharpe Ratio])</f>
        <v>0.21928223328643126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140</v>
      </c>
      <c r="AT289">
        <f>_xlfn.RANK.AVG(Table2[[#This Row],[6M Return vs Nifty Z-Score]],Table2[6M Return vs Nifty Z-Score])</f>
        <v>501</v>
      </c>
      <c r="AU289">
        <f>_xlfn.RANK.AVG(Table2[[#This Row],[Sharpe Ratio Z-Score]],Table2[Sharpe Ratio Z-Score])</f>
        <v>278</v>
      </c>
      <c r="AV289">
        <f>(Table2[[#This Row],[Rank 1Y]]+Table2[[#This Row],[Rank 6M]]+Table2[[#This Row],[Rank Sharpe]])/3</f>
        <v>306.33333333333331</v>
      </c>
    </row>
    <row r="290" spans="1:48" x14ac:dyDescent="0.3">
      <c r="A290" t="s">
        <v>1905</v>
      </c>
      <c r="B290" t="s">
        <v>1906</v>
      </c>
      <c r="C290" t="s">
        <v>3080</v>
      </c>
      <c r="D290" t="s">
        <v>297</v>
      </c>
      <c r="E290">
        <v>3522.84035976</v>
      </c>
      <c r="F290">
        <v>141.56</v>
      </c>
      <c r="G290">
        <v>43.641897939463398</v>
      </c>
      <c r="H290">
        <f>(Table2[[#This Row],[1Y Return vs Nifty]]-AVERAGE(Table2[1Y Return vs Nifty]))/_xlfn.STDEV.P(Table2[1Y Return vs Nifty])</f>
        <v>0.14015568210573126</v>
      </c>
      <c r="I290">
        <v>-17.228060980046099</v>
      </c>
      <c r="J290">
        <f>(Table2[[#This Row],[1M Return vs Nifty]]-AVERAGE(Table2[1M Return vs Nifty]))/_xlfn.STDEV.P(Table2[1M Return vs Nifty])</f>
        <v>-1.4147134092793225</v>
      </c>
      <c r="K290">
        <v>23.1330186742641</v>
      </c>
      <c r="L290">
        <f>(Table2[[#This Row],[6M Return vs Nifty]]-AVERAGE(Table2[6M Return vs Nifty]))/_xlfn.STDEV.P(Table2[6M Return vs Nifty])</f>
        <v>0.656921396531434</v>
      </c>
      <c r="M290">
        <v>-8.7939618509681896</v>
      </c>
      <c r="N290">
        <f>(Table2[[#This Row],[1W Return vs Nifty]]-AVERAGE(Table2[1W Return vs Nifty]))/_xlfn.STDEV.P(Table2[1W Return vs Nifty])</f>
        <v>-1.094521824101663</v>
      </c>
      <c r="O290">
        <v>143.1</v>
      </c>
      <c r="P290">
        <v>131.98763809236101</v>
      </c>
      <c r="Q290">
        <v>109.35368579477</v>
      </c>
      <c r="R290">
        <v>44.920497772160303</v>
      </c>
      <c r="S290" s="1">
        <f>(Table2[[#This Row],[Close Price]]-Table2[[#This Row],[20D EMA]])/Table2[[#This Row],[20D EMA]]</f>
        <v>-1.0761705101327687E-2</v>
      </c>
      <c r="T290" s="1">
        <f>(Table2[[#This Row],[Close Price]]-Table2[[#This Row],[50D EMA]])/Table2[[#This Row],[50D EMA]]</f>
        <v>7.2524685235601682E-2</v>
      </c>
      <c r="U290" s="1">
        <f>(Table2[[#This Row],[Close Price]]-Table2[[#This Row],[200D EMA]])/Table2[[#This Row],[200D EMA]]</f>
        <v>0.29451512284344344</v>
      </c>
      <c r="V290">
        <v>0.87410593705515605</v>
      </c>
      <c r="W290">
        <v>141</v>
      </c>
      <c r="X290">
        <v>143</v>
      </c>
      <c r="Y290">
        <v>135.1</v>
      </c>
      <c r="Z290">
        <v>144.86000000000001</v>
      </c>
      <c r="AA290">
        <v>135.1</v>
      </c>
      <c r="AB290">
        <v>152.13</v>
      </c>
      <c r="AC290" s="1">
        <f>(Table2[[#This Row],[Close Price]]/Table2[[#This Row],[Day Low]])-1</f>
        <v>3.9716312056736758E-3</v>
      </c>
      <c r="AD290" s="1">
        <f>(Table2[[#This Row],[Day High]]/Table2[[#This Row],[Close Price]])-1</f>
        <v>1.0172365074879952E-2</v>
      </c>
      <c r="AE290" s="1">
        <f>(Table2[[#This Row],[Close Price]]/Table2[[#This Row],[Current Week Low]])-1</f>
        <v>4.7816432272390852E-2</v>
      </c>
      <c r="AF290" s="1">
        <f>(Table2[[#This Row],[Current Week High]]/Table2[[#This Row],[Close Price]])-1</f>
        <v>2.3311669963266501E-2</v>
      </c>
      <c r="AG290" s="1">
        <f>(Table2[[#This Row],[Close Price]]/Table2[[#This Row],[Current Month Low]])-1</f>
        <v>4.7816432272390852E-2</v>
      </c>
      <c r="AH290" s="1">
        <f>(Table2[[#This Row],[Current Month High]]/Table2[[#This Row],[Close Price]])-1</f>
        <v>7.4667985306583695E-2</v>
      </c>
      <c r="AI290">
        <v>16.205142695676699</v>
      </c>
      <c r="AJ290">
        <v>73.480392156862706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0.35</v>
      </c>
      <c r="AM290" t="s">
        <v>3111</v>
      </c>
      <c r="AN290">
        <v>0.96</v>
      </c>
      <c r="AO290" t="s">
        <v>3111</v>
      </c>
      <c r="AP290">
        <v>1.1379926958138E-2</v>
      </c>
      <c r="AQ290">
        <f>(Table2[[#This Row],[Sharpe Ratio]]-AVERAGE(Table2[Sharpe Ratio]))/_xlfn.STDEV.P(Table2[Sharpe Ratio])</f>
        <v>-0.5960340289228786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-2.3081921836666988</v>
      </c>
      <c r="AS290">
        <f>_xlfn.RANK.AVG(Table2[[#This Row],[1Y Return vs Nifty Z-Score]],Table2[1Y Return vs Nifty Z-Score])</f>
        <v>265</v>
      </c>
      <c r="AT290">
        <f>_xlfn.RANK.AVG(Table2[[#This Row],[6M Return vs Nifty Z-Score]],Table2[6M Return vs Nifty Z-Score])</f>
        <v>150</v>
      </c>
      <c r="AU290">
        <f>_xlfn.RANK.AVG(Table2[[#This Row],[Sharpe Ratio Z-Score]],Table2[Sharpe Ratio Z-Score])</f>
        <v>506</v>
      </c>
      <c r="AV290">
        <f>(Table2[[#This Row],[Rank 1Y]]+Table2[[#This Row],[Rank 6M]]+Table2[[#This Row],[Rank Sharpe]])/3</f>
        <v>307</v>
      </c>
    </row>
    <row r="291" spans="1:48" x14ac:dyDescent="0.3">
      <c r="A291" t="s">
        <v>1738</v>
      </c>
      <c r="B291" t="s">
        <v>1739</v>
      </c>
      <c r="C291" t="s">
        <v>3073</v>
      </c>
      <c r="D291" t="s">
        <v>111</v>
      </c>
      <c r="E291">
        <v>4401.75</v>
      </c>
      <c r="F291">
        <v>7336.25</v>
      </c>
      <c r="G291">
        <v>55.892263816410697</v>
      </c>
      <c r="H291">
        <f>(Table2[[#This Row],[1Y Return vs Nifty]]-AVERAGE(Table2[1Y Return vs Nifty]))/_xlfn.STDEV.P(Table2[1Y Return vs Nifty])</f>
        <v>0.3251342656857561</v>
      </c>
      <c r="I291">
        <v>-9.6915345124125398</v>
      </c>
      <c r="J291">
        <f>(Table2[[#This Row],[1M Return vs Nifty]]-AVERAGE(Table2[1M Return vs Nifty]))/_xlfn.STDEV.P(Table2[1M Return vs Nifty])</f>
        <v>-0.64182871102710182</v>
      </c>
      <c r="K291">
        <v>-8.3258709599563794</v>
      </c>
      <c r="L291">
        <f>(Table2[[#This Row],[6M Return vs Nifty]]-AVERAGE(Table2[6M Return vs Nifty]))/_xlfn.STDEV.P(Table2[6M Return vs Nifty])</f>
        <v>-0.45041562902320514</v>
      </c>
      <c r="M291">
        <v>-10.616483872552401</v>
      </c>
      <c r="N291">
        <f>(Table2[[#This Row],[1W Return vs Nifty]]-AVERAGE(Table2[1W Return vs Nifty]))/_xlfn.STDEV.P(Table2[1W Return vs Nifty])</f>
        <v>-1.4486074418206849</v>
      </c>
      <c r="O291">
        <v>7301.94</v>
      </c>
      <c r="P291">
        <v>7115.1045011931201</v>
      </c>
      <c r="Q291">
        <v>6429.0612300313996</v>
      </c>
      <c r="R291">
        <v>51.236750550203801</v>
      </c>
      <c r="S291" s="1">
        <f>(Table2[[#This Row],[Close Price]]-Table2[[#This Row],[20D EMA]])/Table2[[#This Row],[20D EMA]]</f>
        <v>4.6987512907529236E-3</v>
      </c>
      <c r="T291" s="1">
        <f>(Table2[[#This Row],[Close Price]]-Table2[[#This Row],[50D EMA]])/Table2[[#This Row],[50D EMA]]</f>
        <v>3.1081131523759967E-2</v>
      </c>
      <c r="U291" s="1">
        <f>(Table2[[#This Row],[Close Price]]-Table2[[#This Row],[200D EMA]])/Table2[[#This Row],[200D EMA]]</f>
        <v>0.14110750193682159</v>
      </c>
      <c r="V291">
        <v>1.80183831294768</v>
      </c>
      <c r="W291">
        <v>7259.15</v>
      </c>
      <c r="X291">
        <v>7360.4</v>
      </c>
      <c r="Y291">
        <v>6636.7</v>
      </c>
      <c r="Z291">
        <v>7604</v>
      </c>
      <c r="AA291">
        <v>6636.7</v>
      </c>
      <c r="AB291">
        <v>7604</v>
      </c>
      <c r="AC291" s="1">
        <f>(Table2[[#This Row],[Close Price]]/Table2[[#This Row],[Day Low]])-1</f>
        <v>1.0621078225412139E-2</v>
      </c>
      <c r="AD291" s="1">
        <f>(Table2[[#This Row],[Day High]]/Table2[[#This Row],[Close Price]])-1</f>
        <v>3.2918725506900781E-3</v>
      </c>
      <c r="AE291" s="1">
        <f>(Table2[[#This Row],[Close Price]]/Table2[[#This Row],[Current Week Low]])-1</f>
        <v>0.1054063013244535</v>
      </c>
      <c r="AF291" s="1">
        <f>(Table2[[#This Row],[Current Week High]]/Table2[[#This Row],[Close Price]])-1</f>
        <v>3.6496847844607272E-2</v>
      </c>
      <c r="AG291" s="1">
        <f>(Table2[[#This Row],[Close Price]]/Table2[[#This Row],[Current Month Low]])-1</f>
        <v>0.1054063013244535</v>
      </c>
      <c r="AH291" s="1">
        <f>(Table2[[#This Row],[Current Month High]]/Table2[[#This Row],[Close Price]])-1</f>
        <v>3.6496847844607272E-2</v>
      </c>
      <c r="AI291">
        <v>18.0644062020787</v>
      </c>
      <c r="AJ291">
        <v>83.403957450531806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0.23</v>
      </c>
      <c r="AM291" t="s">
        <v>3111</v>
      </c>
      <c r="AN291">
        <v>5.09</v>
      </c>
      <c r="AO291" t="s">
        <v>3111</v>
      </c>
      <c r="AP291">
        <v>9.5063489629992004E-2</v>
      </c>
      <c r="AQ291">
        <f>(Table2[[#This Row],[Sharpe Ratio]]-AVERAGE(Table2[Sharpe Ratio]))/_xlfn.STDEV.P(Table2[Sharpe Ratio])</f>
        <v>0.38342770229726625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-1.8322898138879695</v>
      </c>
      <c r="AS291">
        <f>_xlfn.RANK.AVG(Table2[[#This Row],[1Y Return vs Nifty Z-Score]],Table2[1Y Return vs Nifty Z-Score])</f>
        <v>205</v>
      </c>
      <c r="AT291">
        <f>_xlfn.RANK.AVG(Table2[[#This Row],[6M Return vs Nifty Z-Score]],Table2[6M Return vs Nifty Z-Score])</f>
        <v>476</v>
      </c>
      <c r="AU291">
        <f>_xlfn.RANK.AVG(Table2[[#This Row],[Sharpe Ratio Z-Score]],Table2[Sharpe Ratio Z-Score])</f>
        <v>241</v>
      </c>
      <c r="AV291">
        <f>(Table2[[#This Row],[Rank 1Y]]+Table2[[#This Row],[Rank 6M]]+Table2[[#This Row],[Rank Sharpe]])/3</f>
        <v>307.33333333333331</v>
      </c>
    </row>
    <row r="292" spans="1:48" x14ac:dyDescent="0.3">
      <c r="A292" t="s">
        <v>1108</v>
      </c>
      <c r="B292" t="s">
        <v>1109</v>
      </c>
      <c r="C292" t="s">
        <v>3076</v>
      </c>
      <c r="D292" t="s">
        <v>306</v>
      </c>
      <c r="E292">
        <v>11043.276761781</v>
      </c>
      <c r="F292">
        <v>139.47</v>
      </c>
      <c r="G292">
        <v>22.441280698678899</v>
      </c>
      <c r="H292">
        <f>(Table2[[#This Row],[1Y Return vs Nifty]]-AVERAGE(Table2[1Y Return vs Nifty]))/_xlfn.STDEV.P(Table2[1Y Return vs Nifty])</f>
        <v>-0.17997027883412439</v>
      </c>
      <c r="I292">
        <v>-6.58435252851742</v>
      </c>
      <c r="J292">
        <f>(Table2[[#This Row],[1M Return vs Nifty]]-AVERAGE(Table2[1M Return vs Nifty]))/_xlfn.STDEV.P(Table2[1M Return vs Nifty])</f>
        <v>-0.32318146413544774</v>
      </c>
      <c r="K292">
        <v>-7.5967391791458301</v>
      </c>
      <c r="L292">
        <f>(Table2[[#This Row],[6M Return vs Nifty]]-AVERAGE(Table2[6M Return vs Nifty]))/_xlfn.STDEV.P(Table2[6M Return vs Nifty])</f>
        <v>-0.42475055861583011</v>
      </c>
      <c r="M292">
        <v>-3.8100611030501699</v>
      </c>
      <c r="N292">
        <f>(Table2[[#This Row],[1W Return vs Nifty]]-AVERAGE(Table2[1W Return vs Nifty]))/_xlfn.STDEV.P(Table2[1W Return vs Nifty])</f>
        <v>-0.12623307144073623</v>
      </c>
      <c r="O292">
        <v>144.57</v>
      </c>
      <c r="P292">
        <v>144.60873846472199</v>
      </c>
      <c r="Q292">
        <v>133.581926357839</v>
      </c>
      <c r="R292">
        <v>34.977787080656</v>
      </c>
      <c r="S292" s="1">
        <f>(Table2[[#This Row],[Close Price]]-Table2[[#This Row],[20D EMA]])/Table2[[#This Row],[20D EMA]]</f>
        <v>-3.5277028429134639E-2</v>
      </c>
      <c r="T292" s="1">
        <f>(Table2[[#This Row],[Close Price]]-Table2[[#This Row],[50D EMA]])/Table2[[#This Row],[50D EMA]]</f>
        <v>-3.5535462927612886E-2</v>
      </c>
      <c r="U292" s="1">
        <f>(Table2[[#This Row],[Close Price]]-Table2[[#This Row],[200D EMA]])/Table2[[#This Row],[200D EMA]]</f>
        <v>4.4078370500422667E-2</v>
      </c>
      <c r="V292">
        <v>0.85642004539955996</v>
      </c>
      <c r="W292">
        <v>135.25</v>
      </c>
      <c r="X292">
        <v>138</v>
      </c>
      <c r="Y292">
        <v>136.11000000000001</v>
      </c>
      <c r="Z292">
        <v>144.24</v>
      </c>
      <c r="AA292">
        <v>136.11000000000001</v>
      </c>
      <c r="AB292">
        <v>152.19</v>
      </c>
      <c r="AC292" s="1">
        <f>(Table2[[#This Row],[Close Price]]/Table2[[#This Row],[Day Low]])-1</f>
        <v>3.1201478743068334E-2</v>
      </c>
      <c r="AD292" s="1">
        <f>(Table2[[#This Row],[Day High]]/Table2[[#This Row],[Close Price]])-1</f>
        <v>-1.0539901053990053E-2</v>
      </c>
      <c r="AE292" s="1">
        <f>(Table2[[#This Row],[Close Price]]/Table2[[#This Row],[Current Week Low]])-1</f>
        <v>2.4685915803394298E-2</v>
      </c>
      <c r="AF292" s="1">
        <f>(Table2[[#This Row],[Current Week High]]/Table2[[#This Row],[Close Price]])-1</f>
        <v>3.4200903420090523E-2</v>
      </c>
      <c r="AG292" s="1">
        <f>(Table2[[#This Row],[Close Price]]/Table2[[#This Row],[Current Month Low]])-1</f>
        <v>2.4685915803394298E-2</v>
      </c>
      <c r="AH292" s="1">
        <f>(Table2[[#This Row],[Current Month High]]/Table2[[#This Row],[Close Price]])-1</f>
        <v>9.1202409120240802E-2</v>
      </c>
      <c r="AI292">
        <v>13.2860113286011</v>
      </c>
      <c r="AJ292">
        <v>50.778378378378299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-0.13</v>
      </c>
      <c r="AM292" t="s">
        <v>3110</v>
      </c>
      <c r="AN292">
        <v>-3.87</v>
      </c>
      <c r="AO292" t="s">
        <v>3110</v>
      </c>
      <c r="AP292">
        <v>0.14460098824732101</v>
      </c>
      <c r="AQ292">
        <f>(Table2[[#This Row],[Sharpe Ratio]]-AVERAGE(Table2[Sharpe Ratio]))/_xlfn.STDEV.P(Table2[Sharpe Ratio])</f>
        <v>0.96323193871947776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341</v>
      </c>
      <c r="AT292">
        <f>_xlfn.RANK.AVG(Table2[[#This Row],[6M Return vs Nifty Z-Score]],Table2[6M Return vs Nifty Z-Score])</f>
        <v>461</v>
      </c>
      <c r="AU292">
        <f>_xlfn.RANK.AVG(Table2[[#This Row],[Sharpe Ratio Z-Score]],Table2[Sharpe Ratio Z-Score])</f>
        <v>123</v>
      </c>
      <c r="AV292">
        <f>(Table2[[#This Row],[Rank 1Y]]+Table2[[#This Row],[Rank 6M]]+Table2[[#This Row],[Rank Sharpe]])/3</f>
        <v>308.33333333333331</v>
      </c>
    </row>
    <row r="293" spans="1:48" x14ac:dyDescent="0.3">
      <c r="A293" t="s">
        <v>472</v>
      </c>
      <c r="B293" t="s">
        <v>473</v>
      </c>
      <c r="C293" t="s">
        <v>3066</v>
      </c>
      <c r="D293" t="s">
        <v>34</v>
      </c>
      <c r="E293">
        <v>44513.514694753998</v>
      </c>
      <c r="F293">
        <v>62.86</v>
      </c>
      <c r="G293">
        <v>61.717708663647102</v>
      </c>
      <c r="H293">
        <f>(Table2[[#This Row],[1Y Return vs Nifty]]-AVERAGE(Table2[1Y Return vs Nifty]))/_xlfn.STDEV.P(Table2[1Y Return vs Nifty])</f>
        <v>0.41309755979382318</v>
      </c>
      <c r="I293">
        <v>-3.79704777650075</v>
      </c>
      <c r="J293">
        <f>(Table2[[#This Row],[1M Return vs Nifty]]-AVERAGE(Table2[1M Return vs Nifty]))/_xlfn.STDEV.P(Table2[1M Return vs Nifty])</f>
        <v>-3.7338217720655216E-2</v>
      </c>
      <c r="K293">
        <v>-16.832051545906499</v>
      </c>
      <c r="L293">
        <f>(Table2[[#This Row],[6M Return vs Nifty]]-AVERAGE(Table2[6M Return vs Nifty]))/_xlfn.STDEV.P(Table2[6M Return vs Nifty])</f>
        <v>-0.74982888926207125</v>
      </c>
      <c r="M293">
        <v>-6.6723164674393098</v>
      </c>
      <c r="N293">
        <f>(Table2[[#This Row],[1W Return vs Nifty]]-AVERAGE(Table2[1W Return vs Nifty]))/_xlfn.STDEV.P(Table2[1W Return vs Nifty])</f>
        <v>-0.68232152840673266</v>
      </c>
      <c r="O293">
        <v>65.22</v>
      </c>
      <c r="P293">
        <v>65.323619613468395</v>
      </c>
      <c r="Q293">
        <v>57.927046077113303</v>
      </c>
      <c r="R293">
        <v>36.118682261715598</v>
      </c>
      <c r="S293" s="1">
        <f>(Table2[[#This Row],[Close Price]]-Table2[[#This Row],[20D EMA]])/Table2[[#This Row],[20D EMA]]</f>
        <v>-3.6185219257896341E-2</v>
      </c>
      <c r="T293" s="1">
        <f>(Table2[[#This Row],[Close Price]]-Table2[[#This Row],[50D EMA]])/Table2[[#This Row],[50D EMA]]</f>
        <v>-3.771407077632985E-2</v>
      </c>
      <c r="U293" s="1">
        <f>(Table2[[#This Row],[Close Price]]-Table2[[#This Row],[200D EMA]])/Table2[[#This Row],[200D EMA]]</f>
        <v>8.5158043728310928E-2</v>
      </c>
      <c r="V293">
        <v>0.73734118816262895</v>
      </c>
      <c r="W293">
        <v>62.56</v>
      </c>
      <c r="X293">
        <v>62.99</v>
      </c>
      <c r="Y293">
        <v>61.01</v>
      </c>
      <c r="Z293">
        <v>64.16</v>
      </c>
      <c r="AA293">
        <v>61.01</v>
      </c>
      <c r="AB293">
        <v>67.5</v>
      </c>
      <c r="AC293" s="1">
        <f>(Table2[[#This Row],[Close Price]]/Table2[[#This Row],[Day Low]])-1</f>
        <v>4.795396419437381E-3</v>
      </c>
      <c r="AD293" s="1">
        <f>(Table2[[#This Row],[Day High]]/Table2[[#This Row],[Close Price]])-1</f>
        <v>2.0680878141903225E-3</v>
      </c>
      <c r="AE293" s="1">
        <f>(Table2[[#This Row],[Close Price]]/Table2[[#This Row],[Current Week Low]])-1</f>
        <v>3.0322897885592504E-2</v>
      </c>
      <c r="AF293" s="1">
        <f>(Table2[[#This Row],[Current Week High]]/Table2[[#This Row],[Close Price]])-1</f>
        <v>2.0680878141902559E-2</v>
      </c>
      <c r="AG293" s="1">
        <f>(Table2[[#This Row],[Close Price]]/Table2[[#This Row],[Current Month Low]])-1</f>
        <v>3.0322897885592504E-2</v>
      </c>
      <c r="AH293" s="1">
        <f>(Table2[[#This Row],[Current Month High]]/Table2[[#This Row],[Close Price]])-1</f>
        <v>7.3814826598791017E-2</v>
      </c>
      <c r="AI293">
        <v>16.926503340757201</v>
      </c>
      <c r="AJ293">
        <v>86.528189910979194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-0.06</v>
      </c>
      <c r="AM293" t="s">
        <v>3110</v>
      </c>
      <c r="AN293">
        <v>-5.57</v>
      </c>
      <c r="AO293" t="s">
        <v>3110</v>
      </c>
      <c r="AP293">
        <v>0.128529876384955</v>
      </c>
      <c r="AQ293">
        <f>(Table2[[#This Row],[Sharpe Ratio]]-AVERAGE(Table2[Sharpe Ratio]))/_xlfn.STDEV.P(Table2[Sharpe Ratio])</f>
        <v>0.7751300158953921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187</v>
      </c>
      <c r="AT293">
        <f>_xlfn.RANK.AVG(Table2[[#This Row],[6M Return vs Nifty Z-Score]],Table2[6M Return vs Nifty Z-Score])</f>
        <v>580</v>
      </c>
      <c r="AU293">
        <f>_xlfn.RANK.AVG(Table2[[#This Row],[Sharpe Ratio Z-Score]],Table2[Sharpe Ratio Z-Score])</f>
        <v>159</v>
      </c>
      <c r="AV293">
        <f>(Table2[[#This Row],[Rank 1Y]]+Table2[[#This Row],[Rank 6M]]+Table2[[#This Row],[Rank Sharpe]])/3</f>
        <v>308.66666666666669</v>
      </c>
    </row>
    <row r="294" spans="1:48" x14ac:dyDescent="0.3">
      <c r="A294" t="s">
        <v>1746</v>
      </c>
      <c r="B294" t="s">
        <v>1747</v>
      </c>
      <c r="C294" t="s">
        <v>3080</v>
      </c>
      <c r="D294" t="s">
        <v>545</v>
      </c>
      <c r="E294">
        <v>4346.02844172</v>
      </c>
      <c r="F294">
        <v>379.4</v>
      </c>
      <c r="G294">
        <v>2.3564101886115401</v>
      </c>
      <c r="H294">
        <f>(Table2[[#This Row],[1Y Return vs Nifty]]-AVERAGE(Table2[1Y Return vs Nifty]))/_xlfn.STDEV.P(Table2[1Y Return vs Nifty])</f>
        <v>-0.4832486409385458</v>
      </c>
      <c r="I294">
        <v>-4.4721185117465403</v>
      </c>
      <c r="J294">
        <f>(Table2[[#This Row],[1M Return vs Nifty]]-AVERAGE(Table2[1M Return vs Nifty]))/_xlfn.STDEV.P(Table2[1M Return vs Nifty])</f>
        <v>-0.10656796749332145</v>
      </c>
      <c r="K294">
        <v>6.4322102364493503</v>
      </c>
      <c r="L294">
        <f>(Table2[[#This Row],[6M Return vs Nifty]]-AVERAGE(Table2[6M Return vs Nifty]))/_xlfn.STDEV.P(Table2[6M Return vs Nifty])</f>
        <v>6.9061374931346939E-2</v>
      </c>
      <c r="M294">
        <v>-1.5013370898145</v>
      </c>
      <c r="N294">
        <f>(Table2[[#This Row],[1W Return vs Nifty]]-AVERAGE(Table2[1W Return vs Nifty]))/_xlfn.STDEV.P(Table2[1W Return vs Nifty])</f>
        <v>0.32231348036372359</v>
      </c>
      <c r="O294">
        <v>373.15</v>
      </c>
      <c r="P294">
        <v>372.42590978098201</v>
      </c>
      <c r="Q294">
        <v>357.30063216768798</v>
      </c>
      <c r="R294">
        <v>56.882204273423397</v>
      </c>
      <c r="S294" s="1">
        <f>(Table2[[#This Row],[Close Price]]-Table2[[#This Row],[20D EMA]])/Table2[[#This Row],[20D EMA]]</f>
        <v>1.6749296529545762E-2</v>
      </c>
      <c r="T294" s="1">
        <f>(Table2[[#This Row],[Close Price]]-Table2[[#This Row],[50D EMA]])/Table2[[#This Row],[50D EMA]]</f>
        <v>1.8726114472323696E-2</v>
      </c>
      <c r="U294" s="1">
        <f>(Table2[[#This Row],[Close Price]]-Table2[[#This Row],[200D EMA]])/Table2[[#This Row],[200D EMA]]</f>
        <v>6.1850906051406994E-2</v>
      </c>
      <c r="V294">
        <v>0.900704272372711</v>
      </c>
      <c r="W294">
        <v>378.15</v>
      </c>
      <c r="X294">
        <v>382</v>
      </c>
      <c r="Y294">
        <v>353</v>
      </c>
      <c r="Z294">
        <v>386</v>
      </c>
      <c r="AA294">
        <v>353</v>
      </c>
      <c r="AB294">
        <v>386</v>
      </c>
      <c r="AC294" s="1">
        <f>(Table2[[#This Row],[Close Price]]/Table2[[#This Row],[Day Low]])-1</f>
        <v>3.305566574110852E-3</v>
      </c>
      <c r="AD294" s="1">
        <f>(Table2[[#This Row],[Day High]]/Table2[[#This Row],[Close Price]])-1</f>
        <v>6.8529256721139298E-3</v>
      </c>
      <c r="AE294" s="1">
        <f>(Table2[[#This Row],[Close Price]]/Table2[[#This Row],[Current Week Low]])-1</f>
        <v>7.4787535410764772E-2</v>
      </c>
      <c r="AF294" s="1">
        <f>(Table2[[#This Row],[Current Week High]]/Table2[[#This Row],[Close Price]])-1</f>
        <v>1.7395888244596813E-2</v>
      </c>
      <c r="AG294" s="1">
        <f>(Table2[[#This Row],[Close Price]]/Table2[[#This Row],[Current Month Low]])-1</f>
        <v>7.4787535410764772E-2</v>
      </c>
      <c r="AH294" s="1">
        <f>(Table2[[#This Row],[Current Month High]]/Table2[[#This Row],[Close Price]])-1</f>
        <v>1.7395888244596813E-2</v>
      </c>
      <c r="AI294">
        <v>20.9409594095941</v>
      </c>
      <c r="AJ294">
        <v>37.963636363636297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</v>
      </c>
      <c r="AM294" t="s">
        <v>3112</v>
      </c>
      <c r="AN294">
        <v>5.77</v>
      </c>
      <c r="AO294" t="s">
        <v>3111</v>
      </c>
      <c r="AP294">
        <v>0.125322158339571</v>
      </c>
      <c r="AQ294">
        <f>(Table2[[#This Row],[Sharpe Ratio]]-AVERAGE(Table2[Sharpe Ratio]))/_xlfn.STDEV.P(Table2[Sharpe Ratio])</f>
        <v>0.73758576025324274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0.53914400711644594</v>
      </c>
      <c r="AS294">
        <f>_xlfn.RANK.AVG(Table2[[#This Row],[1Y Return vs Nifty Z-Score]],Table2[1Y Return vs Nifty Z-Score])</f>
        <v>472</v>
      </c>
      <c r="AT294">
        <f>_xlfn.RANK.AVG(Table2[[#This Row],[6M Return vs Nifty Z-Score]],Table2[6M Return vs Nifty Z-Score])</f>
        <v>292</v>
      </c>
      <c r="AU294">
        <f>_xlfn.RANK.AVG(Table2[[#This Row],[Sharpe Ratio Z-Score]],Table2[Sharpe Ratio Z-Score])</f>
        <v>171</v>
      </c>
      <c r="AV294">
        <f>(Table2[[#This Row],[Rank 1Y]]+Table2[[#This Row],[Rank 6M]]+Table2[[#This Row],[Rank Sharpe]])/3</f>
        <v>311.66666666666669</v>
      </c>
    </row>
    <row r="295" spans="1:48" x14ac:dyDescent="0.3">
      <c r="A295" t="s">
        <v>583</v>
      </c>
      <c r="B295" t="s">
        <v>584</v>
      </c>
      <c r="C295" t="s">
        <v>3076</v>
      </c>
      <c r="D295" t="s">
        <v>144</v>
      </c>
      <c r="E295">
        <v>32641.936013504899</v>
      </c>
      <c r="F295">
        <v>323.05</v>
      </c>
      <c r="G295">
        <v>37.986502499576197</v>
      </c>
      <c r="H295">
        <f>(Table2[[#This Row],[1Y Return vs Nifty]]-AVERAGE(Table2[1Y Return vs Nifty]))/_xlfn.STDEV.P(Table2[1Y Return vs Nifty])</f>
        <v>5.4760107103039725E-2</v>
      </c>
      <c r="I295">
        <v>-3.0643444331296399</v>
      </c>
      <c r="J295">
        <f>(Table2[[#This Row],[1M Return vs Nifty]]-AVERAGE(Table2[1M Return vs Nifty]))/_xlfn.STDEV.P(Table2[1M Return vs Nifty])</f>
        <v>3.7801862378816428E-2</v>
      </c>
      <c r="K295">
        <v>12.1329920344389</v>
      </c>
      <c r="L295">
        <f>(Table2[[#This Row],[6M Return vs Nifty]]-AVERAGE(Table2[6M Return vs Nifty]))/_xlfn.STDEV.P(Table2[6M Return vs Nifty])</f>
        <v>0.26972601481281733</v>
      </c>
      <c r="M295">
        <v>-3.8749299476728001</v>
      </c>
      <c r="N295">
        <f>(Table2[[#This Row],[1W Return vs Nifty]]-AVERAGE(Table2[1W Return vs Nifty]))/_xlfn.STDEV.P(Table2[1W Return vs Nifty])</f>
        <v>-0.13883600553256001</v>
      </c>
      <c r="O295">
        <v>326.8</v>
      </c>
      <c r="P295">
        <v>314.40597308600599</v>
      </c>
      <c r="Q295">
        <v>269.65892714933699</v>
      </c>
      <c r="R295">
        <v>42.646860251274298</v>
      </c>
      <c r="S295" s="1">
        <f>(Table2[[#This Row],[Close Price]]-Table2[[#This Row],[20D EMA]])/Table2[[#This Row],[20D EMA]]</f>
        <v>-1.1474908200734393E-2</v>
      </c>
      <c r="T295" s="1">
        <f>(Table2[[#This Row],[Close Price]]-Table2[[#This Row],[50D EMA]])/Table2[[#This Row],[50D EMA]]</f>
        <v>2.7493201955261344E-2</v>
      </c>
      <c r="U295" s="1">
        <f>(Table2[[#This Row],[Close Price]]-Table2[[#This Row],[200D EMA]])/Table2[[#This Row],[200D EMA]]</f>
        <v>0.19799482781853192</v>
      </c>
      <c r="V295">
        <v>0.77772620285850402</v>
      </c>
      <c r="W295">
        <v>320.39999999999998</v>
      </c>
      <c r="X295">
        <v>324</v>
      </c>
      <c r="Y295">
        <v>317</v>
      </c>
      <c r="Z295">
        <v>334.55</v>
      </c>
      <c r="AA295">
        <v>317</v>
      </c>
      <c r="AB295">
        <v>345.65</v>
      </c>
      <c r="AC295" s="1">
        <f>(Table2[[#This Row],[Close Price]]/Table2[[#This Row],[Day Low]])-1</f>
        <v>8.2709113607990492E-3</v>
      </c>
      <c r="AD295" s="1">
        <f>(Table2[[#This Row],[Day High]]/Table2[[#This Row],[Close Price]])-1</f>
        <v>2.9407212505803138E-3</v>
      </c>
      <c r="AE295" s="1">
        <f>(Table2[[#This Row],[Close Price]]/Table2[[#This Row],[Current Week Low]])-1</f>
        <v>1.9085173501577346E-2</v>
      </c>
      <c r="AF295" s="1">
        <f>(Table2[[#This Row],[Current Week High]]/Table2[[#This Row],[Close Price]])-1</f>
        <v>3.559820461228913E-2</v>
      </c>
      <c r="AG295" s="1">
        <f>(Table2[[#This Row],[Close Price]]/Table2[[#This Row],[Current Month Low]])-1</f>
        <v>1.9085173501577346E-2</v>
      </c>
      <c r="AH295" s="1">
        <f>(Table2[[#This Row],[Current Month High]]/Table2[[#This Row],[Close Price]])-1</f>
        <v>6.9958210803281018E-2</v>
      </c>
      <c r="AI295">
        <v>8.0018572976319398</v>
      </c>
      <c r="AJ295">
        <v>67.426794506348799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0.12</v>
      </c>
      <c r="AM295" t="s">
        <v>3111</v>
      </c>
      <c r="AN295">
        <v>3.16</v>
      </c>
      <c r="AO295" t="s">
        <v>3111</v>
      </c>
      <c r="AP295">
        <v>3.7343169336054E-2</v>
      </c>
      <c r="AQ295">
        <f>(Table2[[#This Row],[Sharpe Ratio]]-AVERAGE(Table2[Sharpe Ratio]))/_xlfn.STDEV.P(Table2[Sharpe Ratio])</f>
        <v>-0.29215114540751269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-6.869916664539924E-2</v>
      </c>
      <c r="AS295">
        <f>_xlfn.RANK.AVG(Table2[[#This Row],[1Y Return vs Nifty Z-Score]],Table2[1Y Return vs Nifty Z-Score])</f>
        <v>282</v>
      </c>
      <c r="AT295">
        <f>_xlfn.RANK.AVG(Table2[[#This Row],[6M Return vs Nifty Z-Score]],Table2[6M Return vs Nifty Z-Score])</f>
        <v>236</v>
      </c>
      <c r="AU295">
        <f>_xlfn.RANK.AVG(Table2[[#This Row],[Sharpe Ratio Z-Score]],Table2[Sharpe Ratio Z-Score])</f>
        <v>420</v>
      </c>
      <c r="AV295">
        <f>(Table2[[#This Row],[Rank 1Y]]+Table2[[#This Row],[Rank 6M]]+Table2[[#This Row],[Rank Sharpe]])/3</f>
        <v>312.66666666666669</v>
      </c>
    </row>
    <row r="296" spans="1:48" x14ac:dyDescent="0.3">
      <c r="A296" t="s">
        <v>1445</v>
      </c>
      <c r="B296" t="s">
        <v>1446</v>
      </c>
      <c r="C296" t="s">
        <v>3068</v>
      </c>
      <c r="D296" t="s">
        <v>116</v>
      </c>
      <c r="E296">
        <v>7025.1733580500004</v>
      </c>
      <c r="F296">
        <v>1164.5</v>
      </c>
      <c r="G296">
        <v>37.617527090028197</v>
      </c>
      <c r="H296">
        <f>(Table2[[#This Row],[1Y Return vs Nifty]]-AVERAGE(Table2[1Y Return vs Nifty]))/_xlfn.STDEV.P(Table2[1Y Return vs Nifty])</f>
        <v>4.9188636885771686E-2</v>
      </c>
      <c r="I296">
        <v>3.4419953979425801</v>
      </c>
      <c r="J296">
        <f>(Table2[[#This Row],[1M Return vs Nifty]]-AVERAGE(Table2[1M Return vs Nifty]))/_xlfn.STDEV.P(Table2[1M Return vs Nifty])</f>
        <v>0.70503901979619565</v>
      </c>
      <c r="K296">
        <v>3.9189239407913399</v>
      </c>
      <c r="L296">
        <f>(Table2[[#This Row],[6M Return vs Nifty]]-AVERAGE(Table2[6M Return vs Nifty]))/_xlfn.STDEV.P(Table2[6M Return vs Nifty])</f>
        <v>-1.9405033240091376E-2</v>
      </c>
      <c r="M296">
        <v>0.48314582647573001</v>
      </c>
      <c r="N296">
        <f>(Table2[[#This Row],[1W Return vs Nifty]]-AVERAGE(Table2[1W Return vs Nifty]))/_xlfn.STDEV.P(Table2[1W Return vs Nifty])</f>
        <v>0.70786539740266086</v>
      </c>
      <c r="O296">
        <v>1171.97</v>
      </c>
      <c r="P296">
        <v>1102.4174164829301</v>
      </c>
      <c r="Q296">
        <v>935.73405858062699</v>
      </c>
      <c r="R296">
        <v>43.162491287600901</v>
      </c>
      <c r="S296" s="1">
        <f>(Table2[[#This Row],[Close Price]]-Table2[[#This Row],[20D EMA]])/Table2[[#This Row],[20D EMA]]</f>
        <v>-6.373883290527938E-3</v>
      </c>
      <c r="T296" s="1">
        <f>(Table2[[#This Row],[Close Price]]-Table2[[#This Row],[50D EMA]])/Table2[[#This Row],[50D EMA]]</f>
        <v>5.6314951658813166E-2</v>
      </c>
      <c r="U296" s="1">
        <f>(Table2[[#This Row],[Close Price]]-Table2[[#This Row],[200D EMA]])/Table2[[#This Row],[200D EMA]]</f>
        <v>0.24447751935670461</v>
      </c>
      <c r="V296">
        <v>0.64443727221719704</v>
      </c>
      <c r="W296">
        <v>1160.8499999999999</v>
      </c>
      <c r="X296">
        <v>1169.9000000000001</v>
      </c>
      <c r="Y296">
        <v>1145.95</v>
      </c>
      <c r="Z296">
        <v>1201.3499999999999</v>
      </c>
      <c r="AA296">
        <v>1145.95</v>
      </c>
      <c r="AB296">
        <v>1240.05</v>
      </c>
      <c r="AC296" s="1">
        <f>(Table2[[#This Row],[Close Price]]/Table2[[#This Row],[Day Low]])-1</f>
        <v>3.1442477494940668E-3</v>
      </c>
      <c r="AD296" s="1">
        <f>(Table2[[#This Row],[Day High]]/Table2[[#This Row],[Close Price]])-1</f>
        <v>4.6371833404894591E-3</v>
      </c>
      <c r="AE296" s="1">
        <f>(Table2[[#This Row],[Close Price]]/Table2[[#This Row],[Current Week Low]])-1</f>
        <v>1.6187442733103463E-2</v>
      </c>
      <c r="AF296" s="1">
        <f>(Table2[[#This Row],[Current Week High]]/Table2[[#This Row],[Close Price]])-1</f>
        <v>3.1644482610562408E-2</v>
      </c>
      <c r="AG296" s="1">
        <f>(Table2[[#This Row],[Close Price]]/Table2[[#This Row],[Current Month Low]])-1</f>
        <v>1.6187442733103463E-2</v>
      </c>
      <c r="AH296" s="1">
        <f>(Table2[[#This Row],[Current Month High]]/Table2[[#This Row],[Close Price]])-1</f>
        <v>6.4877629884070309E-2</v>
      </c>
      <c r="AI296">
        <v>15.5946758265349</v>
      </c>
      <c r="AJ296">
        <v>78.809980806141994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0.02</v>
      </c>
      <c r="AM296" t="s">
        <v>3111</v>
      </c>
      <c r="AN296">
        <v>-6.49</v>
      </c>
      <c r="AO296" t="s">
        <v>3110</v>
      </c>
      <c r="AP296">
        <v>6.5263396560182999E-2</v>
      </c>
      <c r="AQ296">
        <f>(Table2[[#This Row],[Sharpe Ratio]]-AVERAGE(Table2[Sharpe Ratio]))/_xlfn.STDEV.P(Table2[Sharpe Ratio])</f>
        <v>3.4636974264679363E-2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1.4773249951092162</v>
      </c>
      <c r="AS296">
        <f>_xlfn.RANK.AVG(Table2[[#This Row],[1Y Return vs Nifty Z-Score]],Table2[1Y Return vs Nifty Z-Score])</f>
        <v>284</v>
      </c>
      <c r="AT296">
        <f>_xlfn.RANK.AVG(Table2[[#This Row],[6M Return vs Nifty Z-Score]],Table2[6M Return vs Nifty Z-Score])</f>
        <v>321</v>
      </c>
      <c r="AU296">
        <f>_xlfn.RANK.AVG(Table2[[#This Row],[Sharpe Ratio Z-Score]],Table2[Sharpe Ratio Z-Score])</f>
        <v>333</v>
      </c>
      <c r="AV296">
        <f>(Table2[[#This Row],[Rank 1Y]]+Table2[[#This Row],[Rank 6M]]+Table2[[#This Row],[Rank Sharpe]])/3</f>
        <v>312.66666666666669</v>
      </c>
    </row>
    <row r="297" spans="1:48" x14ac:dyDescent="0.3">
      <c r="A297" t="s">
        <v>1907</v>
      </c>
      <c r="B297" t="s">
        <v>1908</v>
      </c>
      <c r="C297" t="s">
        <v>3077</v>
      </c>
      <c r="D297" t="s">
        <v>505</v>
      </c>
      <c r="E297">
        <v>3494.34349488</v>
      </c>
      <c r="F297">
        <v>4044.6</v>
      </c>
      <c r="G297">
        <v>4.47725583494553</v>
      </c>
      <c r="H297">
        <f>(Table2[[#This Row],[1Y Return vs Nifty]]-AVERAGE(Table2[1Y Return vs Nifty]))/_xlfn.STDEV.P(Table2[1Y Return vs Nifty])</f>
        <v>-0.45122420774271993</v>
      </c>
      <c r="I297">
        <v>-5.1739417147710096</v>
      </c>
      <c r="J297">
        <f>(Table2[[#This Row],[1M Return vs Nifty]]-AVERAGE(Table2[1M Return vs Nifty]))/_xlfn.STDEV.P(Table2[1M Return vs Nifty])</f>
        <v>-0.17854123220956608</v>
      </c>
      <c r="K297">
        <v>19.804164706573602</v>
      </c>
      <c r="L297">
        <f>(Table2[[#This Row],[6M Return vs Nifty]]-AVERAGE(Table2[6M Return vs Nifty]))/_xlfn.STDEV.P(Table2[6M Return vs Nifty])</f>
        <v>0.53974741823951078</v>
      </c>
      <c r="M297">
        <v>-5.13115826219168</v>
      </c>
      <c r="N297">
        <f>(Table2[[#This Row],[1W Return vs Nifty]]-AVERAGE(Table2[1W Return vs Nifty]))/_xlfn.STDEV.P(Table2[1W Return vs Nifty])</f>
        <v>-0.38290020529234892</v>
      </c>
      <c r="O297">
        <v>4123.63</v>
      </c>
      <c r="P297">
        <v>3975.0205033280099</v>
      </c>
      <c r="Q297">
        <v>3578.4986159354798</v>
      </c>
      <c r="R297">
        <v>40.589592885299098</v>
      </c>
      <c r="S297" s="1">
        <f>(Table2[[#This Row],[Close Price]]-Table2[[#This Row],[20D EMA]])/Table2[[#This Row],[20D EMA]]</f>
        <v>-1.9165153032643618E-2</v>
      </c>
      <c r="T297" s="1">
        <f>(Table2[[#This Row],[Close Price]]-Table2[[#This Row],[50D EMA]])/Table2[[#This Row],[50D EMA]]</f>
        <v>1.7504185604510943E-2</v>
      </c>
      <c r="U297" s="1">
        <f>(Table2[[#This Row],[Close Price]]-Table2[[#This Row],[200D EMA]])/Table2[[#This Row],[200D EMA]]</f>
        <v>0.1302505419420634</v>
      </c>
      <c r="V297">
        <v>0.54902333028999595</v>
      </c>
      <c r="W297">
        <v>0</v>
      </c>
      <c r="X297">
        <v>0</v>
      </c>
      <c r="Y297">
        <v>3905</v>
      </c>
      <c r="Z297">
        <v>4176.5</v>
      </c>
      <c r="AA297">
        <v>3905</v>
      </c>
      <c r="AB297">
        <v>4339.95</v>
      </c>
      <c r="AC297" s="1" t="e">
        <f>(Table2[[#This Row],[Close Price]]/Table2[[#This Row],[Day Low]])-1</f>
        <v>#DIV/0!</v>
      </c>
      <c r="AD297" s="1">
        <f>(Table2[[#This Row],[Day High]]/Table2[[#This Row],[Close Price]])-1</f>
        <v>-1</v>
      </c>
      <c r="AE297" s="1">
        <f>(Table2[[#This Row],[Close Price]]/Table2[[#This Row],[Current Week Low]])-1</f>
        <v>3.5749039692701601E-2</v>
      </c>
      <c r="AF297" s="1">
        <f>(Table2[[#This Row],[Current Week High]]/Table2[[#This Row],[Close Price]])-1</f>
        <v>3.2611383078672729E-2</v>
      </c>
      <c r="AG297" s="1">
        <f>(Table2[[#This Row],[Close Price]]/Table2[[#This Row],[Current Month Low]])-1</f>
        <v>3.5749039692701601E-2</v>
      </c>
      <c r="AH297" s="1">
        <f>(Table2[[#This Row],[Current Month High]]/Table2[[#This Row],[Close Price]])-1</f>
        <v>7.3023290313009914E-2</v>
      </c>
      <c r="AI297">
        <v>8.5892300845571796</v>
      </c>
      <c r="AJ297">
        <v>35.952941176470503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</v>
      </c>
      <c r="AM297" t="s">
        <v>3111</v>
      </c>
      <c r="AN297">
        <v>-3.11</v>
      </c>
      <c r="AO297" t="s">
        <v>3110</v>
      </c>
      <c r="AP297">
        <v>7.0344365149786994E-2</v>
      </c>
      <c r="AQ297">
        <f>(Table2[[#This Row],[Sharpe Ratio]]-AVERAGE(Table2[Sharpe Ratio]))/_xlfn.STDEV.P(Table2[Sharpe Ratio])</f>
        <v>9.410641046164632E-2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-0.37881181654347784</v>
      </c>
      <c r="AS297">
        <f>_xlfn.RANK.AVG(Table2[[#This Row],[1Y Return vs Nifty Z-Score]],Table2[1Y Return vs Nifty Z-Score])</f>
        <v>458</v>
      </c>
      <c r="AT297">
        <f>_xlfn.RANK.AVG(Table2[[#This Row],[6M Return vs Nifty Z-Score]],Table2[6M Return vs Nifty Z-Score])</f>
        <v>170</v>
      </c>
      <c r="AU297">
        <f>_xlfn.RANK.AVG(Table2[[#This Row],[Sharpe Ratio Z-Score]],Table2[Sharpe Ratio Z-Score])</f>
        <v>312</v>
      </c>
      <c r="AV297">
        <f>(Table2[[#This Row],[Rank 1Y]]+Table2[[#This Row],[Rank 6M]]+Table2[[#This Row],[Rank Sharpe]])/3</f>
        <v>313.33333333333331</v>
      </c>
    </row>
    <row r="298" spans="1:48" x14ac:dyDescent="0.3">
      <c r="A298" t="s">
        <v>1873</v>
      </c>
      <c r="B298" t="s">
        <v>1874</v>
      </c>
      <c r="C298" t="s">
        <v>3073</v>
      </c>
      <c r="D298" t="s">
        <v>130</v>
      </c>
      <c r="E298">
        <v>3715.5495096899999</v>
      </c>
      <c r="F298">
        <v>688.65</v>
      </c>
      <c r="G298">
        <v>74.331418621503303</v>
      </c>
      <c r="H298">
        <f>(Table2[[#This Row],[1Y Return vs Nifty]]-AVERAGE(Table2[1Y Return vs Nifty]))/_xlfn.STDEV.P(Table2[1Y Return vs Nifty])</f>
        <v>0.60356258142099173</v>
      </c>
      <c r="I298">
        <v>-9.8664886343775393</v>
      </c>
      <c r="J298">
        <f>(Table2[[#This Row],[1M Return vs Nifty]]-AVERAGE(Table2[1M Return vs Nifty]))/_xlfn.STDEV.P(Table2[1M Return vs Nifty])</f>
        <v>-0.65977057912026327</v>
      </c>
      <c r="K298">
        <v>-4.3064085378141996</v>
      </c>
      <c r="L298">
        <f>(Table2[[#This Row],[6M Return vs Nifty]]-AVERAGE(Table2[6M Return vs Nifty]))/_xlfn.STDEV.P(Table2[6M Return vs Nifty])</f>
        <v>-0.30893258195399304</v>
      </c>
      <c r="M298">
        <v>-2.55910796477432</v>
      </c>
      <c r="N298">
        <f>(Table2[[#This Row],[1W Return vs Nifty]]-AVERAGE(Table2[1W Return vs Nifty]))/_xlfn.STDEV.P(Table2[1W Return vs Nifty])</f>
        <v>0.11680624959798988</v>
      </c>
      <c r="O298">
        <v>711.98</v>
      </c>
      <c r="P298">
        <v>720.05981176765602</v>
      </c>
      <c r="Q298">
        <v>625.07047352911798</v>
      </c>
      <c r="R298">
        <v>43.329518322167601</v>
      </c>
      <c r="S298" s="1">
        <f>(Table2[[#This Row],[Close Price]]-Table2[[#This Row],[20D EMA]])/Table2[[#This Row],[20D EMA]]</f>
        <v>-3.2767774375684768E-2</v>
      </c>
      <c r="T298" s="1">
        <f>(Table2[[#This Row],[Close Price]]-Table2[[#This Row],[50D EMA]])/Table2[[#This Row],[50D EMA]]</f>
        <v>-4.3621114877316805E-2</v>
      </c>
      <c r="U298" s="1">
        <f>(Table2[[#This Row],[Close Price]]-Table2[[#This Row],[200D EMA]])/Table2[[#This Row],[200D EMA]]</f>
        <v>0.10171577312221299</v>
      </c>
      <c r="V298">
        <v>0.47346308782103402</v>
      </c>
      <c r="W298">
        <v>689.4</v>
      </c>
      <c r="X298">
        <v>693.6</v>
      </c>
      <c r="Y298">
        <v>659</v>
      </c>
      <c r="Z298">
        <v>701.3</v>
      </c>
      <c r="AA298">
        <v>659</v>
      </c>
      <c r="AB298">
        <v>748.9</v>
      </c>
      <c r="AC298" s="1">
        <f>(Table2[[#This Row],[Close Price]]/Table2[[#This Row],[Day Low]])-1</f>
        <v>-1.0879025239338702E-3</v>
      </c>
      <c r="AD298" s="1">
        <f>(Table2[[#This Row],[Day High]]/Table2[[#This Row],[Close Price]])-1</f>
        <v>7.1879764757134534E-3</v>
      </c>
      <c r="AE298" s="1">
        <f>(Table2[[#This Row],[Close Price]]/Table2[[#This Row],[Current Week Low]])-1</f>
        <v>4.4992412746585719E-2</v>
      </c>
      <c r="AF298" s="1">
        <f>(Table2[[#This Row],[Current Week High]]/Table2[[#This Row],[Close Price]])-1</f>
        <v>1.8369273215711912E-2</v>
      </c>
      <c r="AG298" s="1">
        <f>(Table2[[#This Row],[Close Price]]/Table2[[#This Row],[Current Month Low]])-1</f>
        <v>4.4992412746585719E-2</v>
      </c>
      <c r="AH298" s="1">
        <f>(Table2[[#This Row],[Current Month High]]/Table2[[#This Row],[Close Price]])-1</f>
        <v>8.7490016699339312E-2</v>
      </c>
      <c r="AI298">
        <v>27.786248457126199</v>
      </c>
      <c r="AJ298">
        <v>109.443430656934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-0.02</v>
      </c>
      <c r="AM298" t="s">
        <v>3110</v>
      </c>
      <c r="AN298">
        <v>-1.66</v>
      </c>
      <c r="AO298" t="s">
        <v>3110</v>
      </c>
      <c r="AP298">
        <v>5.2698531964387001E-2</v>
      </c>
      <c r="AQ298">
        <f>(Table2[[#This Row],[Sharpe Ratio]]-AVERAGE(Table2[Sharpe Ratio]))/_xlfn.STDEV.P(Table2[Sharpe Ratio])</f>
        <v>-0.11242660234000437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143</v>
      </c>
      <c r="AT298">
        <f>_xlfn.RANK.AVG(Table2[[#This Row],[6M Return vs Nifty Z-Score]],Table2[6M Return vs Nifty Z-Score])</f>
        <v>423</v>
      </c>
      <c r="AU298">
        <f>_xlfn.RANK.AVG(Table2[[#This Row],[Sharpe Ratio Z-Score]],Table2[Sharpe Ratio Z-Score])</f>
        <v>377</v>
      </c>
      <c r="AV298">
        <f>(Table2[[#This Row],[Rank 1Y]]+Table2[[#This Row],[Rank 6M]]+Table2[[#This Row],[Rank Sharpe]])/3</f>
        <v>314.33333333333331</v>
      </c>
    </row>
    <row r="299" spans="1:48" x14ac:dyDescent="0.3">
      <c r="A299" t="s">
        <v>1679</v>
      </c>
      <c r="B299" t="s">
        <v>1680</v>
      </c>
      <c r="C299" t="s">
        <v>3068</v>
      </c>
      <c r="D299" t="s">
        <v>244</v>
      </c>
      <c r="E299">
        <v>4667.8103573400003</v>
      </c>
      <c r="F299">
        <v>242.1</v>
      </c>
      <c r="G299">
        <v>11.4333563112104</v>
      </c>
      <c r="H299">
        <f>(Table2[[#This Row],[1Y Return vs Nifty]]-AVERAGE(Table2[1Y Return vs Nifty]))/_xlfn.STDEV.P(Table2[1Y Return vs Nifty])</f>
        <v>-0.34618819279714386</v>
      </c>
      <c r="I299">
        <v>-6.2563151410759099</v>
      </c>
      <c r="J299">
        <f>(Table2[[#This Row],[1M Return vs Nifty]]-AVERAGE(Table2[1M Return vs Nifty]))/_xlfn.STDEV.P(Table2[1M Return vs Nifty])</f>
        <v>-0.28954062464566255</v>
      </c>
      <c r="K299">
        <v>-6.9544571387698797</v>
      </c>
      <c r="L299">
        <f>(Table2[[#This Row],[6M Return vs Nifty]]-AVERAGE(Table2[6M Return vs Nifty]))/_xlfn.STDEV.P(Table2[6M Return vs Nifty])</f>
        <v>-0.40214255520481929</v>
      </c>
      <c r="M299">
        <v>-5.6709466855936297</v>
      </c>
      <c r="N299">
        <f>(Table2[[#This Row],[1W Return vs Nifty]]-AVERAGE(Table2[1W Return vs Nifty]))/_xlfn.STDEV.P(Table2[1W Return vs Nifty])</f>
        <v>-0.48777208890981927</v>
      </c>
      <c r="O299">
        <v>244.54</v>
      </c>
      <c r="P299">
        <v>243.817842258014</v>
      </c>
      <c r="Q299">
        <v>227.379173926921</v>
      </c>
      <c r="R299">
        <v>47.515955232902201</v>
      </c>
      <c r="S299" s="1">
        <f>(Table2[[#This Row],[Close Price]]-Table2[[#This Row],[20D EMA]])/Table2[[#This Row],[20D EMA]]</f>
        <v>-9.9779177230718812E-3</v>
      </c>
      <c r="T299" s="1">
        <f>(Table2[[#This Row],[Close Price]]-Table2[[#This Row],[50D EMA]])/Table2[[#This Row],[50D EMA]]</f>
        <v>-7.0455970002233862E-3</v>
      </c>
      <c r="U299" s="1">
        <f>(Table2[[#This Row],[Close Price]]-Table2[[#This Row],[200D EMA]])/Table2[[#This Row],[200D EMA]]</f>
        <v>6.4741312138860294E-2</v>
      </c>
      <c r="V299">
        <v>1.01683282491643</v>
      </c>
      <c r="W299">
        <v>242.2</v>
      </c>
      <c r="X299">
        <v>243.45</v>
      </c>
      <c r="Y299">
        <v>231</v>
      </c>
      <c r="Z299">
        <v>244.55</v>
      </c>
      <c r="AA299">
        <v>231</v>
      </c>
      <c r="AB299">
        <v>259.85000000000002</v>
      </c>
      <c r="AC299" s="1">
        <f>(Table2[[#This Row],[Close Price]]/Table2[[#This Row],[Day Low]])-1</f>
        <v>-4.1288191577204536E-4</v>
      </c>
      <c r="AD299" s="1">
        <f>(Table2[[#This Row],[Day High]]/Table2[[#This Row],[Close Price]])-1</f>
        <v>5.5762081784387352E-3</v>
      </c>
      <c r="AE299" s="1">
        <f>(Table2[[#This Row],[Close Price]]/Table2[[#This Row],[Current Week Low]])-1</f>
        <v>4.8051948051948123E-2</v>
      </c>
      <c r="AF299" s="1">
        <f>(Table2[[#This Row],[Current Week High]]/Table2[[#This Row],[Close Price]])-1</f>
        <v>1.0119785212722165E-2</v>
      </c>
      <c r="AG299" s="1">
        <f>(Table2[[#This Row],[Close Price]]/Table2[[#This Row],[Current Month Low]])-1</f>
        <v>4.8051948051948123E-2</v>
      </c>
      <c r="AH299" s="1">
        <f>(Table2[[#This Row],[Current Month High]]/Table2[[#This Row],[Close Price]])-1</f>
        <v>7.3316811235026869E-2</v>
      </c>
      <c r="AI299">
        <v>20.3634861627426</v>
      </c>
      <c r="AJ299">
        <v>42.328042328042301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-0.09</v>
      </c>
      <c r="AM299" t="s">
        <v>3110</v>
      </c>
      <c r="AN299">
        <v>2.37</v>
      </c>
      <c r="AO299" t="s">
        <v>3111</v>
      </c>
      <c r="AP299">
        <v>0.172291849763759</v>
      </c>
      <c r="AQ299">
        <f>(Table2[[#This Row],[Sharpe Ratio]]-AVERAGE(Table2[Sharpe Ratio]))/_xlfn.STDEV.P(Table2[Sharpe Ratio])</f>
        <v>1.2873354818038099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-0.2383079797536351</v>
      </c>
      <c r="AS299">
        <f>_xlfn.RANK.AVG(Table2[[#This Row],[1Y Return vs Nifty Z-Score]],Table2[1Y Return vs Nifty Z-Score])</f>
        <v>414</v>
      </c>
      <c r="AT299">
        <f>_xlfn.RANK.AVG(Table2[[#This Row],[6M Return vs Nifty Z-Score]],Table2[6M Return vs Nifty Z-Score])</f>
        <v>455</v>
      </c>
      <c r="AU299">
        <f>_xlfn.RANK.AVG(Table2[[#This Row],[Sharpe Ratio Z-Score]],Table2[Sharpe Ratio Z-Score])</f>
        <v>76</v>
      </c>
      <c r="AV299">
        <f>(Table2[[#This Row],[Rank 1Y]]+Table2[[#This Row],[Rank 6M]]+Table2[[#This Row],[Rank Sharpe]])/3</f>
        <v>315</v>
      </c>
    </row>
    <row r="300" spans="1:48" x14ac:dyDescent="0.3">
      <c r="A300" t="s">
        <v>705</v>
      </c>
      <c r="B300" t="s">
        <v>706</v>
      </c>
      <c r="C300" t="s">
        <v>3076</v>
      </c>
      <c r="D300" t="s">
        <v>306</v>
      </c>
      <c r="E300">
        <v>23751.331632360001</v>
      </c>
      <c r="F300">
        <v>379.8</v>
      </c>
      <c r="G300">
        <v>56.959390184635801</v>
      </c>
      <c r="H300">
        <f>(Table2[[#This Row],[1Y Return vs Nifty]]-AVERAGE(Table2[1Y Return vs Nifty]))/_xlfn.STDEV.P(Table2[1Y Return vs Nifty])</f>
        <v>0.34124770475181976</v>
      </c>
      <c r="I300">
        <v>-8.4003011582033</v>
      </c>
      <c r="J300">
        <f>(Table2[[#This Row],[1M Return vs Nifty]]-AVERAGE(Table2[1M Return vs Nifty]))/_xlfn.STDEV.P(Table2[1M Return vs Nifty])</f>
        <v>-0.50941034752408454</v>
      </c>
      <c r="K300">
        <v>-21.428481687469901</v>
      </c>
      <c r="L300">
        <f>(Table2[[#This Row],[6M Return vs Nifty]]-AVERAGE(Table2[6M Return vs Nifty]))/_xlfn.STDEV.P(Table2[6M Return vs Nifty])</f>
        <v>-0.9116209086342969</v>
      </c>
      <c r="M300">
        <v>-7.2120610191978596</v>
      </c>
      <c r="N300">
        <f>(Table2[[#This Row],[1W Return vs Nifty]]-AVERAGE(Table2[1W Return vs Nifty]))/_xlfn.STDEV.P(Table2[1W Return vs Nifty])</f>
        <v>-0.78718488849594392</v>
      </c>
      <c r="O300">
        <v>417.2</v>
      </c>
      <c r="P300">
        <v>426.38112684571303</v>
      </c>
      <c r="Q300">
        <v>377.856273327704</v>
      </c>
      <c r="R300">
        <v>21.038741627634199</v>
      </c>
      <c r="S300" s="1">
        <f>(Table2[[#This Row],[Close Price]]-Table2[[#This Row],[20D EMA]])/Table2[[#This Row],[20D EMA]]</f>
        <v>-8.9645254074784228E-2</v>
      </c>
      <c r="T300" s="1">
        <f>(Table2[[#This Row],[Close Price]]-Table2[[#This Row],[50D EMA]])/Table2[[#This Row],[50D EMA]]</f>
        <v>-0.10924762826701873</v>
      </c>
      <c r="U300" s="1">
        <f>(Table2[[#This Row],[Close Price]]-Table2[[#This Row],[200D EMA]])/Table2[[#This Row],[200D EMA]]</f>
        <v>5.1440899873859448E-3</v>
      </c>
      <c r="V300">
        <v>1.76456640517567</v>
      </c>
      <c r="W300">
        <v>374</v>
      </c>
      <c r="X300">
        <v>377.5</v>
      </c>
      <c r="Y300">
        <v>356.65</v>
      </c>
      <c r="Z300">
        <v>424</v>
      </c>
      <c r="AA300">
        <v>356.65</v>
      </c>
      <c r="AB300">
        <v>444.9</v>
      </c>
      <c r="AC300" s="1">
        <f>(Table2[[#This Row],[Close Price]]/Table2[[#This Row],[Day Low]])-1</f>
        <v>1.5508021390374438E-2</v>
      </c>
      <c r="AD300" s="1">
        <f>(Table2[[#This Row],[Day High]]/Table2[[#This Row],[Close Price]])-1</f>
        <v>-6.0558188520274392E-3</v>
      </c>
      <c r="AE300" s="1">
        <f>(Table2[[#This Row],[Close Price]]/Table2[[#This Row],[Current Week Low]])-1</f>
        <v>6.4909575213795145E-2</v>
      </c>
      <c r="AF300" s="1">
        <f>(Table2[[#This Row],[Current Week High]]/Table2[[#This Row],[Close Price]])-1</f>
        <v>0.11637704054765652</v>
      </c>
      <c r="AG300" s="1">
        <f>(Table2[[#This Row],[Close Price]]/Table2[[#This Row],[Current Month Low]])-1</f>
        <v>6.4909575213795145E-2</v>
      </c>
      <c r="AH300" s="1">
        <f>(Table2[[#This Row],[Current Month High]]/Table2[[#This Row],[Close Price]])-1</f>
        <v>0.17140600315955767</v>
      </c>
      <c r="AI300">
        <v>32.227488151658697</v>
      </c>
      <c r="AJ300">
        <v>85.223116313094295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-0.27</v>
      </c>
      <c r="AM300" t="s">
        <v>3110</v>
      </c>
      <c r="AN300">
        <v>-5.18</v>
      </c>
      <c r="AO300" t="s">
        <v>3110</v>
      </c>
      <c r="AP300">
        <v>0.14720906487990301</v>
      </c>
      <c r="AQ300">
        <f>(Table2[[#This Row],[Sharpe Ratio]]-AVERAGE(Table2[Sharpe Ratio]))/_xlfn.STDEV.P(Table2[Sharpe Ratio])</f>
        <v>0.99375778121641478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203</v>
      </c>
      <c r="AT300">
        <f>_xlfn.RANK.AVG(Table2[[#This Row],[6M Return vs Nifty Z-Score]],Table2[6M Return vs Nifty Z-Score])</f>
        <v>625</v>
      </c>
      <c r="AU300">
        <f>_xlfn.RANK.AVG(Table2[[#This Row],[Sharpe Ratio Z-Score]],Table2[Sharpe Ratio Z-Score])</f>
        <v>119</v>
      </c>
      <c r="AV300">
        <f>(Table2[[#This Row],[Rank 1Y]]+Table2[[#This Row],[Rank 6M]]+Table2[[#This Row],[Rank Sharpe]])/3</f>
        <v>315.66666666666669</v>
      </c>
    </row>
    <row r="301" spans="1:48" x14ac:dyDescent="0.3">
      <c r="A301" t="s">
        <v>1174</v>
      </c>
      <c r="B301" t="s">
        <v>1175</v>
      </c>
      <c r="C301" t="s">
        <v>3076</v>
      </c>
      <c r="D301" t="s">
        <v>127</v>
      </c>
      <c r="E301">
        <v>10060.690562010001</v>
      </c>
      <c r="F301">
        <v>1183.05</v>
      </c>
      <c r="G301">
        <v>26.665517185863202</v>
      </c>
      <c r="H301">
        <f>(Table2[[#This Row],[1Y Return vs Nifty]]-AVERAGE(Table2[1Y Return vs Nifty]))/_xlfn.STDEV.P(Table2[1Y Return vs Nifty])</f>
        <v>-0.11618497723943196</v>
      </c>
      <c r="I301">
        <v>12.517095581206201</v>
      </c>
      <c r="J301">
        <f>(Table2[[#This Row],[1M Return vs Nifty]]-AVERAGE(Table2[1M Return vs Nifty]))/_xlfn.STDEV.P(Table2[1M Return vs Nifty])</f>
        <v>1.6357072920928295</v>
      </c>
      <c r="K301">
        <v>32.121767733390399</v>
      </c>
      <c r="L301">
        <f>(Table2[[#This Row],[6M Return vs Nifty]]-AVERAGE(Table2[6M Return vs Nifty]))/_xlfn.STDEV.P(Table2[6M Return vs Nifty])</f>
        <v>0.97332082328560132</v>
      </c>
      <c r="M301">
        <v>-6.0805735824513896</v>
      </c>
      <c r="N301">
        <f>(Table2[[#This Row],[1W Return vs Nifty]]-AVERAGE(Table2[1W Return vs Nifty]))/_xlfn.STDEV.P(Table2[1W Return vs Nifty])</f>
        <v>-0.56735575982871911</v>
      </c>
      <c r="O301">
        <v>1177.3499999999999</v>
      </c>
      <c r="P301">
        <v>1103.13468431143</v>
      </c>
      <c r="Q301">
        <v>941.36419441800297</v>
      </c>
      <c r="R301">
        <v>46.265981248686302</v>
      </c>
      <c r="S301" s="1">
        <f>(Table2[[#This Row],[Close Price]]-Table2[[#This Row],[20D EMA]])/Table2[[#This Row],[20D EMA]]</f>
        <v>4.8413810676519696E-3</v>
      </c>
      <c r="T301" s="1">
        <f>(Table2[[#This Row],[Close Price]]-Table2[[#This Row],[50D EMA]])/Table2[[#This Row],[50D EMA]]</f>
        <v>7.2443842828178909E-2</v>
      </c>
      <c r="U301" s="1">
        <f>(Table2[[#This Row],[Close Price]]-Table2[[#This Row],[200D EMA]])/Table2[[#This Row],[200D EMA]]</f>
        <v>0.25673995995930021</v>
      </c>
      <c r="V301">
        <v>0.61889983912440005</v>
      </c>
      <c r="W301">
        <v>1175</v>
      </c>
      <c r="X301">
        <v>1182.95</v>
      </c>
      <c r="Y301">
        <v>1138</v>
      </c>
      <c r="Z301">
        <v>1223.8499999999999</v>
      </c>
      <c r="AA301">
        <v>1138</v>
      </c>
      <c r="AB301">
        <v>1280</v>
      </c>
      <c r="AC301" s="1">
        <f>(Table2[[#This Row],[Close Price]]/Table2[[#This Row],[Day Low]])-1</f>
        <v>6.851063829787174E-3</v>
      </c>
      <c r="AD301" s="1">
        <f>(Table2[[#This Row],[Day High]]/Table2[[#This Row],[Close Price]])-1</f>
        <v>-8.4527281179913594E-5</v>
      </c>
      <c r="AE301" s="1">
        <f>(Table2[[#This Row],[Close Price]]/Table2[[#This Row],[Current Week Low]])-1</f>
        <v>3.9586994727592195E-2</v>
      </c>
      <c r="AF301" s="1">
        <f>(Table2[[#This Row],[Current Week High]]/Table2[[#This Row],[Close Price]])-1</f>
        <v>3.4487130721440273E-2</v>
      </c>
      <c r="AG301" s="1">
        <f>(Table2[[#This Row],[Close Price]]/Table2[[#This Row],[Current Month Low]])-1</f>
        <v>3.9586994727592195E-2</v>
      </c>
      <c r="AH301" s="1">
        <f>(Table2[[#This Row],[Current Month High]]/Table2[[#This Row],[Close Price]])-1</f>
        <v>8.1949199104010884E-2</v>
      </c>
      <c r="AI301">
        <v>12.3621148725751</v>
      </c>
      <c r="AJ301">
        <v>70.701969554866096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0.01</v>
      </c>
      <c r="AM301" t="s">
        <v>3111</v>
      </c>
      <c r="AN301">
        <v>-5.08</v>
      </c>
      <c r="AO301" t="s">
        <v>3110</v>
      </c>
      <c r="AP301">
        <v>5.2519991513730003E-3</v>
      </c>
      <c r="AQ301">
        <f>(Table2[[#This Row],[Sharpe Ratio]]-AVERAGE(Table2[Sharpe Ratio]))/_xlfn.STDEV.P(Table2[Sharpe Ratio])</f>
        <v>-0.66775744253926428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1.2577299357710154</v>
      </c>
      <c r="AS301">
        <f>_xlfn.RANK.AVG(Table2[[#This Row],[1Y Return vs Nifty Z-Score]],Table2[1Y Return vs Nifty Z-Score])</f>
        <v>325</v>
      </c>
      <c r="AT301">
        <f>_xlfn.RANK.AVG(Table2[[#This Row],[6M Return vs Nifty Z-Score]],Table2[6M Return vs Nifty Z-Score])</f>
        <v>107</v>
      </c>
      <c r="AU301">
        <f>_xlfn.RANK.AVG(Table2[[#This Row],[Sharpe Ratio Z-Score]],Table2[Sharpe Ratio Z-Score])</f>
        <v>519</v>
      </c>
      <c r="AV301">
        <f>(Table2[[#This Row],[Rank 1Y]]+Table2[[#This Row],[Rank 6M]]+Table2[[#This Row],[Rank Sharpe]])/3</f>
        <v>317</v>
      </c>
    </row>
    <row r="302" spans="1:48" x14ac:dyDescent="0.3">
      <c r="A302" t="s">
        <v>801</v>
      </c>
      <c r="B302" t="s">
        <v>802</v>
      </c>
      <c r="C302" t="s">
        <v>3068</v>
      </c>
      <c r="D302" t="s">
        <v>116</v>
      </c>
      <c r="E302">
        <v>19688.8027243</v>
      </c>
      <c r="F302">
        <v>786.35</v>
      </c>
      <c r="G302">
        <v>38.653105564934599</v>
      </c>
      <c r="H302">
        <f>(Table2[[#This Row],[1Y Return vs Nifty]]-AVERAGE(Table2[1Y Return vs Nifty]))/_xlfn.STDEV.P(Table2[1Y Return vs Nifty])</f>
        <v>6.4825707761722029E-2</v>
      </c>
      <c r="I302">
        <v>3.1829258880256499</v>
      </c>
      <c r="J302">
        <f>(Table2[[#This Row],[1M Return vs Nifty]]-AVERAGE(Table2[1M Return vs Nifty]))/_xlfn.STDEV.P(Table2[1M Return vs Nifty])</f>
        <v>0.67847096342985624</v>
      </c>
      <c r="K302">
        <v>28.630571295425302</v>
      </c>
      <c r="L302">
        <f>(Table2[[#This Row],[6M Return vs Nifty]]-AVERAGE(Table2[6M Return vs Nifty]))/_xlfn.STDEV.P(Table2[6M Return vs Nifty])</f>
        <v>0.85043247203756722</v>
      </c>
      <c r="M302">
        <v>4.4605493806177501</v>
      </c>
      <c r="N302">
        <f>(Table2[[#This Row],[1W Return vs Nifty]]-AVERAGE(Table2[1W Return vs Nifty]))/_xlfn.STDEV.P(Table2[1W Return vs Nifty])</f>
        <v>1.4806085399859374</v>
      </c>
      <c r="O302">
        <v>720.55</v>
      </c>
      <c r="P302">
        <v>685.50296332366304</v>
      </c>
      <c r="Q302">
        <v>583.072538664033</v>
      </c>
      <c r="R302">
        <v>74.515292009642195</v>
      </c>
      <c r="S302" s="1">
        <f>(Table2[[#This Row],[Close Price]]-Table2[[#This Row],[20D EMA]])/Table2[[#This Row],[20D EMA]]</f>
        <v>9.131913121920765E-2</v>
      </c>
      <c r="T302" s="1">
        <f>(Table2[[#This Row],[Close Price]]-Table2[[#This Row],[50D EMA]])/Table2[[#This Row],[50D EMA]]</f>
        <v>0.1471139325020272</v>
      </c>
      <c r="U302" s="1">
        <f>(Table2[[#This Row],[Close Price]]-Table2[[#This Row],[200D EMA]])/Table2[[#This Row],[200D EMA]]</f>
        <v>0.34863151298760736</v>
      </c>
      <c r="V302">
        <v>1.52917719668034</v>
      </c>
      <c r="W302">
        <v>780</v>
      </c>
      <c r="X302">
        <v>793.8</v>
      </c>
      <c r="Y302">
        <v>695.7</v>
      </c>
      <c r="Z302">
        <v>794.45</v>
      </c>
      <c r="AA302">
        <v>695.7</v>
      </c>
      <c r="AB302">
        <v>794.45</v>
      </c>
      <c r="AC302" s="1">
        <f>(Table2[[#This Row],[Close Price]]/Table2[[#This Row],[Day Low]])-1</f>
        <v>8.1410256410257009E-3</v>
      </c>
      <c r="AD302" s="1">
        <f>(Table2[[#This Row],[Day High]]/Table2[[#This Row],[Close Price]])-1</f>
        <v>9.4741527309720741E-3</v>
      </c>
      <c r="AE302" s="1">
        <f>(Table2[[#This Row],[Close Price]]/Table2[[#This Row],[Current Week Low]])-1</f>
        <v>0.13030041684634175</v>
      </c>
      <c r="AF302" s="1">
        <f>(Table2[[#This Row],[Current Week High]]/Table2[[#This Row],[Close Price]])-1</f>
        <v>1.0300756660520216E-2</v>
      </c>
      <c r="AG302" s="1">
        <f>(Table2[[#This Row],[Close Price]]/Table2[[#This Row],[Current Month Low]])-1</f>
        <v>0.13030041684634175</v>
      </c>
      <c r="AH302" s="1">
        <f>(Table2[[#This Row],[Current Month High]]/Table2[[#This Row],[Close Price]])-1</f>
        <v>1.0300756660520216E-2</v>
      </c>
      <c r="AI302">
        <v>1.0300756660520201</v>
      </c>
      <c r="AJ302">
        <v>74.666814749000395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0.28000000000000003</v>
      </c>
      <c r="AM302" t="s">
        <v>3111</v>
      </c>
      <c r="AN302">
        <v>11.22</v>
      </c>
      <c r="AO302" t="s">
        <v>3111</v>
      </c>
      <c r="AQ302">
        <f>(Table2[[#This Row],[Sharpe Ratio]]-AVERAGE(Table2[Sharpe Ratio]))/_xlfn.STDEV.P(Table2[Sharpe Ratio])</f>
        <v>-0.72922868034186683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2.3451090028732162</v>
      </c>
      <c r="AS302">
        <f>_xlfn.RANK.AVG(Table2[[#This Row],[1Y Return vs Nifty Z-Score]],Table2[1Y Return vs Nifty Z-Score])</f>
        <v>281</v>
      </c>
      <c r="AT302">
        <f>_xlfn.RANK.AVG(Table2[[#This Row],[6M Return vs Nifty Z-Score]],Table2[6M Return vs Nifty Z-Score])</f>
        <v>119</v>
      </c>
      <c r="AU302">
        <f>_xlfn.RANK.AVG(Table2[[#This Row],[Sharpe Ratio Z-Score]],Table2[Sharpe Ratio Z-Score])</f>
        <v>552.5</v>
      </c>
      <c r="AV302">
        <f>(Table2[[#This Row],[Rank 1Y]]+Table2[[#This Row],[Rank 6M]]+Table2[[#This Row],[Rank Sharpe]])/3</f>
        <v>317.5</v>
      </c>
    </row>
    <row r="303" spans="1:48" x14ac:dyDescent="0.3">
      <c r="A303" t="s">
        <v>548</v>
      </c>
      <c r="B303" t="s">
        <v>549</v>
      </c>
      <c r="C303" t="s">
        <v>3072</v>
      </c>
      <c r="D303" t="s">
        <v>210</v>
      </c>
      <c r="E303">
        <v>35667.878367359997</v>
      </c>
      <c r="F303">
        <v>2535.6999999999998</v>
      </c>
      <c r="G303">
        <v>26.910189593769999</v>
      </c>
      <c r="H303">
        <f>(Table2[[#This Row],[1Y Return vs Nifty]]-AVERAGE(Table2[1Y Return vs Nifty]))/_xlfn.STDEV.P(Table2[1Y Return vs Nifty])</f>
        <v>-0.11249046265020797</v>
      </c>
      <c r="I303">
        <v>-10.3212844130682</v>
      </c>
      <c r="J303">
        <f>(Table2[[#This Row],[1M Return vs Nifty]]-AVERAGE(Table2[1M Return vs Nifty]))/_xlfn.STDEV.P(Table2[1M Return vs Nifty])</f>
        <v>-0.70641072557092466</v>
      </c>
      <c r="K303">
        <v>17.0626046903561</v>
      </c>
      <c r="L303">
        <f>(Table2[[#This Row],[6M Return vs Nifty]]-AVERAGE(Table2[6M Return vs Nifty]))/_xlfn.STDEV.P(Table2[6M Return vs Nifty])</f>
        <v>0.44324589040314727</v>
      </c>
      <c r="M303">
        <v>-2.101484226922</v>
      </c>
      <c r="N303">
        <f>(Table2[[#This Row],[1W Return vs Nifty]]-AVERAGE(Table2[1W Return vs Nifty]))/_xlfn.STDEV.P(Table2[1W Return vs Nifty])</f>
        <v>0.20571490583440472</v>
      </c>
      <c r="O303">
        <v>2559.4499999999998</v>
      </c>
      <c r="P303">
        <v>2492.3896222398998</v>
      </c>
      <c r="Q303">
        <v>2103.8387827771198</v>
      </c>
      <c r="R303">
        <v>47.419143877280099</v>
      </c>
      <c r="S303" s="1">
        <f>(Table2[[#This Row],[Close Price]]-Table2[[#This Row],[20D EMA]])/Table2[[#This Row],[20D EMA]]</f>
        <v>-9.2793373576354303E-3</v>
      </c>
      <c r="T303" s="1">
        <f>(Table2[[#This Row],[Close Price]]-Table2[[#This Row],[50D EMA]])/Table2[[#This Row],[50D EMA]]</f>
        <v>1.7377049468364072E-2</v>
      </c>
      <c r="U303" s="1">
        <f>(Table2[[#This Row],[Close Price]]-Table2[[#This Row],[200D EMA]])/Table2[[#This Row],[200D EMA]]</f>
        <v>0.20527296138766507</v>
      </c>
      <c r="V303">
        <v>0.55543728936872006</v>
      </c>
      <c r="W303">
        <v>2503.6</v>
      </c>
      <c r="X303">
        <v>2527</v>
      </c>
      <c r="Y303">
        <v>2416.5500000000002</v>
      </c>
      <c r="Z303">
        <v>2553.6</v>
      </c>
      <c r="AA303">
        <v>2416.5500000000002</v>
      </c>
      <c r="AB303">
        <v>2628.1</v>
      </c>
      <c r="AC303" s="1">
        <f>(Table2[[#This Row],[Close Price]]/Table2[[#This Row],[Day Low]])-1</f>
        <v>1.2821536986739046E-2</v>
      </c>
      <c r="AD303" s="1">
        <f>(Table2[[#This Row],[Day High]]/Table2[[#This Row],[Close Price]])-1</f>
        <v>-3.4310052450998718E-3</v>
      </c>
      <c r="AE303" s="1">
        <f>(Table2[[#This Row],[Close Price]]/Table2[[#This Row],[Current Week Low]])-1</f>
        <v>4.9305828557240527E-2</v>
      </c>
      <c r="AF303" s="1">
        <f>(Table2[[#This Row],[Current Week High]]/Table2[[#This Row],[Close Price]])-1</f>
        <v>7.0591946996885202E-3</v>
      </c>
      <c r="AG303" s="1">
        <f>(Table2[[#This Row],[Close Price]]/Table2[[#This Row],[Current Month Low]])-1</f>
        <v>4.9305828557240527E-2</v>
      </c>
      <c r="AH303" s="1">
        <f>(Table2[[#This Row],[Current Month High]]/Table2[[#This Row],[Close Price]])-1</f>
        <v>3.6439641913475596E-2</v>
      </c>
      <c r="AI303">
        <v>20.728004101431502</v>
      </c>
      <c r="AJ303">
        <v>64.650498360442796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0.08</v>
      </c>
      <c r="AM303" t="s">
        <v>3111</v>
      </c>
      <c r="AN303">
        <v>-1.36</v>
      </c>
      <c r="AO303" t="s">
        <v>3110</v>
      </c>
      <c r="AP303">
        <v>2.9778400524389001E-2</v>
      </c>
      <c r="AQ303">
        <f>(Table2[[#This Row],[Sharpe Ratio]]-AVERAGE(Table2[Sharpe Ratio]))/_xlfn.STDEV.P(Table2[Sharpe Ratio])</f>
        <v>-0.38069184945960755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-0.55063224144318812</v>
      </c>
      <c r="AS303">
        <f>_xlfn.RANK.AVG(Table2[[#This Row],[1Y Return vs Nifty Z-Score]],Table2[1Y Return vs Nifty Z-Score])</f>
        <v>323</v>
      </c>
      <c r="AT303">
        <f>_xlfn.RANK.AVG(Table2[[#This Row],[6M Return vs Nifty Z-Score]],Table2[6M Return vs Nifty Z-Score])</f>
        <v>192</v>
      </c>
      <c r="AU303">
        <f>_xlfn.RANK.AVG(Table2[[#This Row],[Sharpe Ratio Z-Score]],Table2[Sharpe Ratio Z-Score])</f>
        <v>440</v>
      </c>
      <c r="AV303">
        <f>(Table2[[#This Row],[Rank 1Y]]+Table2[[#This Row],[Rank 6M]]+Table2[[#This Row],[Rank Sharpe]])/3</f>
        <v>318.33333333333331</v>
      </c>
    </row>
    <row r="304" spans="1:48" x14ac:dyDescent="0.3">
      <c r="A304" t="s">
        <v>1353</v>
      </c>
      <c r="B304" t="s">
        <v>1354</v>
      </c>
      <c r="C304" t="s">
        <v>3069</v>
      </c>
      <c r="D304" t="s">
        <v>46</v>
      </c>
      <c r="E304">
        <v>7981.1441920349998</v>
      </c>
      <c r="F304">
        <v>545.85</v>
      </c>
      <c r="G304">
        <v>52.580858229653501</v>
      </c>
      <c r="H304">
        <f>(Table2[[#This Row],[1Y Return vs Nifty]]-AVERAGE(Table2[1Y Return vs Nifty]))/_xlfn.STDEV.P(Table2[1Y Return vs Nifty])</f>
        <v>0.27513256604264574</v>
      </c>
      <c r="I304">
        <v>-6.6887922615694597</v>
      </c>
      <c r="J304">
        <f>(Table2[[#This Row],[1M Return vs Nifty]]-AVERAGE(Table2[1M Return vs Nifty]))/_xlfn.STDEV.P(Table2[1M Return vs Nifty])</f>
        <v>-0.33389195150812911</v>
      </c>
      <c r="K304">
        <v>23.272881446510201</v>
      </c>
      <c r="L304">
        <f>(Table2[[#This Row],[6M Return vs Nifty]]-AVERAGE(Table2[6M Return vs Nifty]))/_xlfn.STDEV.P(Table2[6M Return vs Nifty])</f>
        <v>0.66184449547121182</v>
      </c>
      <c r="M304">
        <v>-1.67180200691601</v>
      </c>
      <c r="N304">
        <f>(Table2[[#This Row],[1W Return vs Nifty]]-AVERAGE(Table2[1W Return vs Nifty]))/_xlfn.STDEV.P(Table2[1W Return vs Nifty])</f>
        <v>0.2891949913926859</v>
      </c>
      <c r="O304">
        <v>518.29999999999995</v>
      </c>
      <c r="P304">
        <v>503.91702256183203</v>
      </c>
      <c r="Q304">
        <v>433.68049041035403</v>
      </c>
      <c r="R304">
        <v>67.642639302213993</v>
      </c>
      <c r="S304" s="1">
        <f>(Table2[[#This Row],[Close Price]]-Table2[[#This Row],[20D EMA]])/Table2[[#This Row],[20D EMA]]</f>
        <v>5.3154543700559657E-2</v>
      </c>
      <c r="T304" s="1">
        <f>(Table2[[#This Row],[Close Price]]-Table2[[#This Row],[50D EMA]])/Table2[[#This Row],[50D EMA]]</f>
        <v>8.3214052236194699E-2</v>
      </c>
      <c r="U304" s="1">
        <f>(Table2[[#This Row],[Close Price]]-Table2[[#This Row],[200D EMA]])/Table2[[#This Row],[200D EMA]]</f>
        <v>0.25864550532007968</v>
      </c>
      <c r="V304">
        <v>0.58393120141391697</v>
      </c>
      <c r="W304">
        <v>540.1</v>
      </c>
      <c r="X304">
        <v>545.20000000000005</v>
      </c>
      <c r="Y304">
        <v>500.7</v>
      </c>
      <c r="Z304">
        <v>550</v>
      </c>
      <c r="AA304">
        <v>493.25</v>
      </c>
      <c r="AB304">
        <v>550</v>
      </c>
      <c r="AC304" s="1">
        <f>(Table2[[#This Row],[Close Price]]/Table2[[#This Row],[Day Low]])-1</f>
        <v>1.0646176633956728E-2</v>
      </c>
      <c r="AD304" s="1">
        <f>(Table2[[#This Row],[Day High]]/Table2[[#This Row],[Close Price]])-1</f>
        <v>-1.1908033342492574E-3</v>
      </c>
      <c r="AE304" s="1">
        <f>(Table2[[#This Row],[Close Price]]/Table2[[#This Row],[Current Week Low]])-1</f>
        <v>9.0173756740563382E-2</v>
      </c>
      <c r="AF304" s="1">
        <f>(Table2[[#This Row],[Current Week High]]/Table2[[#This Row],[Close Price]])-1</f>
        <v>7.6028212878995749E-3</v>
      </c>
      <c r="AG304" s="1">
        <f>(Table2[[#This Row],[Close Price]]/Table2[[#This Row],[Current Month Low]])-1</f>
        <v>0.10663963507349217</v>
      </c>
      <c r="AH304" s="1">
        <f>(Table2[[#This Row],[Current Month High]]/Table2[[#This Row],[Close Price]])-1</f>
        <v>7.6028212878995749E-3</v>
      </c>
      <c r="AI304">
        <v>3.32508931025006</v>
      </c>
      <c r="AJ304">
        <v>90.689956331877696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0.15</v>
      </c>
      <c r="AM304" t="s">
        <v>3111</v>
      </c>
      <c r="AN304">
        <v>4.24</v>
      </c>
      <c r="AO304" t="s">
        <v>3111</v>
      </c>
      <c r="AP304">
        <v>-7.5860753851330004E-3</v>
      </c>
      <c r="AQ304">
        <f>(Table2[[#This Row],[Sharpe Ratio]]-AVERAGE(Table2[Sharpe Ratio]))/_xlfn.STDEV.P(Table2[Sharpe Ratio])</f>
        <v>-0.81801876399336004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7.4261337405054362E-2</v>
      </c>
      <c r="AS304">
        <f>_xlfn.RANK.AVG(Table2[[#This Row],[1Y Return vs Nifty Z-Score]],Table2[1Y Return vs Nifty Z-Score])</f>
        <v>220</v>
      </c>
      <c r="AT304">
        <f>_xlfn.RANK.AVG(Table2[[#This Row],[6M Return vs Nifty Z-Score]],Table2[6M Return vs Nifty Z-Score])</f>
        <v>149</v>
      </c>
      <c r="AU304">
        <f>_xlfn.RANK.AVG(Table2[[#This Row],[Sharpe Ratio Z-Score]],Table2[Sharpe Ratio Z-Score])</f>
        <v>587</v>
      </c>
      <c r="AV304">
        <f>(Table2[[#This Row],[Rank 1Y]]+Table2[[#This Row],[Rank 6M]]+Table2[[#This Row],[Rank Sharpe]])/3</f>
        <v>318.66666666666669</v>
      </c>
    </row>
    <row r="305" spans="1:48" x14ac:dyDescent="0.3">
      <c r="A305" t="s">
        <v>1568</v>
      </c>
      <c r="B305" t="s">
        <v>1569</v>
      </c>
      <c r="C305" t="s">
        <v>3082</v>
      </c>
      <c r="D305" t="s">
        <v>1570</v>
      </c>
      <c r="E305">
        <v>5856.9275495000002</v>
      </c>
      <c r="F305">
        <v>328.75</v>
      </c>
      <c r="G305">
        <v>18.424574209991899</v>
      </c>
      <c r="H305">
        <f>(Table2[[#This Row],[1Y Return vs Nifty]]-AVERAGE(Table2[1Y Return vs Nifty]))/_xlfn.STDEV.P(Table2[1Y Return vs Nifty])</f>
        <v>-0.24062191033618427</v>
      </c>
      <c r="I305">
        <v>-13.022110956832799</v>
      </c>
      <c r="J305">
        <f>(Table2[[#This Row],[1M Return vs Nifty]]-AVERAGE(Table2[1M Return vs Nifty]))/_xlfn.STDEV.P(Table2[1M Return vs Nifty])</f>
        <v>-0.98338547213006933</v>
      </c>
      <c r="K305">
        <v>-5.05179162257292</v>
      </c>
      <c r="L305">
        <f>(Table2[[#This Row],[6M Return vs Nifty]]-AVERAGE(Table2[6M Return vs Nifty]))/_xlfn.STDEV.P(Table2[6M Return vs Nifty])</f>
        <v>-0.33516969005197289</v>
      </c>
      <c r="M305">
        <v>-8.00748332431845</v>
      </c>
      <c r="N305">
        <f>(Table2[[#This Row],[1W Return vs Nifty]]-AVERAGE(Table2[1W Return vs Nifty]))/_xlfn.STDEV.P(Table2[1W Return vs Nifty])</f>
        <v>-0.94172216975814393</v>
      </c>
      <c r="O305">
        <v>343.1</v>
      </c>
      <c r="P305">
        <v>332.45808272340798</v>
      </c>
      <c r="Q305">
        <v>288.795399216877</v>
      </c>
      <c r="R305">
        <v>38.7867626359836</v>
      </c>
      <c r="S305" s="1">
        <f>(Table2[[#This Row],[Close Price]]-Table2[[#This Row],[20D EMA]])/Table2[[#This Row],[20D EMA]]</f>
        <v>-4.1824540950160367E-2</v>
      </c>
      <c r="T305" s="1">
        <f>(Table2[[#This Row],[Close Price]]-Table2[[#This Row],[50D EMA]])/Table2[[#This Row],[50D EMA]]</f>
        <v>-1.1153534584066533E-2</v>
      </c>
      <c r="U305" s="1">
        <f>(Table2[[#This Row],[Close Price]]-Table2[[#This Row],[200D EMA]])/Table2[[#This Row],[200D EMA]]</f>
        <v>0.13834915961773425</v>
      </c>
      <c r="V305">
        <v>0.86242773675449202</v>
      </c>
      <c r="W305">
        <v>328.75</v>
      </c>
      <c r="X305">
        <v>336.55</v>
      </c>
      <c r="Y305">
        <v>306.25</v>
      </c>
      <c r="Z305">
        <v>334</v>
      </c>
      <c r="AA305">
        <v>306.25</v>
      </c>
      <c r="AB305">
        <v>355.45</v>
      </c>
      <c r="AC305" s="1">
        <f>(Table2[[#This Row],[Close Price]]/Table2[[#This Row],[Day Low]])-1</f>
        <v>0</v>
      </c>
      <c r="AD305" s="1">
        <f>(Table2[[#This Row],[Day High]]/Table2[[#This Row],[Close Price]])-1</f>
        <v>2.3726235741444945E-2</v>
      </c>
      <c r="AE305" s="1">
        <f>(Table2[[#This Row],[Close Price]]/Table2[[#This Row],[Current Week Low]])-1</f>
        <v>7.3469387755102034E-2</v>
      </c>
      <c r="AF305" s="1">
        <f>(Table2[[#This Row],[Current Week High]]/Table2[[#This Row],[Close Price]])-1</f>
        <v>1.59695817490495E-2</v>
      </c>
      <c r="AG305" s="1">
        <f>(Table2[[#This Row],[Close Price]]/Table2[[#This Row],[Current Month Low]])-1</f>
        <v>7.3469387755102034E-2</v>
      </c>
      <c r="AH305" s="1">
        <f>(Table2[[#This Row],[Current Month High]]/Table2[[#This Row],[Close Price]])-1</f>
        <v>8.1216730038022877E-2</v>
      </c>
      <c r="AI305">
        <v>22.859315589353599</v>
      </c>
      <c r="AJ305">
        <v>61.547911547911497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0.05</v>
      </c>
      <c r="AM305" t="s">
        <v>3111</v>
      </c>
      <c r="AN305">
        <v>-5.96</v>
      </c>
      <c r="AO305" t="s">
        <v>3110</v>
      </c>
      <c r="AP305">
        <v>0.12803809710046901</v>
      </c>
      <c r="AQ305">
        <f>(Table2[[#This Row],[Sharpe Ratio]]-AVERAGE(Table2[Sharpe Ratio]))/_xlfn.STDEV.P(Table2[Sharpe Ratio])</f>
        <v>0.76937405888326482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-1.7315251833931056</v>
      </c>
      <c r="AS305">
        <f>_xlfn.RANK.AVG(Table2[[#This Row],[1Y Return vs Nifty Z-Score]],Table2[1Y Return vs Nifty Z-Score])</f>
        <v>365</v>
      </c>
      <c r="AT305">
        <f>_xlfn.RANK.AVG(Table2[[#This Row],[6M Return vs Nifty Z-Score]],Table2[6M Return vs Nifty Z-Score])</f>
        <v>432</v>
      </c>
      <c r="AU305">
        <f>_xlfn.RANK.AVG(Table2[[#This Row],[Sharpe Ratio Z-Score]],Table2[Sharpe Ratio Z-Score])</f>
        <v>161</v>
      </c>
      <c r="AV305">
        <f>(Table2[[#This Row],[Rank 1Y]]+Table2[[#This Row],[Rank 6M]]+Table2[[#This Row],[Rank Sharpe]])/3</f>
        <v>319.33333333333331</v>
      </c>
    </row>
    <row r="306" spans="1:48" x14ac:dyDescent="0.3">
      <c r="A306" t="s">
        <v>707</v>
      </c>
      <c r="B306" t="s">
        <v>708</v>
      </c>
      <c r="C306" t="s">
        <v>3070</v>
      </c>
      <c r="D306" t="s">
        <v>51</v>
      </c>
      <c r="E306">
        <v>23663.626629888</v>
      </c>
      <c r="F306">
        <v>179.34</v>
      </c>
      <c r="G306">
        <v>52.531831879781201</v>
      </c>
      <c r="H306">
        <f>(Table2[[#This Row],[1Y Return vs Nifty]]-AVERAGE(Table2[1Y Return vs Nifty]))/_xlfn.STDEV.P(Table2[1Y Return vs Nifty])</f>
        <v>0.27439227592816495</v>
      </c>
      <c r="I306">
        <v>6.1702451334633901</v>
      </c>
      <c r="J306">
        <f>(Table2[[#This Row],[1M Return vs Nifty]]-AVERAGE(Table2[1M Return vs Nifty]))/_xlfn.STDEV.P(Table2[1M Return vs Nifty])</f>
        <v>0.98482606528066563</v>
      </c>
      <c r="K306">
        <v>17.904336649768101</v>
      </c>
      <c r="L306">
        <f>(Table2[[#This Row],[6M Return vs Nifty]]-AVERAGE(Table2[6M Return vs Nifty]))/_xlfn.STDEV.P(Table2[6M Return vs Nifty])</f>
        <v>0.47287443022407155</v>
      </c>
      <c r="M306">
        <v>-1.45234283643828</v>
      </c>
      <c r="N306">
        <f>(Table2[[#This Row],[1W Return vs Nifty]]-AVERAGE(Table2[1W Return vs Nifty]))/_xlfn.STDEV.P(Table2[1W Return vs Nifty])</f>
        <v>0.33183224626391361</v>
      </c>
      <c r="O306">
        <v>165.72</v>
      </c>
      <c r="P306">
        <v>158.572426312049</v>
      </c>
      <c r="Q306">
        <v>139.65789917575199</v>
      </c>
      <c r="R306">
        <v>72.175628982718493</v>
      </c>
      <c r="S306" s="1">
        <f>(Table2[[#This Row],[Close Price]]-Table2[[#This Row],[20D EMA]])/Table2[[#This Row],[20D EMA]]</f>
        <v>8.2186821144098504E-2</v>
      </c>
      <c r="T306" s="1">
        <f>(Table2[[#This Row],[Close Price]]-Table2[[#This Row],[50D EMA]])/Table2[[#This Row],[50D EMA]]</f>
        <v>0.13096585687024323</v>
      </c>
      <c r="U306" s="1">
        <f>(Table2[[#This Row],[Close Price]]-Table2[[#This Row],[200D EMA]])/Table2[[#This Row],[200D EMA]]</f>
        <v>0.28413789021922925</v>
      </c>
      <c r="V306">
        <v>1.38813931995536</v>
      </c>
      <c r="W306">
        <v>179.54</v>
      </c>
      <c r="X306">
        <v>183.4</v>
      </c>
      <c r="Y306">
        <v>166</v>
      </c>
      <c r="Z306">
        <v>180.9</v>
      </c>
      <c r="AA306">
        <v>166</v>
      </c>
      <c r="AB306">
        <v>180.9</v>
      </c>
      <c r="AC306" s="1">
        <f>(Table2[[#This Row],[Close Price]]/Table2[[#This Row],[Day Low]])-1</f>
        <v>-1.1139578923916593E-3</v>
      </c>
      <c r="AD306" s="1">
        <f>(Table2[[#This Row],[Day High]]/Table2[[#This Row],[Close Price]])-1</f>
        <v>2.2638563622170205E-2</v>
      </c>
      <c r="AE306" s="1">
        <f>(Table2[[#This Row],[Close Price]]/Table2[[#This Row],[Current Week Low]])-1</f>
        <v>8.0361445783132535E-2</v>
      </c>
      <c r="AF306" s="1">
        <f>(Table2[[#This Row],[Current Week High]]/Table2[[#This Row],[Close Price]])-1</f>
        <v>8.6985613917698323E-3</v>
      </c>
      <c r="AG306" s="1">
        <f>(Table2[[#This Row],[Close Price]]/Table2[[#This Row],[Current Month Low]])-1</f>
        <v>8.0361445783132535E-2</v>
      </c>
      <c r="AH306" s="1">
        <f>(Table2[[#This Row],[Current Month High]]/Table2[[#This Row],[Close Price]])-1</f>
        <v>8.6985613917698323E-3</v>
      </c>
      <c r="AI306">
        <v>0.86985613917698301</v>
      </c>
      <c r="AJ306">
        <v>104.959999999999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0.04</v>
      </c>
      <c r="AM306" t="s">
        <v>3111</v>
      </c>
      <c r="AN306">
        <v>18.440000000000001</v>
      </c>
      <c r="AO306" t="s">
        <v>3111</v>
      </c>
      <c r="AQ306">
        <f>(Table2[[#This Row],[Sharpe Ratio]]-AVERAGE(Table2[Sharpe Ratio]))/_xlfn.STDEV.P(Table2[Sharpe Ratio])</f>
        <v>-0.72922868034186683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1.334696337354949</v>
      </c>
      <c r="AS306">
        <f>_xlfn.RANK.AVG(Table2[[#This Row],[1Y Return vs Nifty Z-Score]],Table2[1Y Return vs Nifty Z-Score])</f>
        <v>221</v>
      </c>
      <c r="AT306">
        <f>_xlfn.RANK.AVG(Table2[[#This Row],[6M Return vs Nifty Z-Score]],Table2[6M Return vs Nifty Z-Score])</f>
        <v>186</v>
      </c>
      <c r="AU306">
        <f>_xlfn.RANK.AVG(Table2[[#This Row],[Sharpe Ratio Z-Score]],Table2[Sharpe Ratio Z-Score])</f>
        <v>552.5</v>
      </c>
      <c r="AV306">
        <f>(Table2[[#This Row],[Rank 1Y]]+Table2[[#This Row],[Rank 6M]]+Table2[[#This Row],[Rank Sharpe]])/3</f>
        <v>319.83333333333331</v>
      </c>
    </row>
    <row r="307" spans="1:48" x14ac:dyDescent="0.3">
      <c r="A307" t="s">
        <v>930</v>
      </c>
      <c r="B307" t="s">
        <v>931</v>
      </c>
      <c r="C307" t="s">
        <v>3068</v>
      </c>
      <c r="D307" t="s">
        <v>932</v>
      </c>
      <c r="E307">
        <v>15461.604528960001</v>
      </c>
      <c r="F307">
        <v>804.2</v>
      </c>
      <c r="G307">
        <v>41.098707270229198</v>
      </c>
      <c r="H307">
        <f>(Table2[[#This Row],[1Y Return vs Nifty]]-AVERAGE(Table2[1Y Return vs Nifty]))/_xlfn.STDEV.P(Table2[1Y Return vs Nifty])</f>
        <v>0.1017539059878324</v>
      </c>
      <c r="I307">
        <v>-0.154142469670626</v>
      </c>
      <c r="J307">
        <f>(Table2[[#This Row],[1M Return vs Nifty]]-AVERAGE(Table2[1M Return vs Nifty]))/_xlfn.STDEV.P(Table2[1M Return vs Nifty])</f>
        <v>0.33624844463931719</v>
      </c>
      <c r="K307">
        <v>38.741955606078903</v>
      </c>
      <c r="L307">
        <f>(Table2[[#This Row],[6M Return vs Nifty]]-AVERAGE(Table2[6M Return vs Nifty]))/_xlfn.STDEV.P(Table2[6M Return vs Nifty])</f>
        <v>1.2063480926136796</v>
      </c>
      <c r="M307">
        <v>-5.7116831549566101</v>
      </c>
      <c r="N307">
        <f>(Table2[[#This Row],[1W Return vs Nifty]]-AVERAGE(Table2[1W Return vs Nifty]))/_xlfn.STDEV.P(Table2[1W Return vs Nifty])</f>
        <v>-0.49568650516776103</v>
      </c>
      <c r="O307">
        <v>809.18</v>
      </c>
      <c r="P307">
        <v>739.82403224225095</v>
      </c>
      <c r="Q307">
        <v>600.76682009167098</v>
      </c>
      <c r="R307">
        <v>43.554245879792298</v>
      </c>
      <c r="S307" s="1">
        <f>(Table2[[#This Row],[Close Price]]-Table2[[#This Row],[20D EMA]])/Table2[[#This Row],[20D EMA]]</f>
        <v>-6.1543785066362306E-3</v>
      </c>
      <c r="T307" s="1">
        <f>(Table2[[#This Row],[Close Price]]-Table2[[#This Row],[50D EMA]])/Table2[[#This Row],[50D EMA]]</f>
        <v>8.701524274987267E-2</v>
      </c>
      <c r="U307" s="1">
        <f>(Table2[[#This Row],[Close Price]]-Table2[[#This Row],[200D EMA]])/Table2[[#This Row],[200D EMA]]</f>
        <v>0.33862252891610628</v>
      </c>
      <c r="V307">
        <v>0.66366343470658695</v>
      </c>
      <c r="W307">
        <v>802.9</v>
      </c>
      <c r="X307">
        <v>807.2</v>
      </c>
      <c r="Y307">
        <v>777.25</v>
      </c>
      <c r="Z307">
        <v>818.9</v>
      </c>
      <c r="AA307">
        <v>777.25</v>
      </c>
      <c r="AB307">
        <v>854.5</v>
      </c>
      <c r="AC307" s="1">
        <f>(Table2[[#This Row],[Close Price]]/Table2[[#This Row],[Day Low]])-1</f>
        <v>1.6191306513888559E-3</v>
      </c>
      <c r="AD307" s="1">
        <f>(Table2[[#This Row],[Day High]]/Table2[[#This Row],[Close Price]])-1</f>
        <v>3.7304153195723E-3</v>
      </c>
      <c r="AE307" s="1">
        <f>(Table2[[#This Row],[Close Price]]/Table2[[#This Row],[Current Week Low]])-1</f>
        <v>3.4673528465744674E-2</v>
      </c>
      <c r="AF307" s="1">
        <f>(Table2[[#This Row],[Current Week High]]/Table2[[#This Row],[Close Price]])-1</f>
        <v>1.8279035065903892E-2</v>
      </c>
      <c r="AG307" s="1">
        <f>(Table2[[#This Row],[Close Price]]/Table2[[#This Row],[Current Month Low]])-1</f>
        <v>3.4673528465744674E-2</v>
      </c>
      <c r="AH307" s="1">
        <f>(Table2[[#This Row],[Current Month High]]/Table2[[#This Row],[Close Price]])-1</f>
        <v>6.2546630191494534E-2</v>
      </c>
      <c r="AI307">
        <v>9.0151703556329199</v>
      </c>
      <c r="AJ307">
        <v>80.172510361823697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0.28000000000000003</v>
      </c>
      <c r="AM307" t="s">
        <v>3111</v>
      </c>
      <c r="AN307">
        <v>-3.33</v>
      </c>
      <c r="AO307" t="s">
        <v>3110</v>
      </c>
      <c r="AP307">
        <v>-1.5482384061539E-2</v>
      </c>
      <c r="AQ307">
        <f>(Table2[[#This Row],[Sharpe Ratio]]-AVERAGE(Table2[Sharpe Ratio]))/_xlfn.STDEV.P(Table2[Sharpe Ratio])</f>
        <v>-0.91043992675824981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0.23822401131481841</v>
      </c>
      <c r="AS307">
        <f>_xlfn.RANK.AVG(Table2[[#This Row],[1Y Return vs Nifty Z-Score]],Table2[1Y Return vs Nifty Z-Score])</f>
        <v>274</v>
      </c>
      <c r="AT307">
        <f>_xlfn.RANK.AVG(Table2[[#This Row],[6M Return vs Nifty Z-Score]],Table2[6M Return vs Nifty Z-Score])</f>
        <v>84</v>
      </c>
      <c r="AU307">
        <f>_xlfn.RANK.AVG(Table2[[#This Row],[Sharpe Ratio Z-Score]],Table2[Sharpe Ratio Z-Score])</f>
        <v>603</v>
      </c>
      <c r="AV307">
        <f>(Table2[[#This Row],[Rank 1Y]]+Table2[[#This Row],[Rank 6M]]+Table2[[#This Row],[Rank Sharpe]])/3</f>
        <v>320.33333333333331</v>
      </c>
    </row>
    <row r="308" spans="1:48" x14ac:dyDescent="0.3">
      <c r="A308" t="s">
        <v>697</v>
      </c>
      <c r="B308" t="s">
        <v>698</v>
      </c>
      <c r="C308" t="s">
        <v>3070</v>
      </c>
      <c r="D308" t="s">
        <v>51</v>
      </c>
      <c r="E308">
        <v>23986.598021720001</v>
      </c>
      <c r="F308">
        <v>1220.3</v>
      </c>
      <c r="G308">
        <v>29.841874847907</v>
      </c>
      <c r="H308">
        <f>(Table2[[#This Row],[1Y Return vs Nifty]]-AVERAGE(Table2[1Y Return vs Nifty]))/_xlfn.STDEV.P(Table2[1Y Return vs Nifty])</f>
        <v>-6.8222479860142557E-2</v>
      </c>
      <c r="I308">
        <v>19.101229738131298</v>
      </c>
      <c r="J308">
        <f>(Table2[[#This Row],[1M Return vs Nifty]]-AVERAGE(Table2[1M Return vs Nifty]))/_xlfn.STDEV.P(Table2[1M Return vs Nifty])</f>
        <v>2.3109224011993263</v>
      </c>
      <c r="K308">
        <v>14.1095759921014</v>
      </c>
      <c r="L308">
        <f>(Table2[[#This Row],[6M Return vs Nifty]]-AVERAGE(Table2[6M Return vs Nifty]))/_xlfn.STDEV.P(Table2[6M Return vs Nifty])</f>
        <v>0.33930077176978662</v>
      </c>
      <c r="M308">
        <v>2.8901148072536502</v>
      </c>
      <c r="N308">
        <f>(Table2[[#This Row],[1W Return vs Nifty]]-AVERAGE(Table2[1W Return vs Nifty]))/_xlfn.STDEV.P(Table2[1W Return vs Nifty])</f>
        <v>1.1754993070595896</v>
      </c>
      <c r="O308">
        <v>1138.98</v>
      </c>
      <c r="P308">
        <v>1052.83591038551</v>
      </c>
      <c r="Q308">
        <v>929.05800870556004</v>
      </c>
      <c r="R308">
        <v>62.956615917933</v>
      </c>
      <c r="S308" s="1">
        <f>(Table2[[#This Row],[Close Price]]-Table2[[#This Row],[20D EMA]])/Table2[[#This Row],[20D EMA]]</f>
        <v>7.1397215052064075E-2</v>
      </c>
      <c r="T308" s="1">
        <f>(Table2[[#This Row],[Close Price]]-Table2[[#This Row],[50D EMA]])/Table2[[#This Row],[50D EMA]]</f>
        <v>0.15906000922135216</v>
      </c>
      <c r="U308" s="1">
        <f>(Table2[[#This Row],[Close Price]]-Table2[[#This Row],[200D EMA]])/Table2[[#This Row],[200D EMA]]</f>
        <v>0.31348095443493584</v>
      </c>
      <c r="V308">
        <v>1.0593662808137301</v>
      </c>
      <c r="W308">
        <v>1220.3</v>
      </c>
      <c r="X308">
        <v>1267.2</v>
      </c>
      <c r="Y308">
        <v>1179.1500000000001</v>
      </c>
      <c r="Z308">
        <v>1234.95</v>
      </c>
      <c r="AA308">
        <v>1179.1500000000001</v>
      </c>
      <c r="AB308">
        <v>1252.5</v>
      </c>
      <c r="AC308" s="1">
        <f>(Table2[[#This Row],[Close Price]]/Table2[[#This Row],[Day Low]])-1</f>
        <v>0</v>
      </c>
      <c r="AD308" s="1">
        <f>(Table2[[#This Row],[Day High]]/Table2[[#This Row],[Close Price]])-1</f>
        <v>3.8433172170777796E-2</v>
      </c>
      <c r="AE308" s="1">
        <f>(Table2[[#This Row],[Close Price]]/Table2[[#This Row],[Current Week Low]])-1</f>
        <v>3.4898019759996401E-2</v>
      </c>
      <c r="AF308" s="1">
        <f>(Table2[[#This Row],[Current Week High]]/Table2[[#This Row],[Close Price]])-1</f>
        <v>1.2005244611980714E-2</v>
      </c>
      <c r="AG308" s="1">
        <f>(Table2[[#This Row],[Close Price]]/Table2[[#This Row],[Current Month Low]])-1</f>
        <v>3.4898019759996401E-2</v>
      </c>
      <c r="AH308" s="1">
        <f>(Table2[[#This Row],[Current Month High]]/Table2[[#This Row],[Close Price]])-1</f>
        <v>2.6386954027698195E-2</v>
      </c>
      <c r="AI308">
        <v>2.8435630582643601</v>
      </c>
      <c r="AJ308">
        <v>72.565933677437599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0.09</v>
      </c>
      <c r="AM308" t="s">
        <v>3111</v>
      </c>
      <c r="AN308">
        <v>9.0399999999999991</v>
      </c>
      <c r="AO308" t="s">
        <v>3111</v>
      </c>
      <c r="AP308">
        <v>3.2909377168604002E-2</v>
      </c>
      <c r="AQ308">
        <f>(Table2[[#This Row],[Sharpe Ratio]]-AVERAGE(Table2[Sharpe Ratio]))/_xlfn.STDEV.P(Table2[Sharpe Ratio])</f>
        <v>-0.34404580205866314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3.4134541981098967</v>
      </c>
      <c r="AS308">
        <f>_xlfn.RANK.AVG(Table2[[#This Row],[1Y Return vs Nifty Z-Score]],Table2[1Y Return vs Nifty Z-Score])</f>
        <v>312</v>
      </c>
      <c r="AT308">
        <f>_xlfn.RANK.AVG(Table2[[#This Row],[6M Return vs Nifty Z-Score]],Table2[6M Return vs Nifty Z-Score])</f>
        <v>220</v>
      </c>
      <c r="AU308">
        <f>_xlfn.RANK.AVG(Table2[[#This Row],[Sharpe Ratio Z-Score]],Table2[Sharpe Ratio Z-Score])</f>
        <v>431</v>
      </c>
      <c r="AV308">
        <f>(Table2[[#This Row],[Rank 1Y]]+Table2[[#This Row],[Rank 6M]]+Table2[[#This Row],[Rank Sharpe]])/3</f>
        <v>321</v>
      </c>
    </row>
    <row r="309" spans="1:48" x14ac:dyDescent="0.3">
      <c r="A309" t="s">
        <v>117</v>
      </c>
      <c r="B309" t="s">
        <v>118</v>
      </c>
      <c r="C309" t="s">
        <v>3064</v>
      </c>
      <c r="D309" t="s">
        <v>18</v>
      </c>
      <c r="E309">
        <v>243195.96743202501</v>
      </c>
      <c r="F309">
        <v>172.22</v>
      </c>
      <c r="G309">
        <v>61.498043999065999</v>
      </c>
      <c r="H309">
        <f>(Table2[[#This Row],[1Y Return vs Nifty]]-AVERAGE(Table2[1Y Return vs Nifty]))/_xlfn.STDEV.P(Table2[1Y Return vs Nifty])</f>
        <v>0.40978065816615367</v>
      </c>
      <c r="I309">
        <v>-2.8219992511621701</v>
      </c>
      <c r="J309">
        <f>(Table2[[#This Row],[1M Return vs Nifty]]-AVERAGE(Table2[1M Return vs Nifty]))/_xlfn.STDEV.P(Table2[1M Return vs Nifty])</f>
        <v>6.2654808048444061E-2</v>
      </c>
      <c r="K309">
        <v>-18.425260511630299</v>
      </c>
      <c r="L309">
        <f>(Table2[[#This Row],[6M Return vs Nifty]]-AVERAGE(Table2[6M Return vs Nifty]))/_xlfn.STDEV.P(Table2[6M Return vs Nifty])</f>
        <v>-0.80590904014166498</v>
      </c>
      <c r="M309">
        <v>-6.4409943825770499</v>
      </c>
      <c r="N309">
        <f>(Table2[[#This Row],[1W Return vs Nifty]]-AVERAGE(Table2[1W Return vs Nifty]))/_xlfn.STDEV.P(Table2[1W Return vs Nifty])</f>
        <v>-0.63737950721825476</v>
      </c>
      <c r="O309">
        <v>172.95</v>
      </c>
      <c r="P309">
        <v>170.34499492520001</v>
      </c>
      <c r="Q309">
        <v>151.49275837681</v>
      </c>
      <c r="R309">
        <v>47.005318414372901</v>
      </c>
      <c r="S309" s="1">
        <f>(Table2[[#This Row],[Close Price]]-Table2[[#This Row],[20D EMA]])/Table2[[#This Row],[20D EMA]]</f>
        <v>-4.2208730847065039E-3</v>
      </c>
      <c r="T309" s="1">
        <f>(Table2[[#This Row],[Close Price]]-Table2[[#This Row],[50D EMA]])/Table2[[#This Row],[50D EMA]]</f>
        <v>1.1007103998701679E-2</v>
      </c>
      <c r="U309" s="1">
        <f>(Table2[[#This Row],[Close Price]]-Table2[[#This Row],[200D EMA]])/Table2[[#This Row],[200D EMA]]</f>
        <v>0.13682001598805699</v>
      </c>
      <c r="V309">
        <v>1.3177090068397199</v>
      </c>
      <c r="W309">
        <v>170.36</v>
      </c>
      <c r="X309">
        <v>171.99</v>
      </c>
      <c r="Y309">
        <v>166.28</v>
      </c>
      <c r="Z309">
        <v>174.88</v>
      </c>
      <c r="AA309">
        <v>166.28</v>
      </c>
      <c r="AB309">
        <v>182.49</v>
      </c>
      <c r="AC309" s="1">
        <f>(Table2[[#This Row],[Close Price]]/Table2[[#This Row],[Day Low]])-1</f>
        <v>1.091805588166217E-2</v>
      </c>
      <c r="AD309" s="1">
        <f>(Table2[[#This Row],[Day High]]/Table2[[#This Row],[Close Price]])-1</f>
        <v>-1.3355011032399888E-3</v>
      </c>
      <c r="AE309" s="1">
        <f>(Table2[[#This Row],[Close Price]]/Table2[[#This Row],[Current Week Low]])-1</f>
        <v>3.5722877074813475E-2</v>
      </c>
      <c r="AF309" s="1">
        <f>(Table2[[#This Row],[Current Week High]]/Table2[[#This Row],[Close Price]])-1</f>
        <v>1.5445360585297774E-2</v>
      </c>
      <c r="AG309" s="1">
        <f>(Table2[[#This Row],[Close Price]]/Table2[[#This Row],[Current Month Low]])-1</f>
        <v>3.5722877074813475E-2</v>
      </c>
      <c r="AH309" s="1">
        <f>(Table2[[#This Row],[Current Month High]]/Table2[[#This Row],[Close Price]])-1</f>
        <v>5.9633027522935755E-2</v>
      </c>
      <c r="AI309">
        <v>14.2724422250609</v>
      </c>
      <c r="AJ309">
        <v>101.42690058479501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-0.03</v>
      </c>
      <c r="AM309" t="s">
        <v>3110</v>
      </c>
      <c r="AN309">
        <v>2.4</v>
      </c>
      <c r="AO309" t="s">
        <v>3111</v>
      </c>
      <c r="AP309">
        <v>0.120216340841911</v>
      </c>
      <c r="AQ309">
        <f>(Table2[[#This Row],[Sharpe Ratio]]-AVERAGE(Table2[Sharpe Ratio]))/_xlfn.STDEV.P(Table2[Sharpe Ratio])</f>
        <v>0.67782548373200702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-0.29302759741331497</v>
      </c>
      <c r="AS309">
        <f>_xlfn.RANK.AVG(Table2[[#This Row],[1Y Return vs Nifty Z-Score]],Table2[1Y Return vs Nifty Z-Score])</f>
        <v>189</v>
      </c>
      <c r="AT309">
        <f>_xlfn.RANK.AVG(Table2[[#This Row],[6M Return vs Nifty Z-Score]],Table2[6M Return vs Nifty Z-Score])</f>
        <v>597</v>
      </c>
      <c r="AU309">
        <f>_xlfn.RANK.AVG(Table2[[#This Row],[Sharpe Ratio Z-Score]],Table2[Sharpe Ratio Z-Score])</f>
        <v>181</v>
      </c>
      <c r="AV309">
        <f>(Table2[[#This Row],[Rank 1Y]]+Table2[[#This Row],[Rank 6M]]+Table2[[#This Row],[Rank Sharpe]])/3</f>
        <v>322.33333333333331</v>
      </c>
    </row>
    <row r="310" spans="1:48" x14ac:dyDescent="0.3">
      <c r="A310" t="s">
        <v>1564</v>
      </c>
      <c r="B310" t="s">
        <v>1565</v>
      </c>
      <c r="C310" t="s">
        <v>3066</v>
      </c>
      <c r="D310" t="s">
        <v>57</v>
      </c>
      <c r="E310">
        <v>5902.8430805400003</v>
      </c>
      <c r="F310">
        <v>65.73</v>
      </c>
      <c r="G310">
        <v>66.675982325442504</v>
      </c>
      <c r="H310">
        <f>(Table2[[#This Row],[1Y Return vs Nifty]]-AVERAGE(Table2[1Y Return vs Nifty]))/_xlfn.STDEV.P(Table2[1Y Return vs Nifty])</f>
        <v>0.48796670641147588</v>
      </c>
      <c r="I310">
        <v>-14.3830852383026</v>
      </c>
      <c r="J310">
        <f>(Table2[[#This Row],[1M Return vs Nifty]]-AVERAGE(Table2[1M Return vs Nifty]))/_xlfn.STDEV.P(Table2[1M Return vs Nifty])</f>
        <v>-1.122955896433655</v>
      </c>
      <c r="K310">
        <v>-10.975419916064199</v>
      </c>
      <c r="L310">
        <f>(Table2[[#This Row],[6M Return vs Nifty]]-AVERAGE(Table2[6M Return vs Nifty]))/_xlfn.STDEV.P(Table2[6M Return vs Nifty])</f>
        <v>-0.54367841401757244</v>
      </c>
      <c r="M310">
        <v>-5.6784321829084501</v>
      </c>
      <c r="N310">
        <f>(Table2[[#This Row],[1W Return vs Nifty]]-AVERAGE(Table2[1W Return vs Nifty]))/_xlfn.STDEV.P(Table2[1W Return vs Nifty])</f>
        <v>-0.48922639613314067</v>
      </c>
      <c r="O310">
        <v>68.66</v>
      </c>
      <c r="P310">
        <v>69.965150296667801</v>
      </c>
      <c r="Q310">
        <v>62.031094386717797</v>
      </c>
      <c r="R310">
        <v>40.5124044076207</v>
      </c>
      <c r="S310" s="1">
        <f>(Table2[[#This Row],[Close Price]]-Table2[[#This Row],[20D EMA]])/Table2[[#This Row],[20D EMA]]</f>
        <v>-4.2674046023885706E-2</v>
      </c>
      <c r="T310" s="1">
        <f>(Table2[[#This Row],[Close Price]]-Table2[[#This Row],[50D EMA]])/Table2[[#This Row],[50D EMA]]</f>
        <v>-6.0532283268310262E-2</v>
      </c>
      <c r="U310" s="1">
        <f>(Table2[[#This Row],[Close Price]]-Table2[[#This Row],[200D EMA]])/Table2[[#This Row],[200D EMA]]</f>
        <v>5.9629862246541682E-2</v>
      </c>
      <c r="V310">
        <v>0.80678276321706799</v>
      </c>
      <c r="W310">
        <v>66.41</v>
      </c>
      <c r="X310">
        <v>68.5</v>
      </c>
      <c r="Y310">
        <v>61.5</v>
      </c>
      <c r="Z310">
        <v>67</v>
      </c>
      <c r="AA310">
        <v>61.5</v>
      </c>
      <c r="AB310">
        <v>69.260000000000005</v>
      </c>
      <c r="AC310" s="1">
        <f>(Table2[[#This Row],[Close Price]]/Table2[[#This Row],[Day Low]])-1</f>
        <v>-1.0239421773829083E-2</v>
      </c>
      <c r="AD310" s="1">
        <f>(Table2[[#This Row],[Day High]]/Table2[[#This Row],[Close Price]])-1</f>
        <v>4.214209645519551E-2</v>
      </c>
      <c r="AE310" s="1">
        <f>(Table2[[#This Row],[Close Price]]/Table2[[#This Row],[Current Week Low]])-1</f>
        <v>6.878048780487811E-2</v>
      </c>
      <c r="AF310" s="1">
        <f>(Table2[[#This Row],[Current Week High]]/Table2[[#This Row],[Close Price]])-1</f>
        <v>1.9321466605811688E-2</v>
      </c>
      <c r="AG310" s="1">
        <f>(Table2[[#This Row],[Close Price]]/Table2[[#This Row],[Current Month Low]])-1</f>
        <v>6.878048780487811E-2</v>
      </c>
      <c r="AH310" s="1">
        <f>(Table2[[#This Row],[Current Month High]]/Table2[[#This Row],[Close Price]])-1</f>
        <v>5.3704548912216765E-2</v>
      </c>
      <c r="AI310">
        <v>51.574623459607402</v>
      </c>
      <c r="AJ310">
        <v>133.499111900532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-0.13</v>
      </c>
      <c r="AM310" t="s">
        <v>3110</v>
      </c>
      <c r="AN310">
        <v>-7.17</v>
      </c>
      <c r="AO310" t="s">
        <v>3110</v>
      </c>
      <c r="AP310">
        <v>7.4225472868754999E-2</v>
      </c>
      <c r="AQ310">
        <f>(Table2[[#This Row],[Sharpe Ratio]]-AVERAGE(Table2[Sharpe Ratio]))/_xlfn.STDEV.P(Table2[Sharpe Ratio])</f>
        <v>0.13953225472664946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166</v>
      </c>
      <c r="AT310">
        <f>_xlfn.RANK.AVG(Table2[[#This Row],[6M Return vs Nifty Z-Score]],Table2[6M Return vs Nifty Z-Score])</f>
        <v>504</v>
      </c>
      <c r="AU310">
        <f>_xlfn.RANK.AVG(Table2[[#This Row],[Sharpe Ratio Z-Score]],Table2[Sharpe Ratio Z-Score])</f>
        <v>298</v>
      </c>
      <c r="AV310">
        <f>(Table2[[#This Row],[Rank 1Y]]+Table2[[#This Row],[Rank 6M]]+Table2[[#This Row],[Rank Sharpe]])/3</f>
        <v>322.66666666666669</v>
      </c>
    </row>
    <row r="311" spans="1:48" x14ac:dyDescent="0.3">
      <c r="A311" t="s">
        <v>1315</v>
      </c>
      <c r="B311" t="s">
        <v>1316</v>
      </c>
      <c r="C311" t="s">
        <v>3070</v>
      </c>
      <c r="D311" t="s">
        <v>279</v>
      </c>
      <c r="E311">
        <v>8326.2578764499995</v>
      </c>
      <c r="F311">
        <v>811.35</v>
      </c>
      <c r="G311">
        <v>51.500024585821699</v>
      </c>
      <c r="H311">
        <f>(Table2[[#This Row],[1Y Return vs Nifty]]-AVERAGE(Table2[1Y Return vs Nifty]))/_xlfn.STDEV.P(Table2[1Y Return vs Nifty])</f>
        <v>0.25881214928694102</v>
      </c>
      <c r="I311">
        <v>2.5482993420046398</v>
      </c>
      <c r="J311">
        <f>(Table2[[#This Row],[1M Return vs Nifty]]-AVERAGE(Table2[1M Return vs Nifty]))/_xlfn.STDEV.P(Table2[1M Return vs Nifty])</f>
        <v>0.61338883990374982</v>
      </c>
      <c r="K311">
        <v>10.4757758858232</v>
      </c>
      <c r="L311">
        <f>(Table2[[#This Row],[6M Return vs Nifty]]-AVERAGE(Table2[6M Return vs Nifty]))/_xlfn.STDEV.P(Table2[6M Return vs Nifty])</f>
        <v>0.21139284342481532</v>
      </c>
      <c r="M311">
        <v>4.3098420773099999</v>
      </c>
      <c r="N311">
        <f>(Table2[[#This Row],[1W Return vs Nifty]]-AVERAGE(Table2[1W Return vs Nifty]))/_xlfn.STDEV.P(Table2[1W Return vs Nifty])</f>
        <v>1.4513286256943632</v>
      </c>
      <c r="O311">
        <v>789.69</v>
      </c>
      <c r="P311">
        <v>776.74219088183895</v>
      </c>
      <c r="Q311">
        <v>683.50932198404803</v>
      </c>
      <c r="R311">
        <v>68.787189615548996</v>
      </c>
      <c r="S311" s="1">
        <f>(Table2[[#This Row],[Close Price]]-Table2[[#This Row],[20D EMA]])/Table2[[#This Row],[20D EMA]]</f>
        <v>2.7428484595220869E-2</v>
      </c>
      <c r="T311" s="1">
        <f>(Table2[[#This Row],[Close Price]]-Table2[[#This Row],[50D EMA]])/Table2[[#This Row],[50D EMA]]</f>
        <v>4.4555078280054117E-2</v>
      </c>
      <c r="U311" s="1">
        <f>(Table2[[#This Row],[Close Price]]-Table2[[#This Row],[200D EMA]])/Table2[[#This Row],[200D EMA]]</f>
        <v>0.18703574904415946</v>
      </c>
      <c r="V311">
        <v>0.35815578960778599</v>
      </c>
      <c r="W311">
        <v>793.9</v>
      </c>
      <c r="X311">
        <v>810.8</v>
      </c>
      <c r="Y311">
        <v>763.7</v>
      </c>
      <c r="Z311">
        <v>853.55</v>
      </c>
      <c r="AA311">
        <v>763.7</v>
      </c>
      <c r="AB311">
        <v>853.55</v>
      </c>
      <c r="AC311" s="1">
        <f>(Table2[[#This Row],[Close Price]]/Table2[[#This Row],[Day Low]])-1</f>
        <v>2.1980098249149815E-2</v>
      </c>
      <c r="AD311" s="1">
        <f>(Table2[[#This Row],[Day High]]/Table2[[#This Row],[Close Price]])-1</f>
        <v>-6.7788254144340865E-4</v>
      </c>
      <c r="AE311" s="1">
        <f>(Table2[[#This Row],[Close Price]]/Table2[[#This Row],[Current Week Low]])-1</f>
        <v>6.2393610056304727E-2</v>
      </c>
      <c r="AF311" s="1">
        <f>(Table2[[#This Row],[Current Week High]]/Table2[[#This Row],[Close Price]])-1</f>
        <v>5.2012078634374737E-2</v>
      </c>
      <c r="AG311" s="1">
        <f>(Table2[[#This Row],[Close Price]]/Table2[[#This Row],[Current Month Low]])-1</f>
        <v>6.2393610056304727E-2</v>
      </c>
      <c r="AH311" s="1">
        <f>(Table2[[#This Row],[Current Month High]]/Table2[[#This Row],[Close Price]])-1</f>
        <v>5.2012078634374737E-2</v>
      </c>
      <c r="AI311">
        <v>8.4612066309237495</v>
      </c>
      <c r="AJ311">
        <v>80.3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-0.13</v>
      </c>
      <c r="AM311" t="s">
        <v>3110</v>
      </c>
      <c r="AN311">
        <v>6.64</v>
      </c>
      <c r="AO311" t="s">
        <v>3111</v>
      </c>
      <c r="AP311">
        <v>1.6691700376505001E-2</v>
      </c>
      <c r="AQ311">
        <f>(Table2[[#This Row],[Sharpe Ratio]]-AVERAGE(Table2[Sharpe Ratio]))/_xlfn.STDEV.P(Table2[Sharpe Ratio])</f>
        <v>-0.53386317216091195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2.0010592861489576</v>
      </c>
      <c r="AS311">
        <f>_xlfn.RANK.AVG(Table2[[#This Row],[1Y Return vs Nifty Z-Score]],Table2[1Y Return vs Nifty Z-Score])</f>
        <v>227</v>
      </c>
      <c r="AT311">
        <f>_xlfn.RANK.AVG(Table2[[#This Row],[6M Return vs Nifty Z-Score]],Table2[6M Return vs Nifty Z-Score])</f>
        <v>252</v>
      </c>
      <c r="AU311">
        <f>_xlfn.RANK.AVG(Table2[[#This Row],[Sharpe Ratio Z-Score]],Table2[Sharpe Ratio Z-Score])</f>
        <v>492</v>
      </c>
      <c r="AV311">
        <f>(Table2[[#This Row],[Rank 1Y]]+Table2[[#This Row],[Rank 6M]]+Table2[[#This Row],[Rank Sharpe]])/3</f>
        <v>323.66666666666669</v>
      </c>
    </row>
    <row r="312" spans="1:48" x14ac:dyDescent="0.3">
      <c r="A312" t="s">
        <v>350</v>
      </c>
      <c r="B312" t="s">
        <v>351</v>
      </c>
      <c r="C312" t="s">
        <v>3066</v>
      </c>
      <c r="D312" t="s">
        <v>37</v>
      </c>
      <c r="E312">
        <v>68404.055999999997</v>
      </c>
      <c r="F312">
        <v>389.9</v>
      </c>
      <c r="G312">
        <v>64.510161682464499</v>
      </c>
      <c r="H312">
        <f>(Table2[[#This Row],[1Y Return vs Nifty]]-AVERAGE(Table2[1Y Return vs Nifty]))/_xlfn.STDEV.P(Table2[1Y Return vs Nifty])</f>
        <v>0.45526315789294913</v>
      </c>
      <c r="I312">
        <v>-6.91799309292833</v>
      </c>
      <c r="J312">
        <f>(Table2[[#This Row],[1M Return vs Nifty]]-AVERAGE(Table2[1M Return vs Nifty]))/_xlfn.STDEV.P(Table2[1M Return vs Nifty])</f>
        <v>-0.35739691976435839</v>
      </c>
      <c r="K312">
        <v>-14.2713408066095</v>
      </c>
      <c r="L312">
        <f>(Table2[[#This Row],[6M Return vs Nifty]]-AVERAGE(Table2[6M Return vs Nifty]))/_xlfn.STDEV.P(Table2[6M Return vs Nifty])</f>
        <v>-0.65969316462815175</v>
      </c>
      <c r="M312">
        <v>-6.7853870422342801</v>
      </c>
      <c r="N312">
        <f>(Table2[[#This Row],[1W Return vs Nifty]]-AVERAGE(Table2[1W Return vs Nifty]))/_xlfn.STDEV.P(Table2[1W Return vs Nifty])</f>
        <v>-0.7042892543644802</v>
      </c>
      <c r="O312">
        <v>396.73</v>
      </c>
      <c r="P312">
        <v>387.290041256628</v>
      </c>
      <c r="Q312">
        <v>337.21592047896399</v>
      </c>
      <c r="R312">
        <v>45.674332882238097</v>
      </c>
      <c r="S312" s="1">
        <f>(Table2[[#This Row],[Close Price]]-Table2[[#This Row],[20D EMA]])/Table2[[#This Row],[20D EMA]]</f>
        <v>-1.7215738663574825E-2</v>
      </c>
      <c r="T312" s="1">
        <f>(Table2[[#This Row],[Close Price]]-Table2[[#This Row],[50D EMA]])/Table2[[#This Row],[50D EMA]]</f>
        <v>6.739028803590002E-3</v>
      </c>
      <c r="U312" s="1">
        <f>(Table2[[#This Row],[Close Price]]-Table2[[#This Row],[200D EMA]])/Table2[[#This Row],[200D EMA]]</f>
        <v>0.15623247990844041</v>
      </c>
      <c r="V312">
        <v>2.0050725256366699</v>
      </c>
      <c r="W312">
        <v>387.15</v>
      </c>
      <c r="X312">
        <v>396</v>
      </c>
      <c r="Y312">
        <v>374</v>
      </c>
      <c r="Z312">
        <v>400</v>
      </c>
      <c r="AA312">
        <v>374</v>
      </c>
      <c r="AB312">
        <v>442.5</v>
      </c>
      <c r="AC312" s="1">
        <f>(Table2[[#This Row],[Close Price]]/Table2[[#This Row],[Day Low]])-1</f>
        <v>7.1031899780447105E-3</v>
      </c>
      <c r="AD312" s="1">
        <f>(Table2[[#This Row],[Day High]]/Table2[[#This Row],[Close Price]])-1</f>
        <v>1.5645037189022881E-2</v>
      </c>
      <c r="AE312" s="1">
        <f>(Table2[[#This Row],[Close Price]]/Table2[[#This Row],[Current Week Low]])-1</f>
        <v>4.2513368983957189E-2</v>
      </c>
      <c r="AF312" s="1">
        <f>(Table2[[#This Row],[Current Week High]]/Table2[[#This Row],[Close Price]])-1</f>
        <v>2.5904077968710082E-2</v>
      </c>
      <c r="AG312" s="1">
        <f>(Table2[[#This Row],[Close Price]]/Table2[[#This Row],[Current Month Low]])-1</f>
        <v>4.2513368983957189E-2</v>
      </c>
      <c r="AH312" s="1">
        <f>(Table2[[#This Row],[Current Month High]]/Table2[[#This Row],[Close Price]])-1</f>
        <v>0.13490638625288542</v>
      </c>
      <c r="AI312">
        <v>19.979481918440602</v>
      </c>
      <c r="AJ312">
        <v>100.462724935732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7.0000000000000007E-2</v>
      </c>
      <c r="AM312" t="s">
        <v>3111</v>
      </c>
      <c r="AN312">
        <v>-0.41</v>
      </c>
      <c r="AO312" t="s">
        <v>3110</v>
      </c>
      <c r="AP312">
        <v>8.9092945357593004E-2</v>
      </c>
      <c r="AQ312">
        <f>(Table2[[#This Row],[Sharpe Ratio]]-AVERAGE(Table2[Sharpe Ratio]))/_xlfn.STDEV.P(Table2[Sharpe Ratio])</f>
        <v>0.31354636069734265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-0.95256982016669856</v>
      </c>
      <c r="AS312">
        <f>_xlfn.RANK.AVG(Table2[[#This Row],[1Y Return vs Nifty Z-Score]],Table2[1Y Return vs Nifty Z-Score])</f>
        <v>178</v>
      </c>
      <c r="AT312">
        <f>_xlfn.RANK.AVG(Table2[[#This Row],[6M Return vs Nifty Z-Score]],Table2[6M Return vs Nifty Z-Score])</f>
        <v>546</v>
      </c>
      <c r="AU312">
        <f>_xlfn.RANK.AVG(Table2[[#This Row],[Sharpe Ratio Z-Score]],Table2[Sharpe Ratio Z-Score])</f>
        <v>253</v>
      </c>
      <c r="AV312">
        <f>(Table2[[#This Row],[Rank 1Y]]+Table2[[#This Row],[Rank 6M]]+Table2[[#This Row],[Rank Sharpe]])/3</f>
        <v>325.66666666666669</v>
      </c>
    </row>
    <row r="313" spans="1:48" x14ac:dyDescent="0.3">
      <c r="A313" t="s">
        <v>44</v>
      </c>
      <c r="B313" t="s">
        <v>45</v>
      </c>
      <c r="C313" t="s">
        <v>3069</v>
      </c>
      <c r="D313" t="s">
        <v>46</v>
      </c>
      <c r="E313">
        <v>500257.5194925</v>
      </c>
      <c r="F313">
        <v>3638.25</v>
      </c>
      <c r="G313">
        <v>14.042943744335901</v>
      </c>
      <c r="H313">
        <f>(Table2[[#This Row],[1Y Return vs Nifty]]-AVERAGE(Table2[1Y Return vs Nifty]))/_xlfn.STDEV.P(Table2[1Y Return vs Nifty])</f>
        <v>-0.30678383606554899</v>
      </c>
      <c r="I313">
        <v>-1.80296991085958</v>
      </c>
      <c r="J313">
        <f>(Table2[[#This Row],[1M Return vs Nifty]]-AVERAGE(Table2[1M Return vs Nifty]))/_xlfn.STDEV.P(Table2[1M Return vs Nifty])</f>
        <v>0.16715814756066208</v>
      </c>
      <c r="K313">
        <v>-3.6187686226404701</v>
      </c>
      <c r="L313">
        <f>(Table2[[#This Row],[6M Return vs Nifty]]-AVERAGE(Table2[6M Return vs Nifty]))/_xlfn.STDEV.P(Table2[6M Return vs Nifty])</f>
        <v>-0.28472800425990841</v>
      </c>
      <c r="M313">
        <v>-2.9180070752580698</v>
      </c>
      <c r="N313">
        <f>(Table2[[#This Row],[1W Return vs Nifty]]-AVERAGE(Table2[1W Return vs Nifty]))/_xlfn.STDEV.P(Table2[1W Return vs Nifty])</f>
        <v>4.7078141114569774E-2</v>
      </c>
      <c r="O313">
        <v>3648.42</v>
      </c>
      <c r="P313">
        <v>3620.6776166555401</v>
      </c>
      <c r="Q313">
        <v>3400.00090561652</v>
      </c>
      <c r="R313">
        <v>48.237475405335204</v>
      </c>
      <c r="S313" s="1">
        <f>(Table2[[#This Row],[Close Price]]-Table2[[#This Row],[20D EMA]])/Table2[[#This Row],[20D EMA]]</f>
        <v>-2.7875080171690957E-3</v>
      </c>
      <c r="T313" s="1">
        <f>(Table2[[#This Row],[Close Price]]-Table2[[#This Row],[50D EMA]])/Table2[[#This Row],[50D EMA]]</f>
        <v>4.8533410606967338E-3</v>
      </c>
      <c r="U313" s="1">
        <f>(Table2[[#This Row],[Close Price]]-Table2[[#This Row],[200D EMA]])/Table2[[#This Row],[200D EMA]]</f>
        <v>7.0073244389409511E-2</v>
      </c>
      <c r="V313">
        <v>0.81978277339535699</v>
      </c>
      <c r="W313">
        <v>3600</v>
      </c>
      <c r="X313">
        <v>3628.75</v>
      </c>
      <c r="Y313">
        <v>3511.5</v>
      </c>
      <c r="Z313">
        <v>3655.75</v>
      </c>
      <c r="AA313">
        <v>3511.5</v>
      </c>
      <c r="AB313">
        <v>3838.95</v>
      </c>
      <c r="AC313" s="1">
        <f>(Table2[[#This Row],[Close Price]]/Table2[[#This Row],[Day Low]])-1</f>
        <v>1.0625000000000107E-2</v>
      </c>
      <c r="AD313" s="1">
        <f>(Table2[[#This Row],[Day High]]/Table2[[#This Row],[Close Price]])-1</f>
        <v>-2.6111454682883339E-3</v>
      </c>
      <c r="AE313" s="1">
        <f>(Table2[[#This Row],[Close Price]]/Table2[[#This Row],[Current Week Low]])-1</f>
        <v>3.609568560444254E-2</v>
      </c>
      <c r="AF313" s="1">
        <f>(Table2[[#This Row],[Current Week High]]/Table2[[#This Row],[Close Price]])-1</f>
        <v>4.8100048100048198E-3</v>
      </c>
      <c r="AG313" s="1">
        <f>(Table2[[#This Row],[Close Price]]/Table2[[#This Row],[Current Month Low]])-1</f>
        <v>3.609568560444254E-2</v>
      </c>
      <c r="AH313" s="1">
        <f>(Table2[[#This Row],[Current Month High]]/Table2[[#This Row],[Close Price]])-1</f>
        <v>5.5163883735312336E-2</v>
      </c>
      <c r="AI313">
        <v>7.7413591699305897</v>
      </c>
      <c r="AJ313">
        <v>39.116719242902199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-0.01</v>
      </c>
      <c r="AM313" t="s">
        <v>3110</v>
      </c>
      <c r="AN313">
        <v>-0.36</v>
      </c>
      <c r="AO313" t="s">
        <v>3110</v>
      </c>
      <c r="AP313">
        <v>0.124782691655063</v>
      </c>
      <c r="AQ313">
        <f>(Table2[[#This Row],[Sharpe Ratio]]-AVERAGE(Table2[Sharpe Ratio]))/_xlfn.STDEV.P(Table2[Sharpe Ratio])</f>
        <v>0.73127165320672838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0.35399610155650285</v>
      </c>
      <c r="AS313">
        <f>_xlfn.RANK.AVG(Table2[[#This Row],[1Y Return vs Nifty Z-Score]],Table2[1Y Return vs Nifty Z-Score])</f>
        <v>395</v>
      </c>
      <c r="AT313">
        <f>_xlfn.RANK.AVG(Table2[[#This Row],[6M Return vs Nifty Z-Score]],Table2[6M Return vs Nifty Z-Score])</f>
        <v>411</v>
      </c>
      <c r="AU313">
        <f>_xlfn.RANK.AVG(Table2[[#This Row],[Sharpe Ratio Z-Score]],Table2[Sharpe Ratio Z-Score])</f>
        <v>172</v>
      </c>
      <c r="AV313">
        <f>(Table2[[#This Row],[Rank 1Y]]+Table2[[#This Row],[Rank 6M]]+Table2[[#This Row],[Rank Sharpe]])/3</f>
        <v>326</v>
      </c>
    </row>
    <row r="314" spans="1:48" x14ac:dyDescent="0.3">
      <c r="A314" t="s">
        <v>755</v>
      </c>
      <c r="B314" t="s">
        <v>756</v>
      </c>
      <c r="C314" t="s">
        <v>3065</v>
      </c>
      <c r="D314" t="s">
        <v>757</v>
      </c>
      <c r="E314">
        <v>20925.213507625002</v>
      </c>
      <c r="F314">
        <v>1492.75</v>
      </c>
      <c r="G314">
        <v>10.4314636150674</v>
      </c>
      <c r="H314">
        <f>(Table2[[#This Row],[1Y Return vs Nifty]]-AVERAGE(Table2[1Y Return vs Nifty]))/_xlfn.STDEV.P(Table2[1Y Return vs Nifty])</f>
        <v>-0.36131661375152979</v>
      </c>
      <c r="I314">
        <v>8.6729425036848191</v>
      </c>
      <c r="J314">
        <f>(Table2[[#This Row],[1M Return vs Nifty]]-AVERAGE(Table2[1M Return vs Nifty]))/_xlfn.STDEV.P(Table2[1M Return vs Nifty])</f>
        <v>1.2414822994367143</v>
      </c>
      <c r="K314">
        <v>15.336934948132299</v>
      </c>
      <c r="L314">
        <f>(Table2[[#This Row],[6M Return vs Nifty]]-AVERAGE(Table2[6M Return vs Nifty]))/_xlfn.STDEV.P(Table2[6M Return vs Nifty])</f>
        <v>0.38250318709536429</v>
      </c>
      <c r="M314">
        <v>1.1066561554973999</v>
      </c>
      <c r="N314">
        <f>(Table2[[#This Row],[1W Return vs Nifty]]-AVERAGE(Table2[1W Return vs Nifty]))/_xlfn.STDEV.P(Table2[1W Return vs Nifty])</f>
        <v>0.82900305027662757</v>
      </c>
      <c r="O314">
        <v>1433.16</v>
      </c>
      <c r="P314">
        <v>1350.2973432982701</v>
      </c>
      <c r="Q314">
        <v>1205.56346531134</v>
      </c>
      <c r="R314">
        <v>61.432106587093301</v>
      </c>
      <c r="S314" s="1">
        <f>(Table2[[#This Row],[Close Price]]-Table2[[#This Row],[20D EMA]])/Table2[[#This Row],[20D EMA]]</f>
        <v>4.1579446816824302E-2</v>
      </c>
      <c r="T314" s="1">
        <f>(Table2[[#This Row],[Close Price]]-Table2[[#This Row],[50D EMA]])/Table2[[#This Row],[50D EMA]]</f>
        <v>0.10549725022325192</v>
      </c>
      <c r="U314" s="1">
        <f>(Table2[[#This Row],[Close Price]]-Table2[[#This Row],[200D EMA]])/Table2[[#This Row],[200D EMA]]</f>
        <v>0.23821768239674823</v>
      </c>
      <c r="V314">
        <v>1.1141857674956299</v>
      </c>
      <c r="W314">
        <v>1492.75</v>
      </c>
      <c r="X314">
        <v>1499.95</v>
      </c>
      <c r="Y314">
        <v>1419.05</v>
      </c>
      <c r="Z314">
        <v>1544.45</v>
      </c>
      <c r="AA314">
        <v>1419.05</v>
      </c>
      <c r="AB314">
        <v>1546.95</v>
      </c>
      <c r="AC314" s="1">
        <f>(Table2[[#This Row],[Close Price]]/Table2[[#This Row],[Day Low]])-1</f>
        <v>0</v>
      </c>
      <c r="AD314" s="1">
        <f>(Table2[[#This Row],[Day High]]/Table2[[#This Row],[Close Price]])-1</f>
        <v>4.8233126779433366E-3</v>
      </c>
      <c r="AE314" s="1">
        <f>(Table2[[#This Row],[Close Price]]/Table2[[#This Row],[Current Week Low]])-1</f>
        <v>5.1936154469539586E-2</v>
      </c>
      <c r="AF314" s="1">
        <f>(Table2[[#This Row],[Current Week High]]/Table2[[#This Row],[Close Price]])-1</f>
        <v>3.463406464578811E-2</v>
      </c>
      <c r="AG314" s="1">
        <f>(Table2[[#This Row],[Close Price]]/Table2[[#This Row],[Current Month Low]])-1</f>
        <v>5.1936154469539586E-2</v>
      </c>
      <c r="AH314" s="1">
        <f>(Table2[[#This Row],[Current Month High]]/Table2[[#This Row],[Close Price]])-1</f>
        <v>3.6308825992296123E-2</v>
      </c>
      <c r="AI314">
        <v>3.6308825992296101</v>
      </c>
      <c r="AJ314">
        <v>51.065121692050703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0.03</v>
      </c>
      <c r="AM314" t="s">
        <v>3111</v>
      </c>
      <c r="AN314">
        <v>8.73</v>
      </c>
      <c r="AO314" t="s">
        <v>3111</v>
      </c>
      <c r="AP314">
        <v>5.7680016881019001E-2</v>
      </c>
      <c r="AQ314">
        <f>(Table2[[#This Row],[Sharpe Ratio]]-AVERAGE(Table2[Sharpe Ratio]))/_xlfn.STDEV.P(Table2[Sharpe Ratio])</f>
        <v>-5.4121557899867605E-2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2.0375503651573088</v>
      </c>
      <c r="AS314">
        <f>_xlfn.RANK.AVG(Table2[[#This Row],[1Y Return vs Nifty Z-Score]],Table2[1Y Return vs Nifty Z-Score])</f>
        <v>420</v>
      </c>
      <c r="AT314">
        <f>_xlfn.RANK.AVG(Table2[[#This Row],[6M Return vs Nifty Z-Score]],Table2[6M Return vs Nifty Z-Score])</f>
        <v>208</v>
      </c>
      <c r="AU314">
        <f>_xlfn.RANK.AVG(Table2[[#This Row],[Sharpe Ratio Z-Score]],Table2[Sharpe Ratio Z-Score])</f>
        <v>360</v>
      </c>
      <c r="AV314">
        <f>(Table2[[#This Row],[Rank 1Y]]+Table2[[#This Row],[Rank 6M]]+Table2[[#This Row],[Rank Sharpe]])/3</f>
        <v>329.33333333333331</v>
      </c>
    </row>
    <row r="315" spans="1:48" x14ac:dyDescent="0.3">
      <c r="A315" t="s">
        <v>1045</v>
      </c>
      <c r="B315" t="s">
        <v>1046</v>
      </c>
      <c r="C315" t="s">
        <v>3072</v>
      </c>
      <c r="D315" t="s">
        <v>260</v>
      </c>
      <c r="E315">
        <v>12404.426048339999</v>
      </c>
      <c r="F315">
        <v>5199.8</v>
      </c>
      <c r="G315">
        <v>-12.505483770272299</v>
      </c>
      <c r="H315">
        <f>(Table2[[#This Row],[1Y Return vs Nifty]]-AVERAGE(Table2[1Y Return vs Nifty]))/_xlfn.STDEV.P(Table2[1Y Return vs Nifty])</f>
        <v>-0.7076608847397019</v>
      </c>
      <c r="I315">
        <v>-9.3154121385047297</v>
      </c>
      <c r="J315">
        <f>(Table2[[#This Row],[1M Return vs Nifty]]-AVERAGE(Table2[1M Return vs Nifty]))/_xlfn.STDEV.P(Table2[1M Return vs Nifty])</f>
        <v>-0.60325666743220618</v>
      </c>
      <c r="K315">
        <v>13.522155207058301</v>
      </c>
      <c r="L315">
        <f>(Table2[[#This Row],[6M Return vs Nifty]]-AVERAGE(Table2[6M Return vs Nifty]))/_xlfn.STDEV.P(Table2[6M Return vs Nifty])</f>
        <v>0.31862385683662181</v>
      </c>
      <c r="M315">
        <v>-3.4038745356339</v>
      </c>
      <c r="N315">
        <f>(Table2[[#This Row],[1W Return vs Nifty]]-AVERAGE(Table2[1W Return vs Nifty]))/_xlfn.STDEV.P(Table2[1W Return vs Nifty])</f>
        <v>-4.7317799126089202E-2</v>
      </c>
      <c r="O315">
        <v>5299.4</v>
      </c>
      <c r="P315">
        <v>5100.4520430290304</v>
      </c>
      <c r="Q315">
        <v>4665.7456633378597</v>
      </c>
      <c r="R315">
        <v>40.162306162350497</v>
      </c>
      <c r="S315" s="1">
        <f>(Table2[[#This Row],[Close Price]]-Table2[[#This Row],[20D EMA]])/Table2[[#This Row],[20D EMA]]</f>
        <v>-1.8794580518549167E-2</v>
      </c>
      <c r="T315" s="1">
        <f>(Table2[[#This Row],[Close Price]]-Table2[[#This Row],[50D EMA]])/Table2[[#This Row],[50D EMA]]</f>
        <v>1.9478265089611455E-2</v>
      </c>
      <c r="U315" s="1">
        <f>(Table2[[#This Row],[Close Price]]-Table2[[#This Row],[200D EMA]])/Table2[[#This Row],[200D EMA]]</f>
        <v>0.11446280513286267</v>
      </c>
      <c r="V315">
        <v>0.51873236351504404</v>
      </c>
      <c r="W315">
        <v>5199.8</v>
      </c>
      <c r="X315">
        <v>5251.6</v>
      </c>
      <c r="Y315">
        <v>5091.05</v>
      </c>
      <c r="Z315">
        <v>5346.85</v>
      </c>
      <c r="AA315">
        <v>5091.05</v>
      </c>
      <c r="AB315">
        <v>5637.9</v>
      </c>
      <c r="AC315" s="1">
        <f>(Table2[[#This Row],[Close Price]]/Table2[[#This Row],[Day Low]])-1</f>
        <v>0</v>
      </c>
      <c r="AD315" s="1">
        <f>(Table2[[#This Row],[Day High]]/Table2[[#This Row],[Close Price]])-1</f>
        <v>9.9619216123696397E-3</v>
      </c>
      <c r="AE315" s="1">
        <f>(Table2[[#This Row],[Close Price]]/Table2[[#This Row],[Current Week Low]])-1</f>
        <v>2.1361015900452696E-2</v>
      </c>
      <c r="AF315" s="1">
        <f>(Table2[[#This Row],[Current Week High]]/Table2[[#This Row],[Close Price]])-1</f>
        <v>2.8279933843609495E-2</v>
      </c>
      <c r="AG315" s="1">
        <f>(Table2[[#This Row],[Close Price]]/Table2[[#This Row],[Current Month Low]])-1</f>
        <v>2.1361015900452696E-2</v>
      </c>
      <c r="AH315" s="1">
        <f>(Table2[[#This Row],[Current Month High]]/Table2[[#This Row],[Close Price]])-1</f>
        <v>8.4253240509250205E-2</v>
      </c>
      <c r="AI315">
        <v>12.3120120004615</v>
      </c>
      <c r="AJ315">
        <v>37.486283893655497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0.09</v>
      </c>
      <c r="AM315" t="s">
        <v>3111</v>
      </c>
      <c r="AN315">
        <v>-1.41</v>
      </c>
      <c r="AO315" t="s">
        <v>3110</v>
      </c>
      <c r="AP315">
        <v>0.116650431568162</v>
      </c>
      <c r="AQ315">
        <f>(Table2[[#This Row],[Sharpe Ratio]]-AVERAGE(Table2[Sharpe Ratio]))/_xlfn.STDEV.P(Table2[Sharpe Ratio])</f>
        <v>0.63608883248143966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-0.4035226619799358</v>
      </c>
      <c r="AS315">
        <f>_xlfn.RANK.AVG(Table2[[#This Row],[1Y Return vs Nifty Z-Score]],Table2[1Y Return vs Nifty Z-Score])</f>
        <v>576</v>
      </c>
      <c r="AT315">
        <f>_xlfn.RANK.AVG(Table2[[#This Row],[6M Return vs Nifty Z-Score]],Table2[6M Return vs Nifty Z-Score])</f>
        <v>224</v>
      </c>
      <c r="AU315">
        <f>_xlfn.RANK.AVG(Table2[[#This Row],[Sharpe Ratio Z-Score]],Table2[Sharpe Ratio Z-Score])</f>
        <v>189</v>
      </c>
      <c r="AV315">
        <f>(Table2[[#This Row],[Rank 1Y]]+Table2[[#This Row],[Rank 6M]]+Table2[[#This Row],[Rank Sharpe]])/3</f>
        <v>329.66666666666669</v>
      </c>
    </row>
    <row r="316" spans="1:48" x14ac:dyDescent="0.3">
      <c r="A316" t="s">
        <v>1146</v>
      </c>
      <c r="B316" t="s">
        <v>1147</v>
      </c>
      <c r="C316" t="s">
        <v>3069</v>
      </c>
      <c r="D316" t="s">
        <v>46</v>
      </c>
      <c r="E316">
        <v>10466.145639</v>
      </c>
      <c r="F316">
        <v>372.15</v>
      </c>
      <c r="G316">
        <v>30.083564701110699</v>
      </c>
      <c r="H316">
        <f>(Table2[[#This Row],[1Y Return vs Nifty]]-AVERAGE(Table2[1Y Return vs Nifty]))/_xlfn.STDEV.P(Table2[1Y Return vs Nifty])</f>
        <v>-6.457300137432731E-2</v>
      </c>
      <c r="I316">
        <v>-2.4039375778599901</v>
      </c>
      <c r="J316">
        <f>(Table2[[#This Row],[1M Return vs Nifty]]-AVERAGE(Table2[1M Return vs Nifty]))/_xlfn.STDEV.P(Table2[1M Return vs Nifty])</f>
        <v>0.10552780419708364</v>
      </c>
      <c r="K316">
        <v>19.923356160419502</v>
      </c>
      <c r="L316">
        <f>(Table2[[#This Row],[6M Return vs Nifty]]-AVERAGE(Table2[6M Return vs Nifty]))/_xlfn.STDEV.P(Table2[6M Return vs Nifty])</f>
        <v>0.54394289721247757</v>
      </c>
      <c r="M316">
        <v>-11.7577035498293</v>
      </c>
      <c r="N316">
        <f>(Table2[[#This Row],[1W Return vs Nifty]]-AVERAGE(Table2[1W Return vs Nifty]))/_xlfn.STDEV.P(Table2[1W Return vs Nifty])</f>
        <v>-1.6703273824282843</v>
      </c>
      <c r="O316">
        <v>371.01</v>
      </c>
      <c r="P316">
        <v>351.265061516282</v>
      </c>
      <c r="Q316">
        <v>300.894622028627</v>
      </c>
      <c r="R316">
        <v>49.143249216902198</v>
      </c>
      <c r="S316" s="1">
        <f>(Table2[[#This Row],[Close Price]]-Table2[[#This Row],[20D EMA]])/Table2[[#This Row],[20D EMA]]</f>
        <v>3.072693458397311E-3</v>
      </c>
      <c r="T316" s="1">
        <f>(Table2[[#This Row],[Close Price]]-Table2[[#This Row],[50D EMA]])/Table2[[#This Row],[50D EMA]]</f>
        <v>5.9456350123651296E-2</v>
      </c>
      <c r="U316" s="1">
        <f>(Table2[[#This Row],[Close Price]]-Table2[[#This Row],[200D EMA]])/Table2[[#This Row],[200D EMA]]</f>
        <v>0.23681173658395852</v>
      </c>
      <c r="V316">
        <v>1.08611909227319</v>
      </c>
      <c r="W316">
        <v>369.8</v>
      </c>
      <c r="X316">
        <v>374.8</v>
      </c>
      <c r="Y316">
        <v>352</v>
      </c>
      <c r="Z316">
        <v>375.3</v>
      </c>
      <c r="AA316">
        <v>352</v>
      </c>
      <c r="AB316">
        <v>409.05</v>
      </c>
      <c r="AC316" s="1">
        <f>(Table2[[#This Row],[Close Price]]/Table2[[#This Row],[Day Low]])-1</f>
        <v>6.3547863710111674E-3</v>
      </c>
      <c r="AD316" s="1">
        <f>(Table2[[#This Row],[Day High]]/Table2[[#This Row],[Close Price]])-1</f>
        <v>7.1207846298535493E-3</v>
      </c>
      <c r="AE316" s="1">
        <f>(Table2[[#This Row],[Close Price]]/Table2[[#This Row],[Current Week Low]])-1</f>
        <v>5.7244318181818077E-2</v>
      </c>
      <c r="AF316" s="1">
        <f>(Table2[[#This Row],[Current Week High]]/Table2[[#This Row],[Close Price]])-1</f>
        <v>8.46432889963733E-3</v>
      </c>
      <c r="AG316" s="1">
        <f>(Table2[[#This Row],[Close Price]]/Table2[[#This Row],[Current Month Low]])-1</f>
        <v>5.7244318181818077E-2</v>
      </c>
      <c r="AH316" s="1">
        <f>(Table2[[#This Row],[Current Month High]]/Table2[[#This Row],[Close Price]])-1</f>
        <v>9.9153567110036311E-2</v>
      </c>
      <c r="AI316">
        <v>11.621657933628899</v>
      </c>
      <c r="AJ316">
        <v>57.191129883843701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0.35</v>
      </c>
      <c r="AM316" t="s">
        <v>3111</v>
      </c>
      <c r="AN316">
        <v>2.46</v>
      </c>
      <c r="AO316" t="s">
        <v>3111</v>
      </c>
      <c r="AP316">
        <v>6.8574792424359998E-3</v>
      </c>
      <c r="AQ316">
        <f>(Table2[[#This Row],[Sharpe Ratio]]-AVERAGE(Table2[Sharpe Ratio]))/_xlfn.STDEV.P(Table2[Sharpe Ratio])</f>
        <v>-0.64896634116612761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-1.734396023559178</v>
      </c>
      <c r="AS316">
        <f>_xlfn.RANK.AVG(Table2[[#This Row],[1Y Return vs Nifty Z-Score]],Table2[1Y Return vs Nifty Z-Score])</f>
        <v>310</v>
      </c>
      <c r="AT316">
        <f>_xlfn.RANK.AVG(Table2[[#This Row],[6M Return vs Nifty Z-Score]],Table2[6M Return vs Nifty Z-Score])</f>
        <v>168</v>
      </c>
      <c r="AU316">
        <f>_xlfn.RANK.AVG(Table2[[#This Row],[Sharpe Ratio Z-Score]],Table2[Sharpe Ratio Z-Score])</f>
        <v>513</v>
      </c>
      <c r="AV316">
        <f>(Table2[[#This Row],[Rank 1Y]]+Table2[[#This Row],[Rank 6M]]+Table2[[#This Row],[Rank Sharpe]])/3</f>
        <v>330.33333333333331</v>
      </c>
    </row>
    <row r="317" spans="1:48" x14ac:dyDescent="0.3">
      <c r="A317" t="s">
        <v>766</v>
      </c>
      <c r="B317" t="s">
        <v>767</v>
      </c>
      <c r="C317" t="s">
        <v>3077</v>
      </c>
      <c r="D317" t="s">
        <v>130</v>
      </c>
      <c r="E317">
        <v>20491.442387899999</v>
      </c>
      <c r="F317">
        <v>737</v>
      </c>
      <c r="G317">
        <v>58.849127757985002</v>
      </c>
      <c r="H317">
        <f>(Table2[[#This Row],[1Y Return vs Nifty]]-AVERAGE(Table2[1Y Return vs Nifty]))/_xlfn.STDEV.P(Table2[1Y Return vs Nifty])</f>
        <v>0.36978244266637389</v>
      </c>
      <c r="I317">
        <v>-3.80466648253954</v>
      </c>
      <c r="J317">
        <f>(Table2[[#This Row],[1M Return vs Nifty]]-AVERAGE(Table2[1M Return vs Nifty]))/_xlfn.STDEV.P(Table2[1M Return vs Nifty])</f>
        <v>-3.8119530085595606E-2</v>
      </c>
      <c r="K317">
        <v>-4.3210696848185197</v>
      </c>
      <c r="L317">
        <f>(Table2[[#This Row],[6M Return vs Nifty]]-AVERAGE(Table2[6M Return vs Nifty]))/_xlfn.STDEV.P(Table2[6M Return vs Nifty])</f>
        <v>-0.30944864692334662</v>
      </c>
      <c r="M317">
        <v>-2.9704694416174098</v>
      </c>
      <c r="N317">
        <f>(Table2[[#This Row],[1W Return vs Nifty]]-AVERAGE(Table2[1W Return vs Nifty]))/_xlfn.STDEV.P(Table2[1W Return vs Nifty])</f>
        <v>3.6885578731591616E-2</v>
      </c>
      <c r="O317">
        <v>703.7</v>
      </c>
      <c r="P317">
        <v>680.07308499140595</v>
      </c>
      <c r="Q317">
        <v>601.98872643775405</v>
      </c>
      <c r="R317">
        <v>63.812852985641598</v>
      </c>
      <c r="S317" s="1">
        <f>(Table2[[#This Row],[Close Price]]-Table2[[#This Row],[20D EMA]])/Table2[[#This Row],[20D EMA]]</f>
        <v>4.7321301691061461E-2</v>
      </c>
      <c r="T317" s="1">
        <f>(Table2[[#This Row],[Close Price]]-Table2[[#This Row],[50D EMA]])/Table2[[#This Row],[50D EMA]]</f>
        <v>8.3707054822370203E-2</v>
      </c>
      <c r="U317" s="1">
        <f>(Table2[[#This Row],[Close Price]]-Table2[[#This Row],[200D EMA]])/Table2[[#This Row],[200D EMA]]</f>
        <v>0.22427541851351626</v>
      </c>
      <c r="V317">
        <v>1.42901748406928</v>
      </c>
      <c r="W317">
        <v>727.75</v>
      </c>
      <c r="X317">
        <v>733.9</v>
      </c>
      <c r="Y317">
        <v>673.05</v>
      </c>
      <c r="Z317">
        <v>740.8</v>
      </c>
      <c r="AA317">
        <v>673.05</v>
      </c>
      <c r="AB317">
        <v>769.95</v>
      </c>
      <c r="AC317" s="1">
        <f>(Table2[[#This Row],[Close Price]]/Table2[[#This Row],[Day Low]])-1</f>
        <v>1.2710408794228689E-2</v>
      </c>
      <c r="AD317" s="1">
        <f>(Table2[[#This Row],[Day High]]/Table2[[#This Row],[Close Price]])-1</f>
        <v>-4.2062415196744141E-3</v>
      </c>
      <c r="AE317" s="1">
        <f>(Table2[[#This Row],[Close Price]]/Table2[[#This Row],[Current Week Low]])-1</f>
        <v>9.5015229180595906E-2</v>
      </c>
      <c r="AF317" s="1">
        <f>(Table2[[#This Row],[Current Week High]]/Table2[[#This Row],[Close Price]])-1</f>
        <v>5.1560379918589305E-3</v>
      </c>
      <c r="AG317" s="1">
        <f>(Table2[[#This Row],[Close Price]]/Table2[[#This Row],[Current Month Low]])-1</f>
        <v>9.5015229180595906E-2</v>
      </c>
      <c r="AH317" s="1">
        <f>(Table2[[#This Row],[Current Month High]]/Table2[[#This Row],[Close Price]])-1</f>
        <v>4.4708276797829072E-2</v>
      </c>
      <c r="AI317">
        <v>4.4708276797829001</v>
      </c>
      <c r="AJ317">
        <v>83.6073741903338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0.2</v>
      </c>
      <c r="AM317" t="s">
        <v>3111</v>
      </c>
      <c r="AN317">
        <v>9.58</v>
      </c>
      <c r="AO317" t="s">
        <v>3111</v>
      </c>
      <c r="AP317">
        <v>5.4424582017372998E-2</v>
      </c>
      <c r="AQ317">
        <f>(Table2[[#This Row],[Sharpe Ratio]]-AVERAGE(Table2[Sharpe Ratio]))/_xlfn.STDEV.P(Table2[Sharpe Ratio])</f>
        <v>-9.2224307897790084E-2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-3.3124463508766779E-2</v>
      </c>
      <c r="AS317">
        <f>_xlfn.RANK.AVG(Table2[[#This Row],[1Y Return vs Nifty Z-Score]],Table2[1Y Return vs Nifty Z-Score])</f>
        <v>197</v>
      </c>
      <c r="AT317">
        <f>_xlfn.RANK.AVG(Table2[[#This Row],[6M Return vs Nifty Z-Score]],Table2[6M Return vs Nifty Z-Score])</f>
        <v>424</v>
      </c>
      <c r="AU317">
        <f>_xlfn.RANK.AVG(Table2[[#This Row],[Sharpe Ratio Z-Score]],Table2[Sharpe Ratio Z-Score])</f>
        <v>371</v>
      </c>
      <c r="AV317">
        <f>(Table2[[#This Row],[Rank 1Y]]+Table2[[#This Row],[Rank 6M]]+Table2[[#This Row],[Rank Sharpe]])/3</f>
        <v>330.66666666666669</v>
      </c>
    </row>
    <row r="318" spans="1:48" x14ac:dyDescent="0.3">
      <c r="A318" t="s">
        <v>851</v>
      </c>
      <c r="B318" t="s">
        <v>852</v>
      </c>
      <c r="C318" t="s">
        <v>595</v>
      </c>
      <c r="D318" t="s">
        <v>595</v>
      </c>
      <c r="E318">
        <v>17722.699369395999</v>
      </c>
      <c r="F318">
        <v>184.22</v>
      </c>
      <c r="G318">
        <v>36.696415291808897</v>
      </c>
      <c r="H318">
        <f>(Table2[[#This Row],[1Y Return vs Nifty]]-AVERAGE(Table2[1Y Return vs Nifty]))/_xlfn.STDEV.P(Table2[1Y Return vs Nifty])</f>
        <v>3.5279994689697558E-2</v>
      </c>
      <c r="I318">
        <v>18.2096981410442</v>
      </c>
      <c r="J318">
        <f>(Table2[[#This Row],[1M Return vs Nifty]]-AVERAGE(Table2[1M Return vs Nifty]))/_xlfn.STDEV.P(Table2[1M Return vs Nifty])</f>
        <v>2.2194941905566399</v>
      </c>
      <c r="K318">
        <v>11.8566126964887</v>
      </c>
      <c r="L318">
        <f>(Table2[[#This Row],[6M Return vs Nifty]]-AVERAGE(Table2[6M Return vs Nifty]))/_xlfn.STDEV.P(Table2[6M Return vs Nifty])</f>
        <v>0.25999760171340447</v>
      </c>
      <c r="M318">
        <v>-0.84833424245108002</v>
      </c>
      <c r="N318">
        <f>(Table2[[#This Row],[1W Return vs Nifty]]-AVERAGE(Table2[1W Return vs Nifty]))/_xlfn.STDEV.P(Table2[1W Return vs Nifty])</f>
        <v>0.44918103743168797</v>
      </c>
      <c r="O318">
        <v>176.19</v>
      </c>
      <c r="P318">
        <v>164.56953336411101</v>
      </c>
      <c r="Q318">
        <v>146.912587468222</v>
      </c>
      <c r="R318">
        <v>58.431606441385703</v>
      </c>
      <c r="S318" s="1">
        <f>(Table2[[#This Row],[Close Price]]-Table2[[#This Row],[20D EMA]])/Table2[[#This Row],[20D EMA]]</f>
        <v>4.5575798853510423E-2</v>
      </c>
      <c r="T318" s="1">
        <f>(Table2[[#This Row],[Close Price]]-Table2[[#This Row],[50D EMA]])/Table2[[#This Row],[50D EMA]]</f>
        <v>0.11940525220067448</v>
      </c>
      <c r="U318" s="1">
        <f>(Table2[[#This Row],[Close Price]]-Table2[[#This Row],[200D EMA]])/Table2[[#This Row],[200D EMA]]</f>
        <v>0.25394292738767393</v>
      </c>
      <c r="V318">
        <v>1.90796581995055</v>
      </c>
      <c r="W318">
        <v>184.61</v>
      </c>
      <c r="X318">
        <v>186.59</v>
      </c>
      <c r="Y318">
        <v>172.05</v>
      </c>
      <c r="Z318">
        <v>193.7</v>
      </c>
      <c r="AA318">
        <v>172.05</v>
      </c>
      <c r="AB318">
        <v>193.7</v>
      </c>
      <c r="AC318" s="1">
        <f>(Table2[[#This Row],[Close Price]]/Table2[[#This Row],[Day Low]])-1</f>
        <v>-2.112561616380515E-3</v>
      </c>
      <c r="AD318" s="1">
        <f>(Table2[[#This Row],[Day High]]/Table2[[#This Row],[Close Price]])-1</f>
        <v>1.2865052654434939E-2</v>
      </c>
      <c r="AE318" s="1">
        <f>(Table2[[#This Row],[Close Price]]/Table2[[#This Row],[Current Week Low]])-1</f>
        <v>7.07352513804127E-2</v>
      </c>
      <c r="AF318" s="1">
        <f>(Table2[[#This Row],[Current Week High]]/Table2[[#This Row],[Close Price]])-1</f>
        <v>5.1460210617739532E-2</v>
      </c>
      <c r="AG318" s="1">
        <f>(Table2[[#This Row],[Close Price]]/Table2[[#This Row],[Current Month Low]])-1</f>
        <v>7.07352513804127E-2</v>
      </c>
      <c r="AH318" s="1">
        <f>(Table2[[#This Row],[Current Month High]]/Table2[[#This Row],[Close Price]])-1</f>
        <v>5.1460210617739532E-2</v>
      </c>
      <c r="AI318">
        <v>5.1460210617739497</v>
      </c>
      <c r="AJ318">
        <v>63.605683836589698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0.15</v>
      </c>
      <c r="AM318" t="s">
        <v>3111</v>
      </c>
      <c r="AN318">
        <v>3.71</v>
      </c>
      <c r="AO318" t="s">
        <v>3111</v>
      </c>
      <c r="AP318">
        <v>2.3935026399323E-2</v>
      </c>
      <c r="AQ318">
        <f>(Table2[[#This Row],[Sharpe Ratio]]-AVERAGE(Table2[Sharpe Ratio]))/_xlfn.STDEV.P(Table2[Sharpe Ratio])</f>
        <v>-0.44908474710842067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2.5148680772830088</v>
      </c>
      <c r="AS318">
        <f>_xlfn.RANK.AVG(Table2[[#This Row],[1Y Return vs Nifty Z-Score]],Table2[1Y Return vs Nifty Z-Score])</f>
        <v>287</v>
      </c>
      <c r="AT318">
        <f>_xlfn.RANK.AVG(Table2[[#This Row],[6M Return vs Nifty Z-Score]],Table2[6M Return vs Nifty Z-Score])</f>
        <v>242</v>
      </c>
      <c r="AU318">
        <f>_xlfn.RANK.AVG(Table2[[#This Row],[Sharpe Ratio Z-Score]],Table2[Sharpe Ratio Z-Score])</f>
        <v>466</v>
      </c>
      <c r="AV318">
        <f>(Table2[[#This Row],[Rank 1Y]]+Table2[[#This Row],[Rank 6M]]+Table2[[#This Row],[Rank Sharpe]])/3</f>
        <v>331.66666666666669</v>
      </c>
    </row>
    <row r="319" spans="1:48" x14ac:dyDescent="0.3">
      <c r="A319" t="s">
        <v>948</v>
      </c>
      <c r="B319" t="s">
        <v>949</v>
      </c>
      <c r="C319" t="s">
        <v>3069</v>
      </c>
      <c r="D319" t="s">
        <v>290</v>
      </c>
      <c r="E319">
        <v>14984.051713875</v>
      </c>
      <c r="F319">
        <v>642.15</v>
      </c>
      <c r="G319">
        <v>40.627721889813003</v>
      </c>
      <c r="H319">
        <f>(Table2[[#This Row],[1Y Return vs Nifty]]-AVERAGE(Table2[1Y Return vs Nifty]))/_xlfn.STDEV.P(Table2[1Y Return vs Nifty])</f>
        <v>9.4642101374695642E-2</v>
      </c>
      <c r="I319">
        <v>-11.9208364604644</v>
      </c>
      <c r="J319">
        <f>(Table2[[#This Row],[1M Return vs Nifty]]-AVERAGE(Table2[1M Return vs Nifty]))/_xlfn.STDEV.P(Table2[1M Return vs Nifty])</f>
        <v>-0.87044774007619141</v>
      </c>
      <c r="K319">
        <v>-6.5311320413279601</v>
      </c>
      <c r="L319">
        <f>(Table2[[#This Row],[6M Return vs Nifty]]-AVERAGE(Table2[6M Return vs Nifty]))/_xlfn.STDEV.P(Table2[6M Return vs Nifty])</f>
        <v>-0.38724172559212849</v>
      </c>
      <c r="M319">
        <v>-8.4590830465281996</v>
      </c>
      <c r="N319">
        <f>(Table2[[#This Row],[1W Return vs Nifty]]-AVERAGE(Table2[1W Return vs Nifty]))/_xlfn.STDEV.P(Table2[1W Return vs Nifty])</f>
        <v>-1.0294604602734936</v>
      </c>
      <c r="O319">
        <v>668.06</v>
      </c>
      <c r="P319">
        <v>681.96072184903903</v>
      </c>
      <c r="Q319">
        <v>580.04665362602395</v>
      </c>
      <c r="R319">
        <v>41.954982546270401</v>
      </c>
      <c r="S319" s="1">
        <f>(Table2[[#This Row],[Close Price]]-Table2[[#This Row],[20D EMA]])/Table2[[#This Row],[20D EMA]]</f>
        <v>-3.8783941562135091E-2</v>
      </c>
      <c r="T319" s="1">
        <f>(Table2[[#This Row],[Close Price]]-Table2[[#This Row],[50D EMA]])/Table2[[#This Row],[50D EMA]]</f>
        <v>-5.837685452191143E-2</v>
      </c>
      <c r="U319" s="1">
        <f>(Table2[[#This Row],[Close Price]]-Table2[[#This Row],[200D EMA]])/Table2[[#This Row],[200D EMA]]</f>
        <v>0.10706612301916009</v>
      </c>
      <c r="V319">
        <v>0.71485115439257496</v>
      </c>
      <c r="W319">
        <v>644.54999999999995</v>
      </c>
      <c r="X319">
        <v>654.85</v>
      </c>
      <c r="Y319">
        <v>607.85</v>
      </c>
      <c r="Z319">
        <v>649.9</v>
      </c>
      <c r="AA319">
        <v>607.85</v>
      </c>
      <c r="AB319">
        <v>693.7</v>
      </c>
      <c r="AC319" s="1">
        <f>(Table2[[#This Row],[Close Price]]/Table2[[#This Row],[Day Low]])-1</f>
        <v>-3.7235280428205009E-3</v>
      </c>
      <c r="AD319" s="1">
        <f>(Table2[[#This Row],[Day High]]/Table2[[#This Row],[Close Price]])-1</f>
        <v>1.977731059721255E-2</v>
      </c>
      <c r="AE319" s="1">
        <f>(Table2[[#This Row],[Close Price]]/Table2[[#This Row],[Current Week Low]])-1</f>
        <v>5.6428395163280243E-2</v>
      </c>
      <c r="AF319" s="1">
        <f>(Table2[[#This Row],[Current Week High]]/Table2[[#This Row],[Close Price]])-1</f>
        <v>1.2068831269952396E-2</v>
      </c>
      <c r="AG319" s="1">
        <f>(Table2[[#This Row],[Close Price]]/Table2[[#This Row],[Current Month Low]])-1</f>
        <v>5.6428395163280243E-2</v>
      </c>
      <c r="AH319" s="1">
        <f>(Table2[[#This Row],[Current Month High]]/Table2[[#This Row],[Close Price]])-1</f>
        <v>8.0277193802071212E-2</v>
      </c>
      <c r="AI319">
        <v>28.941836019621501</v>
      </c>
      <c r="AJ319">
        <v>153.81422924901099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-0.26</v>
      </c>
      <c r="AM319" t="s">
        <v>3110</v>
      </c>
      <c r="AN319">
        <v>-3.14</v>
      </c>
      <c r="AO319" t="s">
        <v>3110</v>
      </c>
      <c r="AP319">
        <v>8.2961429599472003E-2</v>
      </c>
      <c r="AQ319">
        <f>(Table2[[#This Row],[Sharpe Ratio]]-AVERAGE(Table2[Sharpe Ratio]))/_xlfn.STDEV.P(Table2[Sharpe Ratio])</f>
        <v>0.24178095244145462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276</v>
      </c>
      <c r="AT319">
        <f>_xlfn.RANK.AVG(Table2[[#This Row],[6M Return vs Nifty Z-Score]],Table2[6M Return vs Nifty Z-Score])</f>
        <v>447</v>
      </c>
      <c r="AU319">
        <f>_xlfn.RANK.AVG(Table2[[#This Row],[Sharpe Ratio Z-Score]],Table2[Sharpe Ratio Z-Score])</f>
        <v>273</v>
      </c>
      <c r="AV319">
        <f>(Table2[[#This Row],[Rank 1Y]]+Table2[[#This Row],[Rank 6M]]+Table2[[#This Row],[Rank Sharpe]])/3</f>
        <v>332</v>
      </c>
    </row>
    <row r="320" spans="1:48" x14ac:dyDescent="0.3">
      <c r="A320" t="s">
        <v>222</v>
      </c>
      <c r="B320" t="s">
        <v>223</v>
      </c>
      <c r="C320" t="s">
        <v>3066</v>
      </c>
      <c r="D320" t="s">
        <v>34</v>
      </c>
      <c r="E320">
        <v>117024.834276896</v>
      </c>
      <c r="F320">
        <v>61.91</v>
      </c>
      <c r="G320">
        <v>115.51318249432001</v>
      </c>
      <c r="H320">
        <f>(Table2[[#This Row],[1Y Return vs Nifty]]-AVERAGE(Table2[1Y Return vs Nifty]))/_xlfn.STDEV.P(Table2[1Y Return vs Nifty])</f>
        <v>1.2254006903427606</v>
      </c>
      <c r="I320">
        <v>-4.5520815040806601</v>
      </c>
      <c r="J320">
        <f>(Table2[[#This Row],[1M Return vs Nifty]]-AVERAGE(Table2[1M Return vs Nifty]))/_xlfn.STDEV.P(Table2[1M Return vs Nifty])</f>
        <v>-0.11476831993246131</v>
      </c>
      <c r="K320">
        <v>-33.065629503281698</v>
      </c>
      <c r="L320">
        <f>(Table2[[#This Row],[6M Return vs Nifty]]-AVERAGE(Table2[6M Return vs Nifty]))/_xlfn.STDEV.P(Table2[6M Return vs Nifty])</f>
        <v>-1.3212426339441199</v>
      </c>
      <c r="M320">
        <v>-8.61441156817585</v>
      </c>
      <c r="N320">
        <f>(Table2[[#This Row],[1W Return vs Nifty]]-AVERAGE(Table2[1W Return vs Nifty]))/_xlfn.STDEV.P(Table2[1W Return vs Nifty])</f>
        <v>-1.0596382001776636</v>
      </c>
      <c r="O320">
        <v>64.64</v>
      </c>
      <c r="P320">
        <v>64.925090309083402</v>
      </c>
      <c r="Q320">
        <v>57.033308401154898</v>
      </c>
      <c r="R320">
        <v>36.861323161665901</v>
      </c>
      <c r="S320" s="1">
        <f>(Table2[[#This Row],[Close Price]]-Table2[[#This Row],[20D EMA]])/Table2[[#This Row],[20D EMA]]</f>
        <v>-4.2233910891089167E-2</v>
      </c>
      <c r="T320" s="1">
        <f>(Table2[[#This Row],[Close Price]]-Table2[[#This Row],[50D EMA]])/Table2[[#This Row],[50D EMA]]</f>
        <v>-4.6439524299923478E-2</v>
      </c>
      <c r="U320" s="1">
        <f>(Table2[[#This Row],[Close Price]]-Table2[[#This Row],[200D EMA]])/Table2[[#This Row],[200D EMA]]</f>
        <v>8.550602683863151E-2</v>
      </c>
      <c r="V320">
        <v>0.96887486011783697</v>
      </c>
      <c r="W320">
        <v>61.75</v>
      </c>
      <c r="X320">
        <v>62.28</v>
      </c>
      <c r="Y320">
        <v>59.77</v>
      </c>
      <c r="Z320">
        <v>63.9</v>
      </c>
      <c r="AA320">
        <v>59.77</v>
      </c>
      <c r="AB320">
        <v>68.459999999999994</v>
      </c>
      <c r="AC320" s="1">
        <f>(Table2[[#This Row],[Close Price]]/Table2[[#This Row],[Day Low]])-1</f>
        <v>2.5910931174089047E-3</v>
      </c>
      <c r="AD320" s="1">
        <f>(Table2[[#This Row],[Day High]]/Table2[[#This Row],[Close Price]])-1</f>
        <v>5.9764173800678222E-3</v>
      </c>
      <c r="AE320" s="1">
        <f>(Table2[[#This Row],[Close Price]]/Table2[[#This Row],[Current Week Low]])-1</f>
        <v>3.5803915007528664E-2</v>
      </c>
      <c r="AF320" s="1">
        <f>(Table2[[#This Row],[Current Week High]]/Table2[[#This Row],[Close Price]])-1</f>
        <v>3.2143434017121608E-2</v>
      </c>
      <c r="AG320" s="1">
        <f>(Table2[[#This Row],[Close Price]]/Table2[[#This Row],[Current Month Low]])-1</f>
        <v>3.5803915007528664E-2</v>
      </c>
      <c r="AH320" s="1">
        <f>(Table2[[#This Row],[Current Month High]]/Table2[[#This Row],[Close Price]])-1</f>
        <v>0.10579874010660628</v>
      </c>
      <c r="AI320">
        <v>35.277015021805802</v>
      </c>
      <c r="AJ320">
        <v>140.89494163424101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-0.08</v>
      </c>
      <c r="AM320" t="s">
        <v>3110</v>
      </c>
      <c r="AN320">
        <v>-4.47</v>
      </c>
      <c r="AO320" t="s">
        <v>3110</v>
      </c>
      <c r="AP320">
        <v>0.103881706117138</v>
      </c>
      <c r="AQ320">
        <f>(Table2[[#This Row],[Sharpe Ratio]]-AVERAGE(Table2[Sharpe Ratio]))/_xlfn.STDEV.P(Table2[Sharpe Ratio])</f>
        <v>0.48663919701627673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83</v>
      </c>
      <c r="AT320">
        <f>_xlfn.RANK.AVG(Table2[[#This Row],[6M Return vs Nifty Z-Score]],Table2[6M Return vs Nifty Z-Score])</f>
        <v>699</v>
      </c>
      <c r="AU320">
        <f>_xlfn.RANK.AVG(Table2[[#This Row],[Sharpe Ratio Z-Score]],Table2[Sharpe Ratio Z-Score])</f>
        <v>219</v>
      </c>
      <c r="AV320">
        <f>(Table2[[#This Row],[Rank 1Y]]+Table2[[#This Row],[Rank 6M]]+Table2[[#This Row],[Rank Sharpe]])/3</f>
        <v>333.66666666666669</v>
      </c>
    </row>
    <row r="321" spans="1:48" x14ac:dyDescent="0.3">
      <c r="A321" t="s">
        <v>228</v>
      </c>
      <c r="B321" t="s">
        <v>229</v>
      </c>
      <c r="C321" t="s">
        <v>3078</v>
      </c>
      <c r="D321" t="s">
        <v>230</v>
      </c>
      <c r="E321">
        <v>114371.98053545</v>
      </c>
      <c r="F321">
        <v>1824.35</v>
      </c>
      <c r="G321">
        <v>14.229652544069101</v>
      </c>
      <c r="H321">
        <f>(Table2[[#This Row],[1Y Return vs Nifty]]-AVERAGE(Table2[1Y Return vs Nifty]))/_xlfn.STDEV.P(Table2[1Y Return vs Nifty])</f>
        <v>-0.30396456277498013</v>
      </c>
      <c r="I321">
        <v>-5.9716581121681704</v>
      </c>
      <c r="J321">
        <f>(Table2[[#This Row],[1M Return vs Nifty]]-AVERAGE(Table2[1M Return vs Nifty]))/_xlfn.STDEV.P(Table2[1M Return vs Nifty])</f>
        <v>-0.26034852098390582</v>
      </c>
      <c r="K321">
        <v>24.208847432212099</v>
      </c>
      <c r="L321">
        <f>(Table2[[#This Row],[6M Return vs Nifty]]-AVERAGE(Table2[6M Return vs Nifty]))/_xlfn.STDEV.P(Table2[6M Return vs Nifty])</f>
        <v>0.69479002542087809</v>
      </c>
      <c r="M321">
        <v>0.67177372531132096</v>
      </c>
      <c r="N321">
        <f>(Table2[[#This Row],[1W Return vs Nifty]]-AVERAGE(Table2[1W Return vs Nifty]))/_xlfn.STDEV.P(Table2[1W Return vs Nifty])</f>
        <v>0.7445126506524099</v>
      </c>
      <c r="O321">
        <v>1827.95</v>
      </c>
      <c r="P321">
        <v>1813.1171681733099</v>
      </c>
      <c r="Q321">
        <v>1607.72958717914</v>
      </c>
      <c r="R321">
        <v>50.755031039946402</v>
      </c>
      <c r="S321" s="1">
        <f>(Table2[[#This Row],[Close Price]]-Table2[[#This Row],[20D EMA]])/Table2[[#This Row],[20D EMA]]</f>
        <v>-1.9694192948385546E-3</v>
      </c>
      <c r="T321" s="1">
        <f>(Table2[[#This Row],[Close Price]]-Table2[[#This Row],[50D EMA]])/Table2[[#This Row],[50D EMA]]</f>
        <v>6.1953149106226471E-3</v>
      </c>
      <c r="U321" s="1">
        <f>(Table2[[#This Row],[Close Price]]-Table2[[#This Row],[200D EMA]])/Table2[[#This Row],[200D EMA]]</f>
        <v>0.13473684539259717</v>
      </c>
      <c r="V321">
        <v>0.60151342609210701</v>
      </c>
      <c r="W321">
        <v>1823.4</v>
      </c>
      <c r="X321">
        <v>1832.9</v>
      </c>
      <c r="Y321">
        <v>1765.1</v>
      </c>
      <c r="Z321">
        <v>1829.25</v>
      </c>
      <c r="AA321">
        <v>1765.1</v>
      </c>
      <c r="AB321">
        <v>1865</v>
      </c>
      <c r="AC321" s="1">
        <f>(Table2[[#This Row],[Close Price]]/Table2[[#This Row],[Day Low]])-1</f>
        <v>5.2100471646365776E-4</v>
      </c>
      <c r="AD321" s="1">
        <f>(Table2[[#This Row],[Day High]]/Table2[[#This Row],[Close Price]])-1</f>
        <v>4.6866007071013627E-3</v>
      </c>
      <c r="AE321" s="1">
        <f>(Table2[[#This Row],[Close Price]]/Table2[[#This Row],[Current Week Low]])-1</f>
        <v>3.3567503257605713E-2</v>
      </c>
      <c r="AF321" s="1">
        <f>(Table2[[#This Row],[Current Week High]]/Table2[[#This Row],[Close Price]])-1</f>
        <v>2.6858881245375166E-3</v>
      </c>
      <c r="AG321" s="1">
        <f>(Table2[[#This Row],[Close Price]]/Table2[[#This Row],[Current Month Low]])-1</f>
        <v>3.3567503257605713E-2</v>
      </c>
      <c r="AH321" s="1">
        <f>(Table2[[#This Row],[Current Month High]]/Table2[[#This Row],[Close Price]])-1</f>
        <v>2.2281908624989688E-2</v>
      </c>
      <c r="AI321">
        <v>8.8278016827911294</v>
      </c>
      <c r="AJ321">
        <v>47.978261751226803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-0.06</v>
      </c>
      <c r="AM321" t="s">
        <v>3110</v>
      </c>
      <c r="AN321">
        <v>3.15</v>
      </c>
      <c r="AO321" t="s">
        <v>3111</v>
      </c>
      <c r="AP321">
        <v>2.2813891431106001E-2</v>
      </c>
      <c r="AQ321">
        <f>(Table2[[#This Row],[Sharpe Ratio]]-AVERAGE(Table2[Sharpe Ratio]))/_xlfn.STDEV.P(Table2[Sharpe Ratio])</f>
        <v>-0.46220690350139404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0.41278268881300806</v>
      </c>
      <c r="AS321">
        <f>_xlfn.RANK.AVG(Table2[[#This Row],[1Y Return vs Nifty Z-Score]],Table2[1Y Return vs Nifty Z-Score])</f>
        <v>393</v>
      </c>
      <c r="AT321">
        <f>_xlfn.RANK.AVG(Table2[[#This Row],[6M Return vs Nifty Z-Score]],Table2[6M Return vs Nifty Z-Score])</f>
        <v>140</v>
      </c>
      <c r="AU321">
        <f>_xlfn.RANK.AVG(Table2[[#This Row],[Sharpe Ratio Z-Score]],Table2[Sharpe Ratio Z-Score])</f>
        <v>469</v>
      </c>
      <c r="AV321">
        <f>(Table2[[#This Row],[Rank 1Y]]+Table2[[#This Row],[Rank 6M]]+Table2[[#This Row],[Rank Sharpe]])/3</f>
        <v>334</v>
      </c>
    </row>
    <row r="322" spans="1:48" x14ac:dyDescent="0.3">
      <c r="A322" t="s">
        <v>733</v>
      </c>
      <c r="B322" t="s">
        <v>734</v>
      </c>
      <c r="C322" t="s">
        <v>3072</v>
      </c>
      <c r="D322" t="s">
        <v>210</v>
      </c>
      <c r="E322">
        <v>22058.41123894</v>
      </c>
      <c r="F322">
        <v>1865.45</v>
      </c>
      <c r="G322">
        <v>14.310249464713401</v>
      </c>
      <c r="H322">
        <f>(Table2[[#This Row],[1Y Return vs Nifty]]-AVERAGE(Table2[1Y Return vs Nifty]))/_xlfn.STDEV.P(Table2[1Y Return vs Nifty])</f>
        <v>-0.30274756204443465</v>
      </c>
      <c r="I322">
        <v>-16.208355842103401</v>
      </c>
      <c r="J322">
        <f>(Table2[[#This Row],[1M Return vs Nifty]]-AVERAGE(Table2[1M Return vs Nifty]))/_xlfn.STDEV.P(Table2[1M Return vs Nifty])</f>
        <v>-1.3101407654718968</v>
      </c>
      <c r="K322">
        <v>-17.632480418404501</v>
      </c>
      <c r="L322">
        <f>(Table2[[#This Row],[6M Return vs Nifty]]-AVERAGE(Table2[6M Return vs Nifty]))/_xlfn.STDEV.P(Table2[6M Return vs Nifty])</f>
        <v>-0.77800358128539815</v>
      </c>
      <c r="M322">
        <v>-11.6622715905362</v>
      </c>
      <c r="N322">
        <f>(Table2[[#This Row],[1W Return vs Nifty]]-AVERAGE(Table2[1W Return vs Nifty]))/_xlfn.STDEV.P(Table2[1W Return vs Nifty])</f>
        <v>-1.6517865451400406</v>
      </c>
      <c r="O322">
        <v>1997.5</v>
      </c>
      <c r="P322">
        <v>2017.8627753037899</v>
      </c>
      <c r="Q322">
        <v>1792.1294216287099</v>
      </c>
      <c r="R322">
        <v>33.943945895889598</v>
      </c>
      <c r="S322" s="1">
        <f>(Table2[[#This Row],[Close Price]]-Table2[[#This Row],[20D EMA]])/Table2[[#This Row],[20D EMA]]</f>
        <v>-6.6107634543178945E-2</v>
      </c>
      <c r="T322" s="1">
        <f>(Table2[[#This Row],[Close Price]]-Table2[[#This Row],[50D EMA]])/Table2[[#This Row],[50D EMA]]</f>
        <v>-7.5531784008872505E-2</v>
      </c>
      <c r="U322" s="1">
        <f>(Table2[[#This Row],[Close Price]]-Table2[[#This Row],[200D EMA]])/Table2[[#This Row],[200D EMA]]</f>
        <v>4.0912546541786846E-2</v>
      </c>
      <c r="V322">
        <v>0.56175520603708695</v>
      </c>
      <c r="W322">
        <v>1872.75</v>
      </c>
      <c r="X322">
        <v>1886.75</v>
      </c>
      <c r="Y322">
        <v>1798.25</v>
      </c>
      <c r="Z322">
        <v>1953.45</v>
      </c>
      <c r="AA322">
        <v>1798.25</v>
      </c>
      <c r="AB322">
        <v>2092.25</v>
      </c>
      <c r="AC322" s="1">
        <f>(Table2[[#This Row],[Close Price]]/Table2[[#This Row],[Day Low]])-1</f>
        <v>-3.8980109464690216E-3</v>
      </c>
      <c r="AD322" s="1">
        <f>(Table2[[#This Row],[Day High]]/Table2[[#This Row],[Close Price]])-1</f>
        <v>1.1418156476989516E-2</v>
      </c>
      <c r="AE322" s="1">
        <f>(Table2[[#This Row],[Close Price]]/Table2[[#This Row],[Current Week Low]])-1</f>
        <v>3.7369664952036752E-2</v>
      </c>
      <c r="AF322" s="1">
        <f>(Table2[[#This Row],[Current Week High]]/Table2[[#This Row],[Close Price]])-1</f>
        <v>4.7173604224181931E-2</v>
      </c>
      <c r="AG322" s="1">
        <f>(Table2[[#This Row],[Close Price]]/Table2[[#This Row],[Current Month Low]])-1</f>
        <v>3.7369664952036752E-2</v>
      </c>
      <c r="AH322" s="1">
        <f>(Table2[[#This Row],[Current Month High]]/Table2[[#This Row],[Close Price]])-1</f>
        <v>0.12157924361414141</v>
      </c>
      <c r="AI322">
        <v>30.175024792945401</v>
      </c>
      <c r="AJ322">
        <v>67.552880944896003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-0.05</v>
      </c>
      <c r="AM322" t="s">
        <v>3110</v>
      </c>
      <c r="AN322">
        <v>-6.19</v>
      </c>
      <c r="AO322" t="s">
        <v>3110</v>
      </c>
      <c r="AP322">
        <v>0.21472094353281199</v>
      </c>
      <c r="AQ322">
        <f>(Table2[[#This Row],[Sharpe Ratio]]-AVERAGE(Table2[Sharpe Ratio]))/_xlfn.STDEV.P(Table2[Sharpe Ratio])</f>
        <v>1.7839404578622198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391</v>
      </c>
      <c r="AT322">
        <f>_xlfn.RANK.AVG(Table2[[#This Row],[6M Return vs Nifty Z-Score]],Table2[6M Return vs Nifty Z-Score])</f>
        <v>590</v>
      </c>
      <c r="AU322">
        <f>_xlfn.RANK.AVG(Table2[[#This Row],[Sharpe Ratio Z-Score]],Table2[Sharpe Ratio Z-Score])</f>
        <v>27</v>
      </c>
      <c r="AV322">
        <f>(Table2[[#This Row],[Rank 1Y]]+Table2[[#This Row],[Rank 6M]]+Table2[[#This Row],[Rank Sharpe]])/3</f>
        <v>336</v>
      </c>
    </row>
    <row r="323" spans="1:48" x14ac:dyDescent="0.3">
      <c r="A323" t="s">
        <v>1004</v>
      </c>
      <c r="B323" t="s">
        <v>1005</v>
      </c>
      <c r="C323" t="s">
        <v>3069</v>
      </c>
      <c r="D323" t="s">
        <v>46</v>
      </c>
      <c r="E323">
        <v>13098.397502764999</v>
      </c>
      <c r="F323">
        <v>233.05</v>
      </c>
      <c r="G323">
        <v>31.694106560375999</v>
      </c>
      <c r="H323">
        <f>(Table2[[#This Row],[1Y Return vs Nifty]]-AVERAGE(Table2[1Y Return vs Nifty]))/_xlfn.STDEV.P(Table2[1Y Return vs Nifty])</f>
        <v>-4.0254074501795946E-2</v>
      </c>
      <c r="I323">
        <v>-14.541372174750199</v>
      </c>
      <c r="J323">
        <f>(Table2[[#This Row],[1M Return vs Nifty]]-AVERAGE(Table2[1M Return vs Nifty]))/_xlfn.STDEV.P(Table2[1M Return vs Nifty])</f>
        <v>-1.1391885138919713</v>
      </c>
      <c r="K323">
        <v>-14.352053698521299</v>
      </c>
      <c r="L323">
        <f>(Table2[[#This Row],[6M Return vs Nifty]]-AVERAGE(Table2[6M Return vs Nifty]))/_xlfn.STDEV.P(Table2[6M Return vs Nifty])</f>
        <v>-0.66253421765617426</v>
      </c>
      <c r="M323">
        <v>-10.645587191658199</v>
      </c>
      <c r="N323">
        <f>(Table2[[#This Row],[1W Return vs Nifty]]-AVERAGE(Table2[1W Return vs Nifty]))/_xlfn.STDEV.P(Table2[1W Return vs Nifty])</f>
        <v>-1.4542617310974164</v>
      </c>
      <c r="O323">
        <v>254.74</v>
      </c>
      <c r="P323">
        <v>254.196116418033</v>
      </c>
      <c r="Q323">
        <v>216.24478081166399</v>
      </c>
      <c r="R323">
        <v>26.437494022088998</v>
      </c>
      <c r="S323" s="1">
        <f>(Table2[[#This Row],[Close Price]]-Table2[[#This Row],[20D EMA]])/Table2[[#This Row],[20D EMA]]</f>
        <v>-8.5145638690429445E-2</v>
      </c>
      <c r="T323" s="1">
        <f>(Table2[[#This Row],[Close Price]]-Table2[[#This Row],[50D EMA]])/Table2[[#This Row],[50D EMA]]</f>
        <v>-8.318819624788279E-2</v>
      </c>
      <c r="U323" s="1">
        <f>(Table2[[#This Row],[Close Price]]-Table2[[#This Row],[200D EMA]])/Table2[[#This Row],[200D EMA]]</f>
        <v>7.7713871868992507E-2</v>
      </c>
      <c r="V323">
        <v>0.48650267482140902</v>
      </c>
      <c r="W323">
        <v>233.2</v>
      </c>
      <c r="X323">
        <v>235.55</v>
      </c>
      <c r="Y323">
        <v>227.9</v>
      </c>
      <c r="Z323">
        <v>248.95</v>
      </c>
      <c r="AA323">
        <v>227.9</v>
      </c>
      <c r="AB323">
        <v>266.75</v>
      </c>
      <c r="AC323" s="1">
        <f>(Table2[[#This Row],[Close Price]]/Table2[[#This Row],[Day Low]])-1</f>
        <v>-6.4322469982835973E-4</v>
      </c>
      <c r="AD323" s="1">
        <f>(Table2[[#This Row],[Day High]]/Table2[[#This Row],[Close Price]])-1</f>
        <v>1.0727311735678979E-2</v>
      </c>
      <c r="AE323" s="1">
        <f>(Table2[[#This Row],[Close Price]]/Table2[[#This Row],[Current Week Low]])-1</f>
        <v>2.2597630539710423E-2</v>
      </c>
      <c r="AF323" s="1">
        <f>(Table2[[#This Row],[Current Week High]]/Table2[[#This Row],[Close Price]])-1</f>
        <v>6.8225702638918584E-2</v>
      </c>
      <c r="AG323" s="1">
        <f>(Table2[[#This Row],[Close Price]]/Table2[[#This Row],[Current Month Low]])-1</f>
        <v>2.2597630539710423E-2</v>
      </c>
      <c r="AH323" s="1">
        <f>(Table2[[#This Row],[Current Month High]]/Table2[[#This Row],[Close Price]])-1</f>
        <v>0.14460416219695338</v>
      </c>
      <c r="AI323">
        <v>30.401201458914301</v>
      </c>
      <c r="AJ323">
        <v>100.128810648346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-0.19</v>
      </c>
      <c r="AM323" t="s">
        <v>3110</v>
      </c>
      <c r="AN323">
        <v>-13.27</v>
      </c>
      <c r="AO323" t="s">
        <v>3110</v>
      </c>
      <c r="AP323">
        <v>0.126433442782451</v>
      </c>
      <c r="AQ323">
        <f>(Table2[[#This Row],[Sharpe Ratio]]-AVERAGE(Table2[Sharpe Ratio]))/_xlfn.STDEV.P(Table2[Sharpe Ratio])</f>
        <v>0.75059262264710869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-2.5456459145002492</v>
      </c>
      <c r="AS323">
        <f>_xlfn.RANK.AVG(Table2[[#This Row],[1Y Return vs Nifty Z-Score]],Table2[1Y Return vs Nifty Z-Score])</f>
        <v>303</v>
      </c>
      <c r="AT323">
        <f>_xlfn.RANK.AVG(Table2[[#This Row],[6M Return vs Nifty Z-Score]],Table2[6M Return vs Nifty Z-Score])</f>
        <v>548</v>
      </c>
      <c r="AU323">
        <f>_xlfn.RANK.AVG(Table2[[#This Row],[Sharpe Ratio Z-Score]],Table2[Sharpe Ratio Z-Score])</f>
        <v>165</v>
      </c>
      <c r="AV323">
        <f>(Table2[[#This Row],[Rank 1Y]]+Table2[[#This Row],[Rank 6M]]+Table2[[#This Row],[Rank Sharpe]])/3</f>
        <v>338.66666666666669</v>
      </c>
    </row>
    <row r="324" spans="1:48" x14ac:dyDescent="0.3">
      <c r="A324" t="s">
        <v>631</v>
      </c>
      <c r="B324" t="s">
        <v>632</v>
      </c>
      <c r="C324" t="s">
        <v>3067</v>
      </c>
      <c r="D324" t="s">
        <v>633</v>
      </c>
      <c r="E324">
        <v>28274.098150649999</v>
      </c>
      <c r="F324">
        <v>294.25</v>
      </c>
      <c r="G324">
        <v>121.428927884982</v>
      </c>
      <c r="H324">
        <f>(Table2[[#This Row],[1Y Return vs Nifty]]-AVERAGE(Table2[1Y Return vs Nifty]))/_xlfn.STDEV.P(Table2[1Y Return vs Nifty])</f>
        <v>1.314727508347759</v>
      </c>
      <c r="I324">
        <v>-10.0813501041241</v>
      </c>
      <c r="J324">
        <f>(Table2[[#This Row],[1M Return vs Nifty]]-AVERAGE(Table2[1M Return vs Nifty]))/_xlfn.STDEV.P(Table2[1M Return vs Nifty])</f>
        <v>-0.68180501937921745</v>
      </c>
      <c r="K324">
        <v>-26.4083295256588</v>
      </c>
      <c r="L324">
        <f>(Table2[[#This Row],[6M Return vs Nifty]]-AVERAGE(Table2[6M Return vs Nifty]))/_xlfn.STDEV.P(Table2[6M Return vs Nifty])</f>
        <v>-1.0869090372673034</v>
      </c>
      <c r="M324">
        <v>-7.6272342443214702</v>
      </c>
      <c r="N324">
        <f>(Table2[[#This Row],[1W Return vs Nifty]]-AVERAGE(Table2[1W Return vs Nifty]))/_xlfn.STDEV.P(Table2[1W Return vs Nifty])</f>
        <v>-0.86784611844942794</v>
      </c>
      <c r="O324">
        <v>300.93</v>
      </c>
      <c r="P324">
        <v>301.58575899092</v>
      </c>
      <c r="Q324">
        <v>275.18306948581602</v>
      </c>
      <c r="R324">
        <v>44.524185701282299</v>
      </c>
      <c r="S324" s="1">
        <f>(Table2[[#This Row],[Close Price]]-Table2[[#This Row],[20D EMA]])/Table2[[#This Row],[20D EMA]]</f>
        <v>-2.2197853321370441E-2</v>
      </c>
      <c r="T324" s="1">
        <f>(Table2[[#This Row],[Close Price]]-Table2[[#This Row],[50D EMA]])/Table2[[#This Row],[50D EMA]]</f>
        <v>-2.4323956858788083E-2</v>
      </c>
      <c r="U324" s="1">
        <f>(Table2[[#This Row],[Close Price]]-Table2[[#This Row],[200D EMA]])/Table2[[#This Row],[200D EMA]]</f>
        <v>6.9288167145641788E-2</v>
      </c>
      <c r="V324">
        <v>0.39246086707953298</v>
      </c>
      <c r="W324">
        <v>292.2</v>
      </c>
      <c r="X324">
        <v>294.35000000000002</v>
      </c>
      <c r="Y324">
        <v>279</v>
      </c>
      <c r="Z324">
        <v>297</v>
      </c>
      <c r="AA324">
        <v>279</v>
      </c>
      <c r="AB324">
        <v>310.89999999999998</v>
      </c>
      <c r="AC324" s="1">
        <f>(Table2[[#This Row],[Close Price]]/Table2[[#This Row],[Day Low]])-1</f>
        <v>7.0157426420260904E-3</v>
      </c>
      <c r="AD324" s="1">
        <f>(Table2[[#This Row],[Day High]]/Table2[[#This Row],[Close Price]])-1</f>
        <v>3.3984706881917681E-4</v>
      </c>
      <c r="AE324" s="1">
        <f>(Table2[[#This Row],[Close Price]]/Table2[[#This Row],[Current Week Low]])-1</f>
        <v>5.4659498207885404E-2</v>
      </c>
      <c r="AF324" s="1">
        <f>(Table2[[#This Row],[Current Week High]]/Table2[[#This Row],[Close Price]])-1</f>
        <v>9.3457943925232545E-3</v>
      </c>
      <c r="AG324" s="1">
        <f>(Table2[[#This Row],[Close Price]]/Table2[[#This Row],[Current Month Low]])-1</f>
        <v>5.4659498207885404E-2</v>
      </c>
      <c r="AH324" s="1">
        <f>(Table2[[#This Row],[Current Month High]]/Table2[[#This Row],[Close Price]])-1</f>
        <v>5.6584536958368625E-2</v>
      </c>
      <c r="AI324">
        <v>30.603228547153702</v>
      </c>
      <c r="AJ324">
        <v>165.20955385308699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-0.14000000000000001</v>
      </c>
      <c r="AM324" t="s">
        <v>3110</v>
      </c>
      <c r="AN324">
        <v>-2.84</v>
      </c>
      <c r="AO324" t="s">
        <v>3110</v>
      </c>
      <c r="AP324">
        <v>7.8226475311513999E-2</v>
      </c>
      <c r="AQ324">
        <f>(Table2[[#This Row],[Sharpe Ratio]]-AVERAGE(Table2[Sharpe Ratio]))/_xlfn.STDEV.P(Table2[Sharpe Ratio])</f>
        <v>0.18636138883710257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75</v>
      </c>
      <c r="AT324">
        <f>_xlfn.RANK.AVG(Table2[[#This Row],[6M Return vs Nifty Z-Score]],Table2[6M Return vs Nifty Z-Score])</f>
        <v>658</v>
      </c>
      <c r="AU324">
        <f>_xlfn.RANK.AVG(Table2[[#This Row],[Sharpe Ratio Z-Score]],Table2[Sharpe Ratio Z-Score])</f>
        <v>285</v>
      </c>
      <c r="AV324">
        <f>(Table2[[#This Row],[Rank 1Y]]+Table2[[#This Row],[Rank 6M]]+Table2[[#This Row],[Rank Sharpe]])/3</f>
        <v>339.33333333333331</v>
      </c>
    </row>
    <row r="325" spans="1:48" x14ac:dyDescent="0.3">
      <c r="A325" t="s">
        <v>1134</v>
      </c>
      <c r="B325" t="s">
        <v>1135</v>
      </c>
      <c r="C325" t="s">
        <v>3080</v>
      </c>
      <c r="D325" t="s">
        <v>545</v>
      </c>
      <c r="E325">
        <v>10593.427833899999</v>
      </c>
      <c r="F325">
        <v>670.5</v>
      </c>
      <c r="G325">
        <v>31.783304199080899</v>
      </c>
      <c r="H325">
        <f>(Table2[[#This Row],[1Y Return vs Nifty]]-AVERAGE(Table2[1Y Return vs Nifty]))/_xlfn.STDEV.P(Table2[1Y Return vs Nifty])</f>
        <v>-3.890720429138337E-2</v>
      </c>
      <c r="I325">
        <v>11.992287384267399</v>
      </c>
      <c r="J325">
        <f>(Table2[[#This Row],[1M Return vs Nifty]]-AVERAGE(Table2[1M Return vs Nifty]))/_xlfn.STDEV.P(Table2[1M Return vs Nifty])</f>
        <v>1.5818872429397746</v>
      </c>
      <c r="K325">
        <v>39.475750126277497</v>
      </c>
      <c r="L325">
        <f>(Table2[[#This Row],[6M Return vs Nifty]]-AVERAGE(Table2[6M Return vs Nifty]))/_xlfn.STDEV.P(Table2[6M Return vs Nifty])</f>
        <v>1.2321772890924108</v>
      </c>
      <c r="M325">
        <v>1.64654261414047</v>
      </c>
      <c r="N325">
        <f>(Table2[[#This Row],[1W Return vs Nifty]]-AVERAGE(Table2[1W Return vs Nifty]))/_xlfn.STDEV.P(Table2[1W Return vs Nifty])</f>
        <v>0.93389398050560624</v>
      </c>
      <c r="O325">
        <v>597.85</v>
      </c>
      <c r="P325">
        <v>565.38435600787398</v>
      </c>
      <c r="Q325">
        <v>510.150933189005</v>
      </c>
      <c r="R325">
        <v>75.000583852647907</v>
      </c>
      <c r="S325" s="1">
        <f>(Table2[[#This Row],[Close Price]]-Table2[[#This Row],[20D EMA]])/Table2[[#This Row],[20D EMA]]</f>
        <v>0.12151877561261182</v>
      </c>
      <c r="T325" s="1">
        <f>(Table2[[#This Row],[Close Price]]-Table2[[#This Row],[50D EMA]])/Table2[[#This Row],[50D EMA]]</f>
        <v>0.18591891140097641</v>
      </c>
      <c r="U325" s="1">
        <f>(Table2[[#This Row],[Close Price]]-Table2[[#This Row],[200D EMA]])/Table2[[#This Row],[200D EMA]]</f>
        <v>0.31431691364090386</v>
      </c>
      <c r="V325">
        <v>1.5564526963755601</v>
      </c>
      <c r="W325">
        <v>655.85</v>
      </c>
      <c r="X325">
        <v>665.9</v>
      </c>
      <c r="Y325">
        <v>600.04999999999995</v>
      </c>
      <c r="Z325">
        <v>679.5</v>
      </c>
      <c r="AA325">
        <v>600.04999999999995</v>
      </c>
      <c r="AB325">
        <v>679.5</v>
      </c>
      <c r="AC325" s="1">
        <f>(Table2[[#This Row],[Close Price]]/Table2[[#This Row],[Day Low]])-1</f>
        <v>2.2337424716017296E-2</v>
      </c>
      <c r="AD325" s="1">
        <f>(Table2[[#This Row],[Day High]]/Table2[[#This Row],[Close Price]])-1</f>
        <v>-6.860551826994854E-3</v>
      </c>
      <c r="AE325" s="1">
        <f>(Table2[[#This Row],[Close Price]]/Table2[[#This Row],[Current Week Low]])-1</f>
        <v>0.11740688275977007</v>
      </c>
      <c r="AF325" s="1">
        <f>(Table2[[#This Row],[Current Week High]]/Table2[[#This Row],[Close Price]])-1</f>
        <v>1.3422818791946289E-2</v>
      </c>
      <c r="AG325" s="1">
        <f>(Table2[[#This Row],[Close Price]]/Table2[[#This Row],[Current Month Low]])-1</f>
        <v>0.11740688275977007</v>
      </c>
      <c r="AH325" s="1">
        <f>(Table2[[#This Row],[Current Month High]]/Table2[[#This Row],[Close Price]])-1</f>
        <v>1.3422818791946289E-2</v>
      </c>
      <c r="AI325">
        <v>1.3422818791946201</v>
      </c>
      <c r="AJ325">
        <v>65.086790594607905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0.2</v>
      </c>
      <c r="AM325" t="s">
        <v>3111</v>
      </c>
      <c r="AN325">
        <v>20.6</v>
      </c>
      <c r="AO325" t="s">
        <v>3111</v>
      </c>
      <c r="AP325">
        <v>-3.4443947809573001E-2</v>
      </c>
      <c r="AQ325">
        <f>(Table2[[#This Row],[Sharpe Ratio]]-AVERAGE(Table2[Sharpe Ratio]))/_xlfn.STDEV.P(Table2[Sharpe Ratio])</f>
        <v>-1.1323727109552715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2.5766785972911368</v>
      </c>
      <c r="AS325">
        <f>_xlfn.RANK.AVG(Table2[[#This Row],[1Y Return vs Nifty Z-Score]],Table2[1Y Return vs Nifty Z-Score])</f>
        <v>302</v>
      </c>
      <c r="AT325">
        <f>_xlfn.RANK.AVG(Table2[[#This Row],[6M Return vs Nifty Z-Score]],Table2[6M Return vs Nifty Z-Score])</f>
        <v>82</v>
      </c>
      <c r="AU325">
        <f>_xlfn.RANK.AVG(Table2[[#This Row],[Sharpe Ratio Z-Score]],Table2[Sharpe Ratio Z-Score])</f>
        <v>635</v>
      </c>
      <c r="AV325">
        <f>(Table2[[#This Row],[Rank 1Y]]+Table2[[#This Row],[Rank 6M]]+Table2[[#This Row],[Rank Sharpe]])/3</f>
        <v>339.66666666666669</v>
      </c>
    </row>
    <row r="326" spans="1:48" x14ac:dyDescent="0.3">
      <c r="A326" t="s">
        <v>1544</v>
      </c>
      <c r="B326" t="s">
        <v>1545</v>
      </c>
      <c r="C326" t="s">
        <v>3077</v>
      </c>
      <c r="D326" t="s">
        <v>595</v>
      </c>
      <c r="E326">
        <v>6148.4744215500004</v>
      </c>
      <c r="F326">
        <v>344.55</v>
      </c>
      <c r="G326">
        <v>65.537535993499702</v>
      </c>
      <c r="H326">
        <f>(Table2[[#This Row],[1Y Return vs Nifty]]-AVERAGE(Table2[1Y Return vs Nifty]))/_xlfn.STDEV.P(Table2[1Y Return vs Nifty])</f>
        <v>0.47077634719445538</v>
      </c>
      <c r="I326">
        <v>-18.316478946228202</v>
      </c>
      <c r="J326">
        <f>(Table2[[#This Row],[1M Return vs Nifty]]-AVERAGE(Table2[1M Return vs Nifty]))/_xlfn.STDEV.P(Table2[1M Return vs Nifty])</f>
        <v>-1.5263326804352946</v>
      </c>
      <c r="K326">
        <v>-18.568883501300299</v>
      </c>
      <c r="L326">
        <f>(Table2[[#This Row],[6M Return vs Nifty]]-AVERAGE(Table2[6M Return vs Nifty]))/_xlfn.STDEV.P(Table2[6M Return vs Nifty])</f>
        <v>-0.81096449683551608</v>
      </c>
      <c r="M326">
        <v>-12.2013173788099</v>
      </c>
      <c r="N326">
        <f>(Table2[[#This Row],[1W Return vs Nifty]]-AVERAGE(Table2[1W Return vs Nifty]))/_xlfn.STDEV.P(Table2[1W Return vs Nifty])</f>
        <v>-1.7565141471438945</v>
      </c>
      <c r="O326">
        <v>367.09</v>
      </c>
      <c r="P326">
        <v>361.02343532880798</v>
      </c>
      <c r="Q326">
        <v>319.56130821699202</v>
      </c>
      <c r="R326">
        <v>34.935553764892099</v>
      </c>
      <c r="S326" s="1">
        <f>(Table2[[#This Row],[Close Price]]-Table2[[#This Row],[20D EMA]])/Table2[[#This Row],[20D EMA]]</f>
        <v>-6.1401836062001051E-2</v>
      </c>
      <c r="T326" s="1">
        <f>(Table2[[#This Row],[Close Price]]-Table2[[#This Row],[50D EMA]])/Table2[[#This Row],[50D EMA]]</f>
        <v>-4.5629822656261955E-2</v>
      </c>
      <c r="U326" s="1">
        <f>(Table2[[#This Row],[Close Price]]-Table2[[#This Row],[200D EMA]])/Table2[[#This Row],[200D EMA]]</f>
        <v>7.8196862825583066E-2</v>
      </c>
      <c r="V326">
        <v>0.63639217084083999</v>
      </c>
      <c r="W326">
        <v>343</v>
      </c>
      <c r="X326">
        <v>344.75</v>
      </c>
      <c r="Y326">
        <v>325.89999999999998</v>
      </c>
      <c r="Z326">
        <v>360.35</v>
      </c>
      <c r="AA326">
        <v>325.89999999999998</v>
      </c>
      <c r="AB326">
        <v>397.05</v>
      </c>
      <c r="AC326" s="1">
        <f>(Table2[[#This Row],[Close Price]]/Table2[[#This Row],[Day Low]])-1</f>
        <v>4.5189504373177591E-3</v>
      </c>
      <c r="AD326" s="1">
        <f>(Table2[[#This Row],[Day High]]/Table2[[#This Row],[Close Price]])-1</f>
        <v>5.8046727615734817E-4</v>
      </c>
      <c r="AE326" s="1">
        <f>(Table2[[#This Row],[Close Price]]/Table2[[#This Row],[Current Week Low]])-1</f>
        <v>5.7226142988646922E-2</v>
      </c>
      <c r="AF326" s="1">
        <f>(Table2[[#This Row],[Current Week High]]/Table2[[#This Row],[Close Price]])-1</f>
        <v>4.5856914816427174E-2</v>
      </c>
      <c r="AG326" s="1">
        <f>(Table2[[#This Row],[Close Price]]/Table2[[#This Row],[Current Month Low]])-1</f>
        <v>5.7226142988646922E-2</v>
      </c>
      <c r="AH326" s="1">
        <f>(Table2[[#This Row],[Current Month High]]/Table2[[#This Row],[Close Price]])-1</f>
        <v>0.1523726599912929</v>
      </c>
      <c r="AI326">
        <v>27.2094035698737</v>
      </c>
      <c r="AJ326">
        <v>100.20337013364301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0.05</v>
      </c>
      <c r="AM326" t="s">
        <v>3111</v>
      </c>
      <c r="AN326">
        <v>-5.0599999999999996</v>
      </c>
      <c r="AO326" t="s">
        <v>3110</v>
      </c>
      <c r="AP326">
        <v>9.2119865567098003E-2</v>
      </c>
      <c r="AQ326">
        <f>(Table2[[#This Row],[Sharpe Ratio]]-AVERAGE(Table2[Sharpe Ratio]))/_xlfn.STDEV.P(Table2[Sharpe Ratio])</f>
        <v>0.34897449513627193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-3.2740604820839776</v>
      </c>
      <c r="AS326">
        <f>_xlfn.RANK.AVG(Table2[[#This Row],[1Y Return vs Nifty Z-Score]],Table2[1Y Return vs Nifty Z-Score])</f>
        <v>172</v>
      </c>
      <c r="AT326">
        <f>_xlfn.RANK.AVG(Table2[[#This Row],[6M Return vs Nifty Z-Score]],Table2[6M Return vs Nifty Z-Score])</f>
        <v>599</v>
      </c>
      <c r="AU326">
        <f>_xlfn.RANK.AVG(Table2[[#This Row],[Sharpe Ratio Z-Score]],Table2[Sharpe Ratio Z-Score])</f>
        <v>248</v>
      </c>
      <c r="AV326">
        <f>(Table2[[#This Row],[Rank 1Y]]+Table2[[#This Row],[Rank 6M]]+Table2[[#This Row],[Rank Sharpe]])/3</f>
        <v>339.66666666666669</v>
      </c>
    </row>
    <row r="327" spans="1:48" x14ac:dyDescent="0.3">
      <c r="A327" t="s">
        <v>320</v>
      </c>
      <c r="B327" t="s">
        <v>321</v>
      </c>
      <c r="C327" t="s">
        <v>3070</v>
      </c>
      <c r="D327" t="s">
        <v>279</v>
      </c>
      <c r="E327">
        <v>83060.792712519993</v>
      </c>
      <c r="F327">
        <v>854.6</v>
      </c>
      <c r="G327">
        <v>22.5147553148147</v>
      </c>
      <c r="H327">
        <f>(Table2[[#This Row],[1Y Return vs Nifty]]-AVERAGE(Table2[1Y Return vs Nifty]))/_xlfn.STDEV.P(Table2[1Y Return vs Nifty])</f>
        <v>-0.17886082377307494</v>
      </c>
      <c r="I327">
        <v>-6.4431639300179402</v>
      </c>
      <c r="J327">
        <f>(Table2[[#This Row],[1M Return vs Nifty]]-AVERAGE(Table2[1M Return vs Nifty]))/_xlfn.STDEV.P(Table2[1M Return vs Nifty])</f>
        <v>-0.30870231278945787</v>
      </c>
      <c r="K327">
        <v>-8.1200332477227697</v>
      </c>
      <c r="L327">
        <f>(Table2[[#This Row],[6M Return vs Nifty]]-AVERAGE(Table2[6M Return vs Nifty]))/_xlfn.STDEV.P(Table2[6M Return vs Nifty])</f>
        <v>-0.44317024551914797</v>
      </c>
      <c r="M327">
        <v>-4.0238834260933896</v>
      </c>
      <c r="N327">
        <f>(Table2[[#This Row],[1W Return vs Nifty]]-AVERAGE(Table2[1W Return vs Nifty]))/_xlfn.STDEV.P(Table2[1W Return vs Nifty])</f>
        <v>-0.16777518091333574</v>
      </c>
      <c r="O327">
        <v>905.49</v>
      </c>
      <c r="P327">
        <v>889.71974135687799</v>
      </c>
      <c r="Q327">
        <v>783.65066499308602</v>
      </c>
      <c r="R327">
        <v>23.095789566131302</v>
      </c>
      <c r="S327" s="1">
        <f>(Table2[[#This Row],[Close Price]]-Table2[[#This Row],[20D EMA]])/Table2[[#This Row],[20D EMA]]</f>
        <v>-5.6201614595412411E-2</v>
      </c>
      <c r="T327" s="1">
        <f>(Table2[[#This Row],[Close Price]]-Table2[[#This Row],[50D EMA]])/Table2[[#This Row],[50D EMA]]</f>
        <v>-3.947281343147245E-2</v>
      </c>
      <c r="U327" s="1">
        <f>(Table2[[#This Row],[Close Price]]-Table2[[#This Row],[200D EMA]])/Table2[[#This Row],[200D EMA]]</f>
        <v>9.0536942257989361E-2</v>
      </c>
      <c r="V327">
        <v>0.61644678428474198</v>
      </c>
      <c r="W327">
        <v>855</v>
      </c>
      <c r="X327">
        <v>874</v>
      </c>
      <c r="Y327">
        <v>845.9</v>
      </c>
      <c r="Z327">
        <v>908.6</v>
      </c>
      <c r="AA327">
        <v>845.9</v>
      </c>
      <c r="AB327">
        <v>934.95</v>
      </c>
      <c r="AC327" s="1">
        <f>(Table2[[#This Row],[Close Price]]/Table2[[#This Row],[Day Low]])-1</f>
        <v>-4.6783625730995038E-4</v>
      </c>
      <c r="AD327" s="1">
        <f>(Table2[[#This Row],[Day High]]/Table2[[#This Row],[Close Price]])-1</f>
        <v>2.2700678680084296E-2</v>
      </c>
      <c r="AE327" s="1">
        <f>(Table2[[#This Row],[Close Price]]/Table2[[#This Row],[Current Week Low]])-1</f>
        <v>1.0284903652914013E-2</v>
      </c>
      <c r="AF327" s="1">
        <f>(Table2[[#This Row],[Current Week High]]/Table2[[#This Row],[Close Price]])-1</f>
        <v>6.3187456119822238E-2</v>
      </c>
      <c r="AG327" s="1">
        <f>(Table2[[#This Row],[Close Price]]/Table2[[#This Row],[Current Month Low]])-1</f>
        <v>1.0284903652914013E-2</v>
      </c>
      <c r="AH327" s="1">
        <f>(Table2[[#This Row],[Current Month High]]/Table2[[#This Row],[Close Price]])-1</f>
        <v>9.4020594430142879E-2</v>
      </c>
      <c r="AI327">
        <v>14.6618300959513</v>
      </c>
      <c r="AJ327">
        <v>68.062930186823905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-0.12</v>
      </c>
      <c r="AM327" t="s">
        <v>3110</v>
      </c>
      <c r="AN327">
        <v>-8.14</v>
      </c>
      <c r="AO327" t="s">
        <v>3110</v>
      </c>
      <c r="AP327">
        <v>0.108415583885413</v>
      </c>
      <c r="AQ327">
        <f>(Table2[[#This Row],[Sharpe Ratio]]-AVERAGE(Table2[Sharpe Ratio]))/_xlfn.STDEV.P(Table2[Sharpe Ratio])</f>
        <v>0.53970529059869965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-0.55880327239631689</v>
      </c>
      <c r="AS327">
        <f>_xlfn.RANK.AVG(Table2[[#This Row],[1Y Return vs Nifty Z-Score]],Table2[1Y Return vs Nifty Z-Score])</f>
        <v>339</v>
      </c>
      <c r="AT327">
        <f>_xlfn.RANK.AVG(Table2[[#This Row],[6M Return vs Nifty Z-Score]],Table2[6M Return vs Nifty Z-Score])</f>
        <v>475</v>
      </c>
      <c r="AU327">
        <f>_xlfn.RANK.AVG(Table2[[#This Row],[Sharpe Ratio Z-Score]],Table2[Sharpe Ratio Z-Score])</f>
        <v>207</v>
      </c>
      <c r="AV327">
        <f>(Table2[[#This Row],[Rank 1Y]]+Table2[[#This Row],[Rank 6M]]+Table2[[#This Row],[Rank Sharpe]])/3</f>
        <v>340.33333333333331</v>
      </c>
    </row>
    <row r="328" spans="1:48" x14ac:dyDescent="0.3">
      <c r="A328" t="s">
        <v>943</v>
      </c>
      <c r="B328" t="s">
        <v>944</v>
      </c>
      <c r="C328" t="s">
        <v>595</v>
      </c>
      <c r="D328" t="s">
        <v>595</v>
      </c>
      <c r="E328">
        <v>15165.772386000001</v>
      </c>
      <c r="F328">
        <v>524.45000000000005</v>
      </c>
      <c r="G328">
        <v>31.270672362198699</v>
      </c>
      <c r="H328">
        <f>(Table2[[#This Row],[1Y Return vs Nifty]]-AVERAGE(Table2[1Y Return vs Nifty]))/_xlfn.STDEV.P(Table2[1Y Return vs Nifty])</f>
        <v>-4.6647863797965032E-2</v>
      </c>
      <c r="I328">
        <v>-3.38963586528175</v>
      </c>
      <c r="J328">
        <f>(Table2[[#This Row],[1M Return vs Nifty]]-AVERAGE(Table2[1M Return vs Nifty]))/_xlfn.STDEV.P(Table2[1M Return vs Nifty])</f>
        <v>4.442625671742406E-3</v>
      </c>
      <c r="K328">
        <v>8.6035113487884196</v>
      </c>
      <c r="L328">
        <f>(Table2[[#This Row],[6M Return vs Nifty]]-AVERAGE(Table2[6M Return vs Nifty]))/_xlfn.STDEV.P(Table2[6M Return vs Nifty])</f>
        <v>0.14549007738324776</v>
      </c>
      <c r="M328">
        <v>-4.8504183485816599</v>
      </c>
      <c r="N328">
        <f>(Table2[[#This Row],[1W Return vs Nifty]]-AVERAGE(Table2[1W Return vs Nifty]))/_xlfn.STDEV.P(Table2[1W Return vs Nifty])</f>
        <v>-0.3283571245768791</v>
      </c>
      <c r="O328">
        <v>528.23</v>
      </c>
      <c r="P328">
        <v>506.56380918258498</v>
      </c>
      <c r="Q328">
        <v>447.17829930366099</v>
      </c>
      <c r="R328">
        <v>46.411904397634103</v>
      </c>
      <c r="S328" s="1">
        <f>(Table2[[#This Row],[Close Price]]-Table2[[#This Row],[20D EMA]])/Table2[[#This Row],[20D EMA]]</f>
        <v>-7.1559737235673332E-3</v>
      </c>
      <c r="T328" s="1">
        <f>(Table2[[#This Row],[Close Price]]-Table2[[#This Row],[50D EMA]])/Table2[[#This Row],[50D EMA]]</f>
        <v>3.5308860390711808E-2</v>
      </c>
      <c r="U328" s="1">
        <f>(Table2[[#This Row],[Close Price]]-Table2[[#This Row],[200D EMA]])/Table2[[#This Row],[200D EMA]]</f>
        <v>0.17279841355599171</v>
      </c>
      <c r="V328">
        <v>1.63311689432542</v>
      </c>
      <c r="W328">
        <v>523.65</v>
      </c>
      <c r="X328">
        <v>527.79999999999995</v>
      </c>
      <c r="Y328">
        <v>495</v>
      </c>
      <c r="Z328">
        <v>569.75</v>
      </c>
      <c r="AA328">
        <v>495</v>
      </c>
      <c r="AB328">
        <v>569.75</v>
      </c>
      <c r="AC328" s="1">
        <f>(Table2[[#This Row],[Close Price]]/Table2[[#This Row],[Day Low]])-1</f>
        <v>1.5277379929343748E-3</v>
      </c>
      <c r="AD328" s="1">
        <f>(Table2[[#This Row],[Day High]]/Table2[[#This Row],[Close Price]])-1</f>
        <v>6.3876441986840948E-3</v>
      </c>
      <c r="AE328" s="1">
        <f>(Table2[[#This Row],[Close Price]]/Table2[[#This Row],[Current Week Low]])-1</f>
        <v>5.9494949494949489E-2</v>
      </c>
      <c r="AF328" s="1">
        <f>(Table2[[#This Row],[Current Week High]]/Table2[[#This Row],[Close Price]])-1</f>
        <v>8.6376203641910454E-2</v>
      </c>
      <c r="AG328" s="1">
        <f>(Table2[[#This Row],[Close Price]]/Table2[[#This Row],[Current Month Low]])-1</f>
        <v>5.9494949494949489E-2</v>
      </c>
      <c r="AH328" s="1">
        <f>(Table2[[#This Row],[Current Month High]]/Table2[[#This Row],[Close Price]])-1</f>
        <v>8.6376203641910454E-2</v>
      </c>
      <c r="AI328">
        <v>12.8801601677948</v>
      </c>
      <c r="AJ328">
        <v>56.833133971291801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0.03</v>
      </c>
      <c r="AM328" t="s">
        <v>3111</v>
      </c>
      <c r="AN328">
        <v>-1.82</v>
      </c>
      <c r="AO328" t="s">
        <v>3110</v>
      </c>
      <c r="AP328">
        <v>2.9743781179570002E-2</v>
      </c>
      <c r="AQ328">
        <f>(Table2[[#This Row],[Sharpe Ratio]]-AVERAGE(Table2[Sharpe Ratio]))/_xlfn.STDEV.P(Table2[Sharpe Ratio])</f>
        <v>-0.38109704639825948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-0.60616933171811338</v>
      </c>
      <c r="AS328">
        <f>_xlfn.RANK.AVG(Table2[[#This Row],[1Y Return vs Nifty Z-Score]],Table2[1Y Return vs Nifty Z-Score])</f>
        <v>307</v>
      </c>
      <c r="AT328">
        <f>_xlfn.RANK.AVG(Table2[[#This Row],[6M Return vs Nifty Z-Score]],Table2[6M Return vs Nifty Z-Score])</f>
        <v>273</v>
      </c>
      <c r="AU328">
        <f>_xlfn.RANK.AVG(Table2[[#This Row],[Sharpe Ratio Z-Score]],Table2[Sharpe Ratio Z-Score])</f>
        <v>441</v>
      </c>
      <c r="AV328">
        <f>(Table2[[#This Row],[Rank 1Y]]+Table2[[#This Row],[Rank 6M]]+Table2[[#This Row],[Rank Sharpe]])/3</f>
        <v>340.33333333333331</v>
      </c>
    </row>
    <row r="329" spans="1:48" x14ac:dyDescent="0.3">
      <c r="A329" t="s">
        <v>298</v>
      </c>
      <c r="B329" t="s">
        <v>299</v>
      </c>
      <c r="C329" t="s">
        <v>3076</v>
      </c>
      <c r="D329" t="s">
        <v>127</v>
      </c>
      <c r="E329">
        <v>91049.714139090007</v>
      </c>
      <c r="F329">
        <v>7048.65</v>
      </c>
      <c r="G329">
        <v>22.077876711644599</v>
      </c>
      <c r="H329">
        <f>(Table2[[#This Row],[1Y Return vs Nifty]]-AVERAGE(Table2[1Y Return vs Nifty]))/_xlfn.STDEV.P(Table2[1Y Return vs Nifty])</f>
        <v>-0.18545762145426903</v>
      </c>
      <c r="I329">
        <v>-0.88226295245867403</v>
      </c>
      <c r="J329">
        <f>(Table2[[#This Row],[1M Return vs Nifty]]-AVERAGE(Table2[1M Return vs Nifty]))/_xlfn.STDEV.P(Table2[1M Return vs Nifty])</f>
        <v>0.26157834535051261</v>
      </c>
      <c r="K329">
        <v>19.757917696746802</v>
      </c>
      <c r="L329">
        <f>(Table2[[#This Row],[6M Return vs Nifty]]-AVERAGE(Table2[6M Return vs Nifty]))/_xlfn.STDEV.P(Table2[6M Return vs Nifty])</f>
        <v>0.53811954685250873</v>
      </c>
      <c r="M329">
        <v>-0.73326402375468602</v>
      </c>
      <c r="N329">
        <f>(Table2[[#This Row],[1W Return vs Nifty]]-AVERAGE(Table2[1W Return vs Nifty]))/_xlfn.STDEV.P(Table2[1W Return vs Nifty])</f>
        <v>0.4715372608329057</v>
      </c>
      <c r="O329">
        <v>6925.82</v>
      </c>
      <c r="P329">
        <v>6659.18829242635</v>
      </c>
      <c r="Q329">
        <v>5741.3071571558603</v>
      </c>
      <c r="R329">
        <v>54.001299558891702</v>
      </c>
      <c r="S329" s="1">
        <f>(Table2[[#This Row],[Close Price]]-Table2[[#This Row],[20D EMA]])/Table2[[#This Row],[20D EMA]]</f>
        <v>1.773508407668694E-2</v>
      </c>
      <c r="T329" s="1">
        <f>(Table2[[#This Row],[Close Price]]-Table2[[#This Row],[50D EMA]])/Table2[[#This Row],[50D EMA]]</f>
        <v>5.8484861888737021E-2</v>
      </c>
      <c r="U329" s="1">
        <f>(Table2[[#This Row],[Close Price]]-Table2[[#This Row],[200D EMA]])/Table2[[#This Row],[200D EMA]]</f>
        <v>0.22770822167469146</v>
      </c>
      <c r="V329">
        <v>1.06593893629337</v>
      </c>
      <c r="W329">
        <v>6964.7</v>
      </c>
      <c r="X329">
        <v>7051.05</v>
      </c>
      <c r="Y329">
        <v>6782</v>
      </c>
      <c r="Z329">
        <v>7143.95</v>
      </c>
      <c r="AA329">
        <v>6782</v>
      </c>
      <c r="AB329">
        <v>7327.75</v>
      </c>
      <c r="AC329" s="1">
        <f>(Table2[[#This Row],[Close Price]]/Table2[[#This Row],[Day Low]])-1</f>
        <v>1.205364193719749E-2</v>
      </c>
      <c r="AD329" s="1">
        <f>(Table2[[#This Row],[Day High]]/Table2[[#This Row],[Close Price]])-1</f>
        <v>3.4049073226793958E-4</v>
      </c>
      <c r="AE329" s="1">
        <f>(Table2[[#This Row],[Close Price]]/Table2[[#This Row],[Current Week Low]])-1</f>
        <v>3.931731052786791E-2</v>
      </c>
      <c r="AF329" s="1">
        <f>(Table2[[#This Row],[Current Week High]]/Table2[[#This Row],[Close Price]])-1</f>
        <v>1.3520319493803834E-2</v>
      </c>
      <c r="AG329" s="1">
        <f>(Table2[[#This Row],[Close Price]]/Table2[[#This Row],[Current Month Low]])-1</f>
        <v>3.931731052786791E-2</v>
      </c>
      <c r="AH329" s="1">
        <f>(Table2[[#This Row],[Current Month High]]/Table2[[#This Row],[Close Price]])-1</f>
        <v>3.9596234739985636E-2</v>
      </c>
      <c r="AI329">
        <v>3.9596234739985601</v>
      </c>
      <c r="AJ329">
        <v>77.456225374806394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-0.03</v>
      </c>
      <c r="AM329" t="s">
        <v>3110</v>
      </c>
      <c r="AN329">
        <v>1.72</v>
      </c>
      <c r="AO329" t="s">
        <v>3111</v>
      </c>
      <c r="AP329">
        <v>1.0299894463156999E-2</v>
      </c>
      <c r="AQ329">
        <f>(Table2[[#This Row],[Sharpe Ratio]]-AVERAGE(Table2[Sharpe Ratio]))/_xlfn.STDEV.P(Table2[Sharpe Ratio])</f>
        <v>-0.60867510757121757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0.47710242401044045</v>
      </c>
      <c r="AS329">
        <f>_xlfn.RANK.AVG(Table2[[#This Row],[1Y Return vs Nifty Z-Score]],Table2[1Y Return vs Nifty Z-Score])</f>
        <v>343</v>
      </c>
      <c r="AT329">
        <f>_xlfn.RANK.AVG(Table2[[#This Row],[6M Return vs Nifty Z-Score]],Table2[6M Return vs Nifty Z-Score])</f>
        <v>171</v>
      </c>
      <c r="AU329">
        <f>_xlfn.RANK.AVG(Table2[[#This Row],[Sharpe Ratio Z-Score]],Table2[Sharpe Ratio Z-Score])</f>
        <v>508</v>
      </c>
      <c r="AV329">
        <f>(Table2[[#This Row],[Rank 1Y]]+Table2[[#This Row],[Rank 6M]]+Table2[[#This Row],[Rank Sharpe]])/3</f>
        <v>340.66666666666669</v>
      </c>
    </row>
    <row r="330" spans="1:48" x14ac:dyDescent="0.3">
      <c r="A330" t="s">
        <v>1335</v>
      </c>
      <c r="B330" t="s">
        <v>1336</v>
      </c>
      <c r="C330" t="s">
        <v>3083</v>
      </c>
      <c r="D330" t="s">
        <v>704</v>
      </c>
      <c r="E330">
        <v>8121.1483713600001</v>
      </c>
      <c r="F330">
        <v>479.4</v>
      </c>
      <c r="G330">
        <v>19.506056910242702</v>
      </c>
      <c r="H330">
        <f>(Table2[[#This Row],[1Y Return vs Nifty]]-AVERAGE(Table2[1Y Return vs Nifty]))/_xlfn.STDEV.P(Table2[1Y Return vs Nifty])</f>
        <v>-0.2242916929314005</v>
      </c>
      <c r="I330">
        <v>-20.137474242093599</v>
      </c>
      <c r="J330">
        <f>(Table2[[#This Row],[1M Return vs Nifty]]-AVERAGE(Table2[1M Return vs Nifty]))/_xlfn.STDEV.P(Table2[1M Return vs Nifty])</f>
        <v>-1.713079108754489</v>
      </c>
      <c r="K330">
        <v>4.9619736036650099</v>
      </c>
      <c r="L330">
        <f>(Table2[[#This Row],[6M Return vs Nifty]]-AVERAGE(Table2[6M Return vs Nifty]))/_xlfn.STDEV.P(Table2[6M Return vs Nifty])</f>
        <v>1.7309788059128927E-2</v>
      </c>
      <c r="M330">
        <v>-9.4181142592350202</v>
      </c>
      <c r="N330">
        <f>(Table2[[#This Row],[1W Return vs Nifty]]-AVERAGE(Table2[1W Return vs Nifty]))/_xlfn.STDEV.P(Table2[1W Return vs Nifty])</f>
        <v>-1.215784222259064</v>
      </c>
      <c r="O330">
        <v>514.53</v>
      </c>
      <c r="P330">
        <v>497.48847723183502</v>
      </c>
      <c r="Q330">
        <v>425.37968741503101</v>
      </c>
      <c r="R330">
        <v>35.0647136866694</v>
      </c>
      <c r="S330" s="1">
        <f>(Table2[[#This Row],[Close Price]]-Table2[[#This Row],[20D EMA]])/Table2[[#This Row],[20D EMA]]</f>
        <v>-6.8275902279750444E-2</v>
      </c>
      <c r="T330" s="1">
        <f>(Table2[[#This Row],[Close Price]]-Table2[[#This Row],[50D EMA]])/Table2[[#This Row],[50D EMA]]</f>
        <v>-3.6359590341638437E-2</v>
      </c>
      <c r="U330" s="1">
        <f>(Table2[[#This Row],[Close Price]]-Table2[[#This Row],[200D EMA]])/Table2[[#This Row],[200D EMA]]</f>
        <v>0.12699316442033787</v>
      </c>
      <c r="V330">
        <v>0.37529441928624102</v>
      </c>
      <c r="W330">
        <v>479.3</v>
      </c>
      <c r="X330">
        <v>484</v>
      </c>
      <c r="Y330">
        <v>454.05</v>
      </c>
      <c r="Z330">
        <v>494.85</v>
      </c>
      <c r="AA330">
        <v>454.05</v>
      </c>
      <c r="AB330">
        <v>509.45</v>
      </c>
      <c r="AC330" s="1">
        <f>(Table2[[#This Row],[Close Price]]/Table2[[#This Row],[Day Low]])-1</f>
        <v>2.0863759649492053E-4</v>
      </c>
      <c r="AD330" s="1">
        <f>(Table2[[#This Row],[Day High]]/Table2[[#This Row],[Close Price]])-1</f>
        <v>9.5953274926992016E-3</v>
      </c>
      <c r="AE330" s="1">
        <f>(Table2[[#This Row],[Close Price]]/Table2[[#This Row],[Current Week Low]])-1</f>
        <v>5.5830855632639453E-2</v>
      </c>
      <c r="AF330" s="1">
        <f>(Table2[[#This Row],[Current Week High]]/Table2[[#This Row],[Close Price]])-1</f>
        <v>3.2227784730913811E-2</v>
      </c>
      <c r="AG330" s="1">
        <f>(Table2[[#This Row],[Close Price]]/Table2[[#This Row],[Current Month Low]])-1</f>
        <v>5.5830855632639453E-2</v>
      </c>
      <c r="AH330" s="1">
        <f>(Table2[[#This Row],[Current Month High]]/Table2[[#This Row],[Close Price]])-1</f>
        <v>6.2682519816437132E-2</v>
      </c>
      <c r="AI330">
        <v>33.239465999165603</v>
      </c>
      <c r="AJ330">
        <v>50.235036038859199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0.15</v>
      </c>
      <c r="AM330" t="s">
        <v>3111</v>
      </c>
      <c r="AN330">
        <v>-15.62</v>
      </c>
      <c r="AO330" t="s">
        <v>3110</v>
      </c>
      <c r="AP330">
        <v>5.9057144839040003E-2</v>
      </c>
      <c r="AQ330">
        <f>(Table2[[#This Row],[Sharpe Ratio]]-AVERAGE(Table2[Sharpe Ratio]))/_xlfn.STDEV.P(Table2[Sharpe Ratio])</f>
        <v>-3.8003169881851477E-2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-3.1738484057676759</v>
      </c>
      <c r="AS330">
        <f>_xlfn.RANK.AVG(Table2[[#This Row],[1Y Return vs Nifty Z-Score]],Table2[1Y Return vs Nifty Z-Score])</f>
        <v>359</v>
      </c>
      <c r="AT330">
        <f>_xlfn.RANK.AVG(Table2[[#This Row],[6M Return vs Nifty Z-Score]],Table2[6M Return vs Nifty Z-Score])</f>
        <v>311</v>
      </c>
      <c r="AU330">
        <f>_xlfn.RANK.AVG(Table2[[#This Row],[Sharpe Ratio Z-Score]],Table2[Sharpe Ratio Z-Score])</f>
        <v>352</v>
      </c>
      <c r="AV330">
        <f>(Table2[[#This Row],[Rank 1Y]]+Table2[[#This Row],[Rank 6M]]+Table2[[#This Row],[Rank Sharpe]])/3</f>
        <v>340.66666666666669</v>
      </c>
    </row>
    <row r="331" spans="1:48" x14ac:dyDescent="0.3">
      <c r="A331" t="s">
        <v>85</v>
      </c>
      <c r="B331" t="s">
        <v>86</v>
      </c>
      <c r="C331" t="s">
        <v>3076</v>
      </c>
      <c r="D331" t="s">
        <v>87</v>
      </c>
      <c r="E331">
        <v>326570.39017580001</v>
      </c>
      <c r="F331">
        <v>5018.5</v>
      </c>
      <c r="G331">
        <v>13.873707428435401</v>
      </c>
      <c r="H331">
        <f>(Table2[[#This Row],[1Y Return vs Nifty]]-AVERAGE(Table2[1Y Return vs Nifty]))/_xlfn.STDEV.P(Table2[1Y Return vs Nifty])</f>
        <v>-0.30933927761888952</v>
      </c>
      <c r="I331">
        <v>1.0072687864649299</v>
      </c>
      <c r="J331">
        <f>(Table2[[#This Row],[1M Return vs Nifty]]-AVERAGE(Table2[1M Return vs Nifty]))/_xlfn.STDEV.P(Table2[1M Return vs Nifty])</f>
        <v>0.45535331239239446</v>
      </c>
      <c r="K331">
        <v>24.196187581480299</v>
      </c>
      <c r="L331">
        <f>(Table2[[#This Row],[6M Return vs Nifty]]-AVERAGE(Table2[6M Return vs Nifty]))/_xlfn.STDEV.P(Table2[6M Return vs Nifty])</f>
        <v>0.69434440506948247</v>
      </c>
      <c r="M331">
        <v>-0.230526916516784</v>
      </c>
      <c r="N331">
        <f>(Table2[[#This Row],[1W Return vs Nifty]]-AVERAGE(Table2[1W Return vs Nifty]))/_xlfn.STDEV.P(Table2[1W Return vs Nifty])</f>
        <v>0.56921069196756557</v>
      </c>
      <c r="O331">
        <v>4962.26</v>
      </c>
      <c r="P331">
        <v>4857.6365487520197</v>
      </c>
      <c r="Q331">
        <v>4397.6316810218796</v>
      </c>
      <c r="R331">
        <v>54.650937483832301</v>
      </c>
      <c r="S331" s="1">
        <f>(Table2[[#This Row],[Close Price]]-Table2[[#This Row],[20D EMA]])/Table2[[#This Row],[20D EMA]]</f>
        <v>1.1333545602205402E-2</v>
      </c>
      <c r="T331" s="1">
        <f>(Table2[[#This Row],[Close Price]]-Table2[[#This Row],[50D EMA]])/Table2[[#This Row],[50D EMA]]</f>
        <v>3.3115579898481261E-2</v>
      </c>
      <c r="U331" s="1">
        <f>(Table2[[#This Row],[Close Price]]-Table2[[#This Row],[200D EMA]])/Table2[[#This Row],[200D EMA]]</f>
        <v>0.14118242818230947</v>
      </c>
      <c r="V331">
        <v>0.88477938287233704</v>
      </c>
      <c r="W331">
        <v>5019.05</v>
      </c>
      <c r="X331">
        <v>5063.8999999999996</v>
      </c>
      <c r="Y331">
        <v>4801</v>
      </c>
      <c r="Z331">
        <v>5063.55</v>
      </c>
      <c r="AA331">
        <v>4801</v>
      </c>
      <c r="AB331">
        <v>5063.55</v>
      </c>
      <c r="AC331" s="1">
        <f>(Table2[[#This Row],[Close Price]]/Table2[[#This Row],[Day Low]])-1</f>
        <v>-1.0958249071046922E-4</v>
      </c>
      <c r="AD331" s="1">
        <f>(Table2[[#This Row],[Day High]]/Table2[[#This Row],[Close Price]])-1</f>
        <v>9.0465278469662458E-3</v>
      </c>
      <c r="AE331" s="1">
        <f>(Table2[[#This Row],[Close Price]]/Table2[[#This Row],[Current Week Low]])-1</f>
        <v>4.5303061862111971E-2</v>
      </c>
      <c r="AF331" s="1">
        <f>(Table2[[#This Row],[Current Week High]]/Table2[[#This Row],[Close Price]])-1</f>
        <v>8.9767858921989685E-3</v>
      </c>
      <c r="AG331" s="1">
        <f>(Table2[[#This Row],[Close Price]]/Table2[[#This Row],[Current Month Low]])-1</f>
        <v>4.5303061862111971E-2</v>
      </c>
      <c r="AH331" s="1">
        <f>(Table2[[#This Row],[Current Month High]]/Table2[[#This Row],[Close Price]])-1</f>
        <v>8.9767858921989685E-3</v>
      </c>
      <c r="AI331">
        <v>3.9952176945302398</v>
      </c>
      <c r="AJ331">
        <v>43.745076978159602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-0.02</v>
      </c>
      <c r="AM331" t="s">
        <v>3110</v>
      </c>
      <c r="AN331">
        <v>0.11</v>
      </c>
      <c r="AO331" t="s">
        <v>3111</v>
      </c>
      <c r="AP331">
        <v>1.7793379507612998E-2</v>
      </c>
      <c r="AQ331">
        <f>(Table2[[#This Row],[Sharpe Ratio]]-AVERAGE(Table2[Sharpe Ratio]))/_xlfn.STDEV.P(Table2[Sharpe Ratio])</f>
        <v>-0.52096873370069252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0.88860039810986047</v>
      </c>
      <c r="AS331">
        <f>_xlfn.RANK.AVG(Table2[[#This Row],[1Y Return vs Nifty Z-Score]],Table2[1Y Return vs Nifty Z-Score])</f>
        <v>398</v>
      </c>
      <c r="AT331">
        <f>_xlfn.RANK.AVG(Table2[[#This Row],[6M Return vs Nifty Z-Score]],Table2[6M Return vs Nifty Z-Score])</f>
        <v>141</v>
      </c>
      <c r="AU331">
        <f>_xlfn.RANK.AVG(Table2[[#This Row],[Sharpe Ratio Z-Score]],Table2[Sharpe Ratio Z-Score])</f>
        <v>485</v>
      </c>
      <c r="AV331">
        <f>(Table2[[#This Row],[Rank 1Y]]+Table2[[#This Row],[Rank 6M]]+Table2[[#This Row],[Rank Sharpe]])/3</f>
        <v>341.33333333333331</v>
      </c>
    </row>
    <row r="332" spans="1:48" x14ac:dyDescent="0.3">
      <c r="A332" t="s">
        <v>536</v>
      </c>
      <c r="B332" t="s">
        <v>537</v>
      </c>
      <c r="C332" t="s">
        <v>3070</v>
      </c>
      <c r="D332" t="s">
        <v>279</v>
      </c>
      <c r="E332">
        <v>36709.839946499997</v>
      </c>
      <c r="F332">
        <v>486.25</v>
      </c>
      <c r="G332">
        <v>26.139578754120301</v>
      </c>
      <c r="H332">
        <f>(Table2[[#This Row],[1Y Return vs Nifty]]-AVERAGE(Table2[1Y Return vs Nifty]))/_xlfn.STDEV.P(Table2[1Y Return vs Nifty])</f>
        <v>-0.12412656421988097</v>
      </c>
      <c r="I332">
        <v>7.2852045319842604</v>
      </c>
      <c r="J332">
        <f>(Table2[[#This Row],[1M Return vs Nifty]]-AVERAGE(Table2[1M Return vs Nifty]))/_xlfn.STDEV.P(Table2[1M Return vs Nifty])</f>
        <v>1.0991672093063778</v>
      </c>
      <c r="K332">
        <v>-3.3108710357821698</v>
      </c>
      <c r="L332">
        <f>(Table2[[#This Row],[6M Return vs Nifty]]-AVERAGE(Table2[6M Return vs Nifty]))/_xlfn.STDEV.P(Table2[6M Return vs Nifty])</f>
        <v>-0.2738901647184821</v>
      </c>
      <c r="M332">
        <v>1.0352467580833</v>
      </c>
      <c r="N332">
        <f>(Table2[[#This Row],[1W Return vs Nifty]]-AVERAGE(Table2[1W Return vs Nifty]))/_xlfn.STDEV.P(Table2[1W Return vs Nifty])</f>
        <v>0.8151293959147804</v>
      </c>
      <c r="O332">
        <v>492.04</v>
      </c>
      <c r="P332">
        <v>479.310694517054</v>
      </c>
      <c r="Q332">
        <v>428.945433176758</v>
      </c>
      <c r="R332">
        <v>39.099778173934801</v>
      </c>
      <c r="S332" s="1">
        <f>(Table2[[#This Row],[Close Price]]-Table2[[#This Row],[20D EMA]])/Table2[[#This Row],[20D EMA]]</f>
        <v>-1.1767335988944029E-2</v>
      </c>
      <c r="T332" s="1">
        <f>(Table2[[#This Row],[Close Price]]-Table2[[#This Row],[50D EMA]])/Table2[[#This Row],[50D EMA]]</f>
        <v>1.4477677135783363E-2</v>
      </c>
      <c r="U332" s="1">
        <f>(Table2[[#This Row],[Close Price]]-Table2[[#This Row],[200D EMA]])/Table2[[#This Row],[200D EMA]]</f>
        <v>0.1335940713923586</v>
      </c>
      <c r="V332">
        <v>1.2901060838096401</v>
      </c>
      <c r="W332">
        <v>484.65</v>
      </c>
      <c r="X332">
        <v>490.5</v>
      </c>
      <c r="Y332">
        <v>484</v>
      </c>
      <c r="Z332">
        <v>517.95000000000005</v>
      </c>
      <c r="AA332">
        <v>484</v>
      </c>
      <c r="AB332">
        <v>517.95000000000005</v>
      </c>
      <c r="AC332" s="1">
        <f>(Table2[[#This Row],[Close Price]]/Table2[[#This Row],[Day Low]])-1</f>
        <v>3.3013514907664909E-3</v>
      </c>
      <c r="AD332" s="1">
        <f>(Table2[[#This Row],[Day High]]/Table2[[#This Row],[Close Price]])-1</f>
        <v>8.7403598971722563E-3</v>
      </c>
      <c r="AE332" s="1">
        <f>(Table2[[#This Row],[Close Price]]/Table2[[#This Row],[Current Week Low]])-1</f>
        <v>4.648760330578483E-3</v>
      </c>
      <c r="AF332" s="1">
        <f>(Table2[[#This Row],[Current Week High]]/Table2[[#This Row],[Close Price]])-1</f>
        <v>6.519280205655531E-2</v>
      </c>
      <c r="AG332" s="1">
        <f>(Table2[[#This Row],[Close Price]]/Table2[[#This Row],[Current Month Low]])-1</f>
        <v>4.648760330578483E-3</v>
      </c>
      <c r="AH332" s="1">
        <f>(Table2[[#This Row],[Current Month High]]/Table2[[#This Row],[Close Price]])-1</f>
        <v>6.519280205655531E-2</v>
      </c>
      <c r="AI332">
        <v>9.4601542416452293</v>
      </c>
      <c r="AJ332">
        <v>57.617504051863797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-7.0000000000000007E-2</v>
      </c>
      <c r="AM332" t="s">
        <v>3110</v>
      </c>
      <c r="AN332">
        <v>-1.42</v>
      </c>
      <c r="AO332" t="s">
        <v>3110</v>
      </c>
      <c r="AP332">
        <v>7.7373404312071001E-2</v>
      </c>
      <c r="AQ332">
        <f>(Table2[[#This Row],[Sharpe Ratio]]-AVERAGE(Table2[Sharpe Ratio]))/_xlfn.STDEV.P(Table2[Sharpe Ratio])</f>
        <v>0.17637674703540779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1.6926566233182028</v>
      </c>
      <c r="AS332">
        <f>_xlfn.RANK.AVG(Table2[[#This Row],[1Y Return vs Nifty Z-Score]],Table2[1Y Return vs Nifty Z-Score])</f>
        <v>329</v>
      </c>
      <c r="AT332">
        <f>_xlfn.RANK.AVG(Table2[[#This Row],[6M Return vs Nifty Z-Score]],Table2[6M Return vs Nifty Z-Score])</f>
        <v>407</v>
      </c>
      <c r="AU332">
        <f>_xlfn.RANK.AVG(Table2[[#This Row],[Sharpe Ratio Z-Score]],Table2[Sharpe Ratio Z-Score])</f>
        <v>289</v>
      </c>
      <c r="AV332">
        <f>(Table2[[#This Row],[Rank 1Y]]+Table2[[#This Row],[Rank 6M]]+Table2[[#This Row],[Rank Sharpe]])/3</f>
        <v>341.66666666666669</v>
      </c>
    </row>
    <row r="333" spans="1:48" x14ac:dyDescent="0.3">
      <c r="A333" t="s">
        <v>1014</v>
      </c>
      <c r="B333" t="s">
        <v>1015</v>
      </c>
      <c r="C333" t="s">
        <v>3078</v>
      </c>
      <c r="D333" t="s">
        <v>719</v>
      </c>
      <c r="E333">
        <v>12949.883712430001</v>
      </c>
      <c r="F333">
        <v>9956.9500000000007</v>
      </c>
      <c r="G333">
        <v>1.5813637453809599</v>
      </c>
      <c r="H333">
        <f>(Table2[[#This Row],[1Y Return vs Nifty]]-AVERAGE(Table2[1Y Return vs Nifty]))/_xlfn.STDEV.P(Table2[1Y Return vs Nifty])</f>
        <v>-0.49495171941943561</v>
      </c>
      <c r="I333">
        <v>7.9037249430442804</v>
      </c>
      <c r="J333">
        <f>(Table2[[#This Row],[1M Return vs Nifty]]-AVERAGE(Table2[1M Return vs Nifty]))/_xlfn.STDEV.P(Table2[1M Return vs Nifty])</f>
        <v>1.1625976189676428</v>
      </c>
      <c r="K333">
        <v>9.8620157649646192</v>
      </c>
      <c r="L333">
        <f>(Table2[[#This Row],[6M Return vs Nifty]]-AVERAGE(Table2[6M Return vs Nifty]))/_xlfn.STDEV.P(Table2[6M Return vs Nifty])</f>
        <v>0.18978879717468017</v>
      </c>
      <c r="M333">
        <v>10.574488938475399</v>
      </c>
      <c r="N333">
        <f>(Table2[[#This Row],[1W Return vs Nifty]]-AVERAGE(Table2[1W Return vs Nifty]))/_xlfn.STDEV.P(Table2[1W Return vs Nifty])</f>
        <v>2.6684449772976828</v>
      </c>
      <c r="O333">
        <v>9111.2999999999993</v>
      </c>
      <c r="P333">
        <v>8611.5960892396106</v>
      </c>
      <c r="Q333">
        <v>7933.5256632884802</v>
      </c>
      <c r="R333">
        <v>80.070611055235105</v>
      </c>
      <c r="S333" s="1">
        <f>(Table2[[#This Row],[Close Price]]-Table2[[#This Row],[20D EMA]])/Table2[[#This Row],[20D EMA]]</f>
        <v>9.2813319723859547E-2</v>
      </c>
      <c r="T333" s="1">
        <f>(Table2[[#This Row],[Close Price]]-Table2[[#This Row],[50D EMA]])/Table2[[#This Row],[50D EMA]]</f>
        <v>0.1562258490550249</v>
      </c>
      <c r="U333" s="1">
        <f>(Table2[[#This Row],[Close Price]]-Table2[[#This Row],[200D EMA]])/Table2[[#This Row],[200D EMA]]</f>
        <v>0.25504730463968805</v>
      </c>
      <c r="V333">
        <v>1.56641390457948</v>
      </c>
      <c r="W333">
        <v>9979.85</v>
      </c>
      <c r="X333">
        <v>10127.15</v>
      </c>
      <c r="Y333">
        <v>8760</v>
      </c>
      <c r="Z333">
        <v>10286.700000000001</v>
      </c>
      <c r="AA333">
        <v>8760</v>
      </c>
      <c r="AB333">
        <v>10286.700000000001</v>
      </c>
      <c r="AC333" s="1">
        <f>(Table2[[#This Row],[Close Price]]/Table2[[#This Row],[Day Low]])-1</f>
        <v>-2.2946236666883113E-3</v>
      </c>
      <c r="AD333" s="1">
        <f>(Table2[[#This Row],[Day High]]/Table2[[#This Row],[Close Price]])-1</f>
        <v>1.7093587895891771E-2</v>
      </c>
      <c r="AE333" s="1">
        <f>(Table2[[#This Row],[Close Price]]/Table2[[#This Row],[Current Week Low]])-1</f>
        <v>0.1366381278538813</v>
      </c>
      <c r="AF333" s="1">
        <f>(Table2[[#This Row],[Current Week High]]/Table2[[#This Row],[Close Price]])-1</f>
        <v>3.3117571143773894E-2</v>
      </c>
      <c r="AG333" s="1">
        <f>(Table2[[#This Row],[Close Price]]/Table2[[#This Row],[Current Month Low]])-1</f>
        <v>0.1366381278538813</v>
      </c>
      <c r="AH333" s="1">
        <f>(Table2[[#This Row],[Current Month High]]/Table2[[#This Row],[Close Price]])-1</f>
        <v>3.3117571143773894E-2</v>
      </c>
      <c r="AI333">
        <v>3.3117571143773801</v>
      </c>
      <c r="AJ333">
        <v>51.064297851680998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0.3</v>
      </c>
      <c r="AM333" t="s">
        <v>3111</v>
      </c>
      <c r="AN333">
        <v>10.81</v>
      </c>
      <c r="AO333" t="s">
        <v>3111</v>
      </c>
      <c r="AP333">
        <v>7.7001034390871997E-2</v>
      </c>
      <c r="AQ333">
        <f>(Table2[[#This Row],[Sharpe Ratio]]-AVERAGE(Table2[Sharpe Ratio]))/_xlfn.STDEV.P(Table2[Sharpe Ratio])</f>
        <v>0.17201839903937349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3.6978980730599433</v>
      </c>
      <c r="AS333">
        <f>_xlfn.RANK.AVG(Table2[[#This Row],[1Y Return vs Nifty Z-Score]],Table2[1Y Return vs Nifty Z-Score])</f>
        <v>475</v>
      </c>
      <c r="AT333">
        <f>_xlfn.RANK.AVG(Table2[[#This Row],[6M Return vs Nifty Z-Score]],Table2[6M Return vs Nifty Z-Score])</f>
        <v>260</v>
      </c>
      <c r="AU333">
        <f>_xlfn.RANK.AVG(Table2[[#This Row],[Sharpe Ratio Z-Score]],Table2[Sharpe Ratio Z-Score])</f>
        <v>292</v>
      </c>
      <c r="AV333">
        <f>(Table2[[#This Row],[Rank 1Y]]+Table2[[#This Row],[Rank 6M]]+Table2[[#This Row],[Rank Sharpe]])/3</f>
        <v>342.33333333333331</v>
      </c>
    </row>
    <row r="334" spans="1:48" x14ac:dyDescent="0.3">
      <c r="A334" t="s">
        <v>620</v>
      </c>
      <c r="B334" t="s">
        <v>621</v>
      </c>
      <c r="C334" t="s">
        <v>3070</v>
      </c>
      <c r="D334" t="s">
        <v>51</v>
      </c>
      <c r="E334">
        <v>29759.77567563</v>
      </c>
      <c r="F334">
        <v>1917.35</v>
      </c>
      <c r="G334">
        <v>25.388941436318799</v>
      </c>
      <c r="H334">
        <f>(Table2[[#This Row],[1Y Return vs Nifty]]-AVERAGE(Table2[1Y Return vs Nifty]))/_xlfn.STDEV.P(Table2[1Y Return vs Nifty])</f>
        <v>-0.13546106877459976</v>
      </c>
      <c r="I334">
        <v>7.9611198873814599</v>
      </c>
      <c r="J334">
        <f>(Table2[[#This Row],[1M Return vs Nifty]]-AVERAGE(Table2[1M Return vs Nifty]))/_xlfn.STDEV.P(Table2[1M Return vs Nifty])</f>
        <v>1.1684835764343553</v>
      </c>
      <c r="K334">
        <v>-4.2707841697284099</v>
      </c>
      <c r="L334">
        <f>(Table2[[#This Row],[6M Return vs Nifty]]-AVERAGE(Table2[6M Return vs Nifty]))/_xlfn.STDEV.P(Table2[6M Return vs Nifty])</f>
        <v>-0.30767862219088454</v>
      </c>
      <c r="M334">
        <v>-0.54959310285111496</v>
      </c>
      <c r="N334">
        <f>(Table2[[#This Row],[1W Return vs Nifty]]-AVERAGE(Table2[1W Return vs Nifty]))/_xlfn.STDEV.P(Table2[1W Return vs Nifty])</f>
        <v>0.5072214559838818</v>
      </c>
      <c r="O334">
        <v>1864.73</v>
      </c>
      <c r="P334">
        <v>1820.67689704247</v>
      </c>
      <c r="Q334">
        <v>1661.16410353069</v>
      </c>
      <c r="R334">
        <v>63.263941378371399</v>
      </c>
      <c r="S334" s="1">
        <f>(Table2[[#This Row],[Close Price]]-Table2[[#This Row],[20D EMA]])/Table2[[#This Row],[20D EMA]]</f>
        <v>2.821856247285124E-2</v>
      </c>
      <c r="T334" s="1">
        <f>(Table2[[#This Row],[Close Price]]-Table2[[#This Row],[50D EMA]])/Table2[[#This Row],[50D EMA]]</f>
        <v>5.3097341496762464E-2</v>
      </c>
      <c r="U334" s="1">
        <f>(Table2[[#This Row],[Close Price]]-Table2[[#This Row],[200D EMA]])/Table2[[#This Row],[200D EMA]]</f>
        <v>0.15422070337590635</v>
      </c>
      <c r="V334">
        <v>0.85867494774118702</v>
      </c>
      <c r="W334">
        <v>1918.6</v>
      </c>
      <c r="X334">
        <v>1940</v>
      </c>
      <c r="Y334">
        <v>1825</v>
      </c>
      <c r="Z334">
        <v>2010</v>
      </c>
      <c r="AA334">
        <v>1825</v>
      </c>
      <c r="AB334">
        <v>2010</v>
      </c>
      <c r="AC334" s="1">
        <f>(Table2[[#This Row],[Close Price]]/Table2[[#This Row],[Day Low]])-1</f>
        <v>-6.5151673094965279E-4</v>
      </c>
      <c r="AD334" s="1">
        <f>(Table2[[#This Row],[Day High]]/Table2[[#This Row],[Close Price]])-1</f>
        <v>1.1813179648994865E-2</v>
      </c>
      <c r="AE334" s="1">
        <f>(Table2[[#This Row],[Close Price]]/Table2[[#This Row],[Current Week Low]])-1</f>
        <v>5.0602739726027357E-2</v>
      </c>
      <c r="AF334" s="1">
        <f>(Table2[[#This Row],[Current Week High]]/Table2[[#This Row],[Close Price]])-1</f>
        <v>4.832190262602043E-2</v>
      </c>
      <c r="AG334" s="1">
        <f>(Table2[[#This Row],[Close Price]]/Table2[[#This Row],[Current Month Low]])-1</f>
        <v>5.0602739726027357E-2</v>
      </c>
      <c r="AH334" s="1">
        <f>(Table2[[#This Row],[Current Month High]]/Table2[[#This Row],[Close Price]])-1</f>
        <v>4.832190262602043E-2</v>
      </c>
      <c r="AI334">
        <v>4.8321902626020403</v>
      </c>
      <c r="AJ334">
        <v>54.072080035356898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-0.1</v>
      </c>
      <c r="AM334" t="s">
        <v>3110</v>
      </c>
      <c r="AN334">
        <v>5.81</v>
      </c>
      <c r="AO334" t="s">
        <v>3111</v>
      </c>
      <c r="AP334">
        <v>8.2206060196379993E-2</v>
      </c>
      <c r="AQ334">
        <f>(Table2[[#This Row],[Sharpe Ratio]]-AVERAGE(Table2[Sharpe Ratio]))/_xlfn.STDEV.P(Table2[Sharpe Ratio])</f>
        <v>0.23293984434757004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1.465505185800323</v>
      </c>
      <c r="AS334">
        <f>_xlfn.RANK.AVG(Table2[[#This Row],[1Y Return vs Nifty Z-Score]],Table2[1Y Return vs Nifty Z-Score])</f>
        <v>332</v>
      </c>
      <c r="AT334">
        <f>_xlfn.RANK.AVG(Table2[[#This Row],[6M Return vs Nifty Z-Score]],Table2[6M Return vs Nifty Z-Score])</f>
        <v>422</v>
      </c>
      <c r="AU334">
        <f>_xlfn.RANK.AVG(Table2[[#This Row],[Sharpe Ratio Z-Score]],Table2[Sharpe Ratio Z-Score])</f>
        <v>274</v>
      </c>
      <c r="AV334">
        <f>(Table2[[#This Row],[Rank 1Y]]+Table2[[#This Row],[Rank 6M]]+Table2[[#This Row],[Rank Sharpe]])/3</f>
        <v>342.66666666666669</v>
      </c>
    </row>
    <row r="335" spans="1:48" x14ac:dyDescent="0.3">
      <c r="A335" t="s">
        <v>201</v>
      </c>
      <c r="B335" t="s">
        <v>202</v>
      </c>
      <c r="C335" t="s">
        <v>3072</v>
      </c>
      <c r="D335" t="s">
        <v>203</v>
      </c>
      <c r="E335">
        <v>125966.743903225</v>
      </c>
      <c r="F335">
        <v>4597.1499999999996</v>
      </c>
      <c r="G335">
        <v>13.005222218593699</v>
      </c>
      <c r="H335">
        <f>(Table2[[#This Row],[1Y Return vs Nifty]]-AVERAGE(Table2[1Y Return vs Nifty]))/_xlfn.STDEV.P(Table2[1Y Return vs Nifty])</f>
        <v>-0.3224532666695375</v>
      </c>
      <c r="I335">
        <v>-1.9439943552013399</v>
      </c>
      <c r="J335">
        <f>(Table2[[#This Row],[1M Return vs Nifty]]-AVERAGE(Table2[1M Return vs Nifty]))/_xlfn.STDEV.P(Table2[1M Return vs Nifty])</f>
        <v>0.15269583052650026</v>
      </c>
      <c r="K335">
        <v>6.2526286307041703</v>
      </c>
      <c r="L335">
        <f>(Table2[[#This Row],[6M Return vs Nifty]]-AVERAGE(Table2[6M Return vs Nifty]))/_xlfn.STDEV.P(Table2[6M Return vs Nifty])</f>
        <v>6.2740193113986167E-2</v>
      </c>
      <c r="M335">
        <v>-3.52326785956922</v>
      </c>
      <c r="N335">
        <f>(Table2[[#This Row],[1W Return vs Nifty]]-AVERAGE(Table2[1W Return vs Nifty]))/_xlfn.STDEV.P(Table2[1W Return vs Nifty])</f>
        <v>-7.0513929738775835E-2</v>
      </c>
      <c r="O335">
        <v>4814.8999999999996</v>
      </c>
      <c r="P335">
        <v>4761.2571560390898</v>
      </c>
      <c r="Q335">
        <v>4277.5173976899396</v>
      </c>
      <c r="R335">
        <v>20.683182983518201</v>
      </c>
      <c r="S335" s="1">
        <f>(Table2[[#This Row],[Close Price]]-Table2[[#This Row],[20D EMA]])/Table2[[#This Row],[20D EMA]]</f>
        <v>-4.5224199879540593E-2</v>
      </c>
      <c r="T335" s="1">
        <f>(Table2[[#This Row],[Close Price]]-Table2[[#This Row],[50D EMA]])/Table2[[#This Row],[50D EMA]]</f>
        <v>-3.4467190210665195E-2</v>
      </c>
      <c r="U335" s="1">
        <f>(Table2[[#This Row],[Close Price]]-Table2[[#This Row],[200D EMA]])/Table2[[#This Row],[200D EMA]]</f>
        <v>7.472385792812361E-2</v>
      </c>
      <c r="V335">
        <v>1.1541180337925701</v>
      </c>
      <c r="W335">
        <v>4603.6000000000004</v>
      </c>
      <c r="X335">
        <v>4624</v>
      </c>
      <c r="Y335">
        <v>4555</v>
      </c>
      <c r="Z335">
        <v>4752</v>
      </c>
      <c r="AA335">
        <v>4555</v>
      </c>
      <c r="AB335">
        <v>5023</v>
      </c>
      <c r="AC335" s="1">
        <f>(Table2[[#This Row],[Close Price]]/Table2[[#This Row],[Day Low]])-1</f>
        <v>-1.4010774176732577E-3</v>
      </c>
      <c r="AD335" s="1">
        <f>(Table2[[#This Row],[Day High]]/Table2[[#This Row],[Close Price]])-1</f>
        <v>5.8405751389447591E-3</v>
      </c>
      <c r="AE335" s="1">
        <f>(Table2[[#This Row],[Close Price]]/Table2[[#This Row],[Current Week Low]])-1</f>
        <v>9.2535675082325852E-3</v>
      </c>
      <c r="AF335" s="1">
        <f>(Table2[[#This Row],[Current Week High]]/Table2[[#This Row],[Close Price]])-1</f>
        <v>3.3683912859054033E-2</v>
      </c>
      <c r="AG335" s="1">
        <f>(Table2[[#This Row],[Close Price]]/Table2[[#This Row],[Current Month Low]])-1</f>
        <v>9.2535675082325852E-3</v>
      </c>
      <c r="AH335" s="1">
        <f>(Table2[[#This Row],[Current Month High]]/Table2[[#This Row],[Close Price]])-1</f>
        <v>9.2633479438347655E-2</v>
      </c>
      <c r="AI335">
        <v>10.044266556453399</v>
      </c>
      <c r="AJ335">
        <v>40.375278634462099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-0.08</v>
      </c>
      <c r="AM335" t="s">
        <v>3110</v>
      </c>
      <c r="AN335">
        <v>-5.36</v>
      </c>
      <c r="AO335" t="s">
        <v>3110</v>
      </c>
      <c r="AP335">
        <v>6.4403850088388004E-2</v>
      </c>
      <c r="AQ335">
        <f>(Table2[[#This Row],[Sharpe Ratio]]-AVERAGE(Table2[Sharpe Ratio]))/_xlfn.STDEV.P(Table2[Sharpe Ratio])</f>
        <v>2.4576541266268626E-2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-0.15295463150155827</v>
      </c>
      <c r="AS335">
        <f>_xlfn.RANK.AVG(Table2[[#This Row],[1Y Return vs Nifty Z-Score]],Table2[1Y Return vs Nifty Z-Score])</f>
        <v>403</v>
      </c>
      <c r="AT335">
        <f>_xlfn.RANK.AVG(Table2[[#This Row],[6M Return vs Nifty Z-Score]],Table2[6M Return vs Nifty Z-Score])</f>
        <v>293</v>
      </c>
      <c r="AU335">
        <f>_xlfn.RANK.AVG(Table2[[#This Row],[Sharpe Ratio Z-Score]],Table2[Sharpe Ratio Z-Score])</f>
        <v>337</v>
      </c>
      <c r="AV335">
        <f>(Table2[[#This Row],[Rank 1Y]]+Table2[[#This Row],[Rank 6M]]+Table2[[#This Row],[Rank Sharpe]])/3</f>
        <v>344.33333333333331</v>
      </c>
    </row>
    <row r="336" spans="1:48" x14ac:dyDescent="0.3">
      <c r="A336" t="s">
        <v>385</v>
      </c>
      <c r="B336" t="s">
        <v>386</v>
      </c>
      <c r="C336" t="s">
        <v>3072</v>
      </c>
      <c r="D336" t="s">
        <v>387</v>
      </c>
      <c r="E336">
        <v>62048.051888349997</v>
      </c>
      <c r="F336">
        <v>3209.65</v>
      </c>
      <c r="G336">
        <v>11.4243568881316</v>
      </c>
      <c r="H336">
        <f>(Table2[[#This Row],[1Y Return vs Nifty]]-AVERAGE(Table2[1Y Return vs Nifty]))/_xlfn.STDEV.P(Table2[1Y Return vs Nifty])</f>
        <v>-0.34632408265960801</v>
      </c>
      <c r="I336">
        <v>-0.542160163806089</v>
      </c>
      <c r="J336">
        <f>(Table2[[#This Row],[1M Return vs Nifty]]-AVERAGE(Table2[1M Return vs Nifty]))/_xlfn.STDEV.P(Table2[1M Return vs Nifty])</f>
        <v>0.29645651400173068</v>
      </c>
      <c r="K336">
        <v>25.822544106349699</v>
      </c>
      <c r="L336">
        <f>(Table2[[#This Row],[6M Return vs Nifty]]-AVERAGE(Table2[6M Return vs Nifty]))/_xlfn.STDEV.P(Table2[6M Return vs Nifty])</f>
        <v>0.75159133328850147</v>
      </c>
      <c r="M336">
        <v>-1.82745477129559</v>
      </c>
      <c r="N336">
        <f>(Table2[[#This Row],[1W Return vs Nifty]]-AVERAGE(Table2[1W Return vs Nifty]))/_xlfn.STDEV.P(Table2[1W Return vs Nifty])</f>
        <v>0.2589542565361001</v>
      </c>
      <c r="O336">
        <v>3209.32</v>
      </c>
      <c r="P336">
        <v>3109.35543017191</v>
      </c>
      <c r="Q336">
        <v>2734.5285594448601</v>
      </c>
      <c r="R336">
        <v>48.642803554673399</v>
      </c>
      <c r="S336" s="1">
        <f>(Table2[[#This Row],[Close Price]]-Table2[[#This Row],[20D EMA]])/Table2[[#This Row],[20D EMA]]</f>
        <v>1.028255206710229E-4</v>
      </c>
      <c r="T336" s="1">
        <f>(Table2[[#This Row],[Close Price]]-Table2[[#This Row],[50D EMA]])/Table2[[#This Row],[50D EMA]]</f>
        <v>3.2255743056864031E-2</v>
      </c>
      <c r="U336" s="1">
        <f>(Table2[[#This Row],[Close Price]]-Table2[[#This Row],[200D EMA]])/Table2[[#This Row],[200D EMA]]</f>
        <v>0.17374894071378613</v>
      </c>
      <c r="V336">
        <v>0.66802312913098505</v>
      </c>
      <c r="W336">
        <v>3193.05</v>
      </c>
      <c r="X336">
        <v>3204</v>
      </c>
      <c r="Y336">
        <v>3128.05</v>
      </c>
      <c r="Z336">
        <v>3240</v>
      </c>
      <c r="AA336">
        <v>3128.05</v>
      </c>
      <c r="AB336">
        <v>3375</v>
      </c>
      <c r="AC336" s="1">
        <f>(Table2[[#This Row],[Close Price]]/Table2[[#This Row],[Day Low]])-1</f>
        <v>5.198791124473523E-3</v>
      </c>
      <c r="AD336" s="1">
        <f>(Table2[[#This Row],[Day High]]/Table2[[#This Row],[Close Price]])-1</f>
        <v>-1.7603165454177505E-3</v>
      </c>
      <c r="AE336" s="1">
        <f>(Table2[[#This Row],[Close Price]]/Table2[[#This Row],[Current Week Low]])-1</f>
        <v>2.6086539537411468E-2</v>
      </c>
      <c r="AF336" s="1">
        <f>(Table2[[#This Row],[Current Week High]]/Table2[[#This Row],[Close Price]])-1</f>
        <v>9.4558596731730837E-3</v>
      </c>
      <c r="AG336" s="1">
        <f>(Table2[[#This Row],[Close Price]]/Table2[[#This Row],[Current Month Low]])-1</f>
        <v>2.6086539537411468E-2</v>
      </c>
      <c r="AH336" s="1">
        <f>(Table2[[#This Row],[Current Month High]]/Table2[[#This Row],[Close Price]])-1</f>
        <v>5.1516520492888684E-2</v>
      </c>
      <c r="AI336">
        <v>5.1516520492888596</v>
      </c>
      <c r="AJ336">
        <v>46.305497310602597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7.0000000000000007E-2</v>
      </c>
      <c r="AM336" t="s">
        <v>3111</v>
      </c>
      <c r="AN336">
        <v>1.45</v>
      </c>
      <c r="AO336" t="s">
        <v>3111</v>
      </c>
      <c r="AP336">
        <v>1.6956806551737001E-2</v>
      </c>
      <c r="AQ336">
        <f>(Table2[[#This Row],[Sharpe Ratio]]-AVERAGE(Table2[Sharpe Ratio]))/_xlfn.STDEV.P(Table2[Sharpe Ratio])</f>
        <v>-0.53076027662134129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0.42991774454538295</v>
      </c>
      <c r="AS336">
        <f>_xlfn.RANK.AVG(Table2[[#This Row],[1Y Return vs Nifty Z-Score]],Table2[1Y Return vs Nifty Z-Score])</f>
        <v>415</v>
      </c>
      <c r="AT336">
        <f>_xlfn.RANK.AVG(Table2[[#This Row],[6M Return vs Nifty Z-Score]],Table2[6M Return vs Nifty Z-Score])</f>
        <v>131</v>
      </c>
      <c r="AU336">
        <f>_xlfn.RANK.AVG(Table2[[#This Row],[Sharpe Ratio Z-Score]],Table2[Sharpe Ratio Z-Score])</f>
        <v>491</v>
      </c>
      <c r="AV336">
        <f>(Table2[[#This Row],[Rank 1Y]]+Table2[[#This Row],[Rank 6M]]+Table2[[#This Row],[Rank Sharpe]])/3</f>
        <v>345.66666666666669</v>
      </c>
    </row>
    <row r="337" spans="1:48" x14ac:dyDescent="0.3">
      <c r="A337" t="s">
        <v>439</v>
      </c>
      <c r="B337" t="s">
        <v>440</v>
      </c>
      <c r="C337" t="s">
        <v>3066</v>
      </c>
      <c r="D337" t="s">
        <v>34</v>
      </c>
      <c r="E337">
        <v>51668.951499264003</v>
      </c>
      <c r="F337">
        <v>59.52</v>
      </c>
      <c r="G337">
        <v>75.079628998786902</v>
      </c>
      <c r="H337">
        <f>(Table2[[#This Row],[1Y Return vs Nifty]]-AVERAGE(Table2[1Y Return vs Nifty]))/_xlfn.STDEV.P(Table2[1Y Return vs Nifty])</f>
        <v>0.61486043955845704</v>
      </c>
      <c r="I337">
        <v>-5.3709972321686701</v>
      </c>
      <c r="J337">
        <f>(Table2[[#This Row],[1M Return vs Nifty]]-AVERAGE(Table2[1M Return vs Nifty]))/_xlfn.STDEV.P(Table2[1M Return vs Nifty])</f>
        <v>-0.19874963919345981</v>
      </c>
      <c r="K337">
        <v>-30.523464036444501</v>
      </c>
      <c r="L337">
        <f>(Table2[[#This Row],[6M Return vs Nifty]]-AVERAGE(Table2[6M Return vs Nifty]))/_xlfn.STDEV.P(Table2[6M Return vs Nifty])</f>
        <v>-1.231759693533754</v>
      </c>
      <c r="M337">
        <v>-6.1878481338703999</v>
      </c>
      <c r="N337">
        <f>(Table2[[#This Row],[1W Return vs Nifty]]-AVERAGE(Table2[1W Return vs Nifty]))/_xlfn.STDEV.P(Table2[1W Return vs Nifty])</f>
        <v>-0.5881974151584658</v>
      </c>
      <c r="O337">
        <v>62.31</v>
      </c>
      <c r="P337">
        <v>62.980234933074797</v>
      </c>
      <c r="Q337">
        <v>57.210992414045698</v>
      </c>
      <c r="R337">
        <v>30.343690322729</v>
      </c>
      <c r="S337" s="1">
        <f>(Table2[[#This Row],[Close Price]]-Table2[[#This Row],[20D EMA]])/Table2[[#This Row],[20D EMA]]</f>
        <v>-4.4776119402985058E-2</v>
      </c>
      <c r="T337" s="1">
        <f>(Table2[[#This Row],[Close Price]]-Table2[[#This Row],[50D EMA]])/Table2[[#This Row],[50D EMA]]</f>
        <v>-5.4941600912600148E-2</v>
      </c>
      <c r="U337" s="1">
        <f>(Table2[[#This Row],[Close Price]]-Table2[[#This Row],[200D EMA]])/Table2[[#This Row],[200D EMA]]</f>
        <v>4.0359509397138643E-2</v>
      </c>
      <c r="V337">
        <v>0.60629773450556301</v>
      </c>
      <c r="W337">
        <v>59.24</v>
      </c>
      <c r="X337">
        <v>59.63</v>
      </c>
      <c r="Y337">
        <v>58.4</v>
      </c>
      <c r="Z337">
        <v>61.48</v>
      </c>
      <c r="AA337">
        <v>58.4</v>
      </c>
      <c r="AB337">
        <v>64.38</v>
      </c>
      <c r="AC337" s="1">
        <f>(Table2[[#This Row],[Close Price]]/Table2[[#This Row],[Day Low]])-1</f>
        <v>4.7265361242403436E-3</v>
      </c>
      <c r="AD337" s="1">
        <f>(Table2[[#This Row],[Day High]]/Table2[[#This Row],[Close Price]])-1</f>
        <v>1.848118279569988E-3</v>
      </c>
      <c r="AE337" s="1">
        <f>(Table2[[#This Row],[Close Price]]/Table2[[#This Row],[Current Week Low]])-1</f>
        <v>1.9178082191780854E-2</v>
      </c>
      <c r="AF337" s="1">
        <f>(Table2[[#This Row],[Current Week High]]/Table2[[#This Row],[Close Price]])-1</f>
        <v>3.2930107526881525E-2</v>
      </c>
      <c r="AG337" s="1">
        <f>(Table2[[#This Row],[Close Price]]/Table2[[#This Row],[Current Month Low]])-1</f>
        <v>1.9178082191780854E-2</v>
      </c>
      <c r="AH337" s="1">
        <f>(Table2[[#This Row],[Current Month High]]/Table2[[#This Row],[Close Price]])-1</f>
        <v>8.1653225806451513E-2</v>
      </c>
      <c r="AI337">
        <v>29.2002688172043</v>
      </c>
      <c r="AJ337">
        <v>99.731543624161006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-0.08</v>
      </c>
      <c r="AM337" t="s">
        <v>3110</v>
      </c>
      <c r="AN337">
        <v>-5.51</v>
      </c>
      <c r="AO337" t="s">
        <v>3110</v>
      </c>
      <c r="AP337">
        <v>0.10616835408125599</v>
      </c>
      <c r="AQ337">
        <f>(Table2[[#This Row],[Sharpe Ratio]]-AVERAGE(Table2[Sharpe Ratio]))/_xlfn.STDEV.P(Table2[Sharpe Ratio])</f>
        <v>0.51340292578351909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142</v>
      </c>
      <c r="AT337">
        <f>_xlfn.RANK.AVG(Table2[[#This Row],[6M Return vs Nifty Z-Score]],Table2[6M Return vs Nifty Z-Score])</f>
        <v>688</v>
      </c>
      <c r="AU337">
        <f>_xlfn.RANK.AVG(Table2[[#This Row],[Sharpe Ratio Z-Score]],Table2[Sharpe Ratio Z-Score])</f>
        <v>211</v>
      </c>
      <c r="AV337">
        <f>(Table2[[#This Row],[Rank 1Y]]+Table2[[#This Row],[Rank 6M]]+Table2[[#This Row],[Rank Sharpe]])/3</f>
        <v>347</v>
      </c>
    </row>
    <row r="338" spans="1:48" x14ac:dyDescent="0.3">
      <c r="A338" t="s">
        <v>476</v>
      </c>
      <c r="B338" t="s">
        <v>477</v>
      </c>
      <c r="C338" t="s">
        <v>3066</v>
      </c>
      <c r="D338" t="s">
        <v>37</v>
      </c>
      <c r="E338">
        <v>43408.32</v>
      </c>
      <c r="F338">
        <v>263.39999999999998</v>
      </c>
      <c r="G338">
        <v>81.396200807349501</v>
      </c>
      <c r="H338">
        <f>(Table2[[#This Row],[1Y Return vs Nifty]]-AVERAGE(Table2[1Y Return vs Nifty]))/_xlfn.STDEV.P(Table2[1Y Return vs Nifty])</f>
        <v>0.71023967295981805</v>
      </c>
      <c r="I338">
        <v>-7.8571139943034396</v>
      </c>
      <c r="J338">
        <f>(Table2[[#This Row],[1M Return vs Nifty]]-AVERAGE(Table2[1M Return vs Nifty]))/_xlfn.STDEV.P(Table2[1M Return vs Nifty])</f>
        <v>-0.45370550138996818</v>
      </c>
      <c r="K338">
        <v>-14.256629021169701</v>
      </c>
      <c r="L338">
        <f>(Table2[[#This Row],[6M Return vs Nifty]]-AVERAGE(Table2[6M Return vs Nifty]))/_xlfn.STDEV.P(Table2[6M Return vs Nifty])</f>
        <v>-0.65917531721144618</v>
      </c>
      <c r="M338">
        <v>-8.5497488563240793</v>
      </c>
      <c r="N338">
        <f>(Table2[[#This Row],[1W Return vs Nifty]]-AVERAGE(Table2[1W Return vs Nifty]))/_xlfn.STDEV.P(Table2[1W Return vs Nifty])</f>
        <v>-1.0470753142436331</v>
      </c>
      <c r="O338">
        <v>269.58</v>
      </c>
      <c r="P338">
        <v>259.42720680362402</v>
      </c>
      <c r="Q338">
        <v>226.01119339437801</v>
      </c>
      <c r="R338">
        <v>44.226849156610903</v>
      </c>
      <c r="S338" s="1">
        <f>(Table2[[#This Row],[Close Price]]-Table2[[#This Row],[20D EMA]])/Table2[[#This Row],[20D EMA]]</f>
        <v>-2.2924549298909441E-2</v>
      </c>
      <c r="T338" s="1">
        <f>(Table2[[#This Row],[Close Price]]-Table2[[#This Row],[50D EMA]])/Table2[[#This Row],[50D EMA]]</f>
        <v>1.5313710714170412E-2</v>
      </c>
      <c r="U338" s="1">
        <f>(Table2[[#This Row],[Close Price]]-Table2[[#This Row],[200D EMA]])/Table2[[#This Row],[200D EMA]]</f>
        <v>0.16542900395371304</v>
      </c>
      <c r="V338">
        <v>2.23057974106043</v>
      </c>
      <c r="W338">
        <v>261.10000000000002</v>
      </c>
      <c r="X338">
        <v>265.89999999999998</v>
      </c>
      <c r="Y338">
        <v>252.3</v>
      </c>
      <c r="Z338">
        <v>279.05</v>
      </c>
      <c r="AA338">
        <v>252.3</v>
      </c>
      <c r="AB338">
        <v>301.95</v>
      </c>
      <c r="AC338" s="1">
        <f>(Table2[[#This Row],[Close Price]]/Table2[[#This Row],[Day Low]])-1</f>
        <v>8.8088854844885489E-3</v>
      </c>
      <c r="AD338" s="1">
        <f>(Table2[[#This Row],[Day High]]/Table2[[#This Row],[Close Price]])-1</f>
        <v>9.4912680334091615E-3</v>
      </c>
      <c r="AE338" s="1">
        <f>(Table2[[#This Row],[Close Price]]/Table2[[#This Row],[Current Week Low]])-1</f>
        <v>4.3995243757431579E-2</v>
      </c>
      <c r="AF338" s="1">
        <f>(Table2[[#This Row],[Current Week High]]/Table2[[#This Row],[Close Price]])-1</f>
        <v>5.9415337889142217E-2</v>
      </c>
      <c r="AG338" s="1">
        <f>(Table2[[#This Row],[Close Price]]/Table2[[#This Row],[Current Month Low]])-1</f>
        <v>4.3995243757431579E-2</v>
      </c>
      <c r="AH338" s="1">
        <f>(Table2[[#This Row],[Current Month High]]/Table2[[#This Row],[Close Price]])-1</f>
        <v>0.14635535307517089</v>
      </c>
      <c r="AI338">
        <v>23.272589217919499</v>
      </c>
      <c r="AJ338">
        <v>114.84502446982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0.05</v>
      </c>
      <c r="AM338" t="s">
        <v>3111</v>
      </c>
      <c r="AN338">
        <v>-2.74</v>
      </c>
      <c r="AO338" t="s">
        <v>3110</v>
      </c>
      <c r="AP338">
        <v>5.2884351542359001E-2</v>
      </c>
      <c r="AQ338">
        <f>(Table2[[#This Row],[Sharpe Ratio]]-AVERAGE(Table2[Sharpe Ratio]))/_xlfn.STDEV.P(Table2[Sharpe Ratio])</f>
        <v>-0.11025170490825023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-1.5599681647934796</v>
      </c>
      <c r="AS338">
        <f>_xlfn.RANK.AVG(Table2[[#This Row],[1Y Return vs Nifty Z-Score]],Table2[1Y Return vs Nifty Z-Score])</f>
        <v>120</v>
      </c>
      <c r="AT338">
        <f>_xlfn.RANK.AVG(Table2[[#This Row],[6M Return vs Nifty Z-Score]],Table2[6M Return vs Nifty Z-Score])</f>
        <v>545</v>
      </c>
      <c r="AU338">
        <f>_xlfn.RANK.AVG(Table2[[#This Row],[Sharpe Ratio Z-Score]],Table2[Sharpe Ratio Z-Score])</f>
        <v>376</v>
      </c>
      <c r="AV338">
        <f>(Table2[[#This Row],[Rank 1Y]]+Table2[[#This Row],[Rank 6M]]+Table2[[#This Row],[Rank Sharpe]])/3</f>
        <v>347</v>
      </c>
    </row>
    <row r="339" spans="1:48" x14ac:dyDescent="0.3">
      <c r="A339" t="s">
        <v>171</v>
      </c>
      <c r="B339" t="s">
        <v>172</v>
      </c>
      <c r="C339" t="s">
        <v>3068</v>
      </c>
      <c r="D339" t="s">
        <v>173</v>
      </c>
      <c r="E339">
        <v>153811.72107502</v>
      </c>
      <c r="F339">
        <v>1503.8</v>
      </c>
      <c r="G339">
        <v>21.916927934828301</v>
      </c>
      <c r="H339">
        <f>(Table2[[#This Row],[1Y Return vs Nifty]]-AVERAGE(Table2[1Y Return vs Nifty]))/_xlfn.STDEV.P(Table2[1Y Return vs Nifty])</f>
        <v>-0.1878879224806605</v>
      </c>
      <c r="I339">
        <v>7.2473885159796403</v>
      </c>
      <c r="J339">
        <f>(Table2[[#This Row],[1M Return vs Nifty]]-AVERAGE(Table2[1M Return vs Nifty]))/_xlfn.STDEV.P(Table2[1M Return vs Nifty])</f>
        <v>1.0952891070739565</v>
      </c>
      <c r="K339">
        <v>10.681831615119901</v>
      </c>
      <c r="L339">
        <f>(Table2[[#This Row],[6M Return vs Nifty]]-AVERAGE(Table2[6M Return vs Nifty]))/_xlfn.STDEV.P(Table2[6M Return vs Nifty])</f>
        <v>0.21864590101937509</v>
      </c>
      <c r="M339">
        <v>4.7365047314054198</v>
      </c>
      <c r="N339">
        <f>(Table2[[#This Row],[1W Return vs Nifty]]-AVERAGE(Table2[1W Return vs Nifty]))/_xlfn.STDEV.P(Table2[1W Return vs Nifty])</f>
        <v>1.53422205998148</v>
      </c>
      <c r="O339">
        <v>1456.23</v>
      </c>
      <c r="P339">
        <v>1410.4737366711599</v>
      </c>
      <c r="Q339">
        <v>1252.9638463055701</v>
      </c>
      <c r="R339">
        <v>65.9416945102776</v>
      </c>
      <c r="S339" s="1">
        <f>(Table2[[#This Row],[Close Price]]-Table2[[#This Row],[20D EMA]])/Table2[[#This Row],[20D EMA]]</f>
        <v>3.2666543059818802E-2</v>
      </c>
      <c r="T339" s="1">
        <f>(Table2[[#This Row],[Close Price]]-Table2[[#This Row],[50D EMA]])/Table2[[#This Row],[50D EMA]]</f>
        <v>6.6166608354649742E-2</v>
      </c>
      <c r="U339" s="1">
        <f>(Table2[[#This Row],[Close Price]]-Table2[[#This Row],[200D EMA]])/Table2[[#This Row],[200D EMA]]</f>
        <v>0.20019424697211613</v>
      </c>
      <c r="V339">
        <v>0.82639720039477604</v>
      </c>
      <c r="W339">
        <v>1452.55</v>
      </c>
      <c r="X339">
        <v>1504.95</v>
      </c>
      <c r="Y339">
        <v>1426.5</v>
      </c>
      <c r="Z339">
        <v>1509</v>
      </c>
      <c r="AA339">
        <v>1426.5</v>
      </c>
      <c r="AB339">
        <v>1509</v>
      </c>
      <c r="AC339" s="1">
        <f>(Table2[[#This Row],[Close Price]]/Table2[[#This Row],[Day Low]])-1</f>
        <v>3.5282778561839478E-2</v>
      </c>
      <c r="AD339" s="1">
        <f>(Table2[[#This Row],[Day High]]/Table2[[#This Row],[Close Price]])-1</f>
        <v>7.6472935230764705E-4</v>
      </c>
      <c r="AE339" s="1">
        <f>(Table2[[#This Row],[Close Price]]/Table2[[#This Row],[Current Week Low]])-1</f>
        <v>5.418857343147554E-2</v>
      </c>
      <c r="AF339" s="1">
        <f>(Table2[[#This Row],[Current Week High]]/Table2[[#This Row],[Close Price]])-1</f>
        <v>3.4579066365207911E-3</v>
      </c>
      <c r="AG339" s="1">
        <f>(Table2[[#This Row],[Close Price]]/Table2[[#This Row],[Current Month Low]])-1</f>
        <v>5.418857343147554E-2</v>
      </c>
      <c r="AH339" s="1">
        <f>(Table2[[#This Row],[Current Month High]]/Table2[[#This Row],[Close Price]])-1</f>
        <v>3.4579066365207911E-3</v>
      </c>
      <c r="AI339">
        <v>1.4097619364277201</v>
      </c>
      <c r="AJ339">
        <v>56.678474682225399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0.03</v>
      </c>
      <c r="AM339" t="s">
        <v>3111</v>
      </c>
      <c r="AN339">
        <v>2.29</v>
      </c>
      <c r="AO339" t="s">
        <v>3111</v>
      </c>
      <c r="AP339">
        <v>2.7692457341112999E-2</v>
      </c>
      <c r="AQ339">
        <f>(Table2[[#This Row],[Sharpe Ratio]]-AVERAGE(Table2[Sharpe Ratio]))/_xlfn.STDEV.P(Table2[Sharpe Ratio])</f>
        <v>-0.40510645916653332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2.2551626864276177</v>
      </c>
      <c r="AS339">
        <f>_xlfn.RANK.AVG(Table2[[#This Row],[1Y Return vs Nifty Z-Score]],Table2[1Y Return vs Nifty Z-Score])</f>
        <v>345</v>
      </c>
      <c r="AT339">
        <f>_xlfn.RANK.AVG(Table2[[#This Row],[6M Return vs Nifty Z-Score]],Table2[6M Return vs Nifty Z-Score])</f>
        <v>248</v>
      </c>
      <c r="AU339">
        <f>_xlfn.RANK.AVG(Table2[[#This Row],[Sharpe Ratio Z-Score]],Table2[Sharpe Ratio Z-Score])</f>
        <v>450</v>
      </c>
      <c r="AV339">
        <f>(Table2[[#This Row],[Rank 1Y]]+Table2[[#This Row],[Rank 6M]]+Table2[[#This Row],[Rank Sharpe]])/3</f>
        <v>347.66666666666669</v>
      </c>
    </row>
    <row r="340" spans="1:48" x14ac:dyDescent="0.3">
      <c r="A340" t="s">
        <v>1469</v>
      </c>
      <c r="B340" t="s">
        <v>1470</v>
      </c>
      <c r="C340" t="s">
        <v>3076</v>
      </c>
      <c r="D340" t="s">
        <v>87</v>
      </c>
      <c r="E340">
        <v>6861.4875499299997</v>
      </c>
      <c r="F340">
        <v>3469.45</v>
      </c>
      <c r="G340">
        <v>17.648461441736501</v>
      </c>
      <c r="H340">
        <f>(Table2[[#This Row],[1Y Return vs Nifty]]-AVERAGE(Table2[1Y Return vs Nifty]))/_xlfn.STDEV.P(Table2[1Y Return vs Nifty])</f>
        <v>-0.25234109015598166</v>
      </c>
      <c r="I340">
        <v>0.47267598533109401</v>
      </c>
      <c r="J340">
        <f>(Table2[[#This Row],[1M Return vs Nifty]]-AVERAGE(Table2[1M Return vs Nifty]))/_xlfn.STDEV.P(Table2[1M Return vs Nifty])</f>
        <v>0.40052983402121445</v>
      </c>
      <c r="K340">
        <v>52.806095685705898</v>
      </c>
      <c r="L340">
        <f>(Table2[[#This Row],[6M Return vs Nifty]]-AVERAGE(Table2[6M Return vs Nifty]))/_xlfn.STDEV.P(Table2[6M Return vs Nifty])</f>
        <v>1.7013987197603246</v>
      </c>
      <c r="M340">
        <v>-1.70547188645115</v>
      </c>
      <c r="N340">
        <f>(Table2[[#This Row],[1W Return vs Nifty]]-AVERAGE(Table2[1W Return vs Nifty]))/_xlfn.STDEV.P(Table2[1W Return vs Nifty])</f>
        <v>0.2826534956233443</v>
      </c>
      <c r="O340">
        <v>3310.72</v>
      </c>
      <c r="P340">
        <v>3020.1022347024</v>
      </c>
      <c r="Q340">
        <v>2455.9754145535899</v>
      </c>
      <c r="R340">
        <v>63.001110768230703</v>
      </c>
      <c r="S340" s="1">
        <f>(Table2[[#This Row],[Close Price]]-Table2[[#This Row],[20D EMA]])/Table2[[#This Row],[20D EMA]]</f>
        <v>4.7944253817900649E-2</v>
      </c>
      <c r="T340" s="1">
        <f>(Table2[[#This Row],[Close Price]]-Table2[[#This Row],[50D EMA]])/Table2[[#This Row],[50D EMA]]</f>
        <v>0.14878561398828885</v>
      </c>
      <c r="U340" s="1">
        <f>(Table2[[#This Row],[Close Price]]-Table2[[#This Row],[200D EMA]])/Table2[[#This Row],[200D EMA]]</f>
        <v>0.41265664934623297</v>
      </c>
      <c r="V340">
        <v>0.84172525479042903</v>
      </c>
      <c r="W340">
        <v>3467.45</v>
      </c>
      <c r="X340">
        <v>3537.45</v>
      </c>
      <c r="Y340">
        <v>3125.05</v>
      </c>
      <c r="Z340">
        <v>3733.5</v>
      </c>
      <c r="AA340">
        <v>3125.05</v>
      </c>
      <c r="AB340">
        <v>3733.5</v>
      </c>
      <c r="AC340" s="1">
        <f>(Table2[[#This Row],[Close Price]]/Table2[[#This Row],[Day Low]])-1</f>
        <v>5.767927439472853E-4</v>
      </c>
      <c r="AD340" s="1">
        <f>(Table2[[#This Row],[Day High]]/Table2[[#This Row],[Close Price]])-1</f>
        <v>1.9599648359249988E-2</v>
      </c>
      <c r="AE340" s="1">
        <f>(Table2[[#This Row],[Close Price]]/Table2[[#This Row],[Current Week Low]])-1</f>
        <v>0.11020623670021257</v>
      </c>
      <c r="AF340" s="1">
        <f>(Table2[[#This Row],[Current Week High]]/Table2[[#This Row],[Close Price]])-1</f>
        <v>7.6107163959705515E-2</v>
      </c>
      <c r="AG340" s="1">
        <f>(Table2[[#This Row],[Close Price]]/Table2[[#This Row],[Current Month Low]])-1</f>
        <v>0.11020623670021257</v>
      </c>
      <c r="AH340" s="1">
        <f>(Table2[[#This Row],[Current Month High]]/Table2[[#This Row],[Close Price]])-1</f>
        <v>7.6107163959705515E-2</v>
      </c>
      <c r="AI340">
        <v>7.6107163959705497</v>
      </c>
      <c r="AJ340">
        <v>117.52037617554799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0.44</v>
      </c>
      <c r="AM340" t="s">
        <v>3111</v>
      </c>
      <c r="AN340">
        <v>0.08</v>
      </c>
      <c r="AO340" t="s">
        <v>3111</v>
      </c>
      <c r="AP340">
        <v>-3.2697921510630001E-2</v>
      </c>
      <c r="AQ340">
        <f>(Table2[[#This Row],[Sharpe Ratio]]-AVERAGE(Table2[Sharpe Ratio]))/_xlfn.STDEV.P(Table2[Sharpe Ratio])</f>
        <v>-1.1119366075328512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1.0203043517160504</v>
      </c>
      <c r="AS340">
        <f>_xlfn.RANK.AVG(Table2[[#This Row],[1Y Return vs Nifty Z-Score]],Table2[1Y Return vs Nifty Z-Score])</f>
        <v>373</v>
      </c>
      <c r="AT340">
        <f>_xlfn.RANK.AVG(Table2[[#This Row],[6M Return vs Nifty Z-Score]],Table2[6M Return vs Nifty Z-Score])</f>
        <v>44</v>
      </c>
      <c r="AU340">
        <f>_xlfn.RANK.AVG(Table2[[#This Row],[Sharpe Ratio Z-Score]],Table2[Sharpe Ratio Z-Score])</f>
        <v>630</v>
      </c>
      <c r="AV340">
        <f>(Table2[[#This Row],[Rank 1Y]]+Table2[[#This Row],[Rank 6M]]+Table2[[#This Row],[Rank Sharpe]])/3</f>
        <v>349</v>
      </c>
    </row>
    <row r="341" spans="1:48" x14ac:dyDescent="0.3">
      <c r="A341" t="s">
        <v>357</v>
      </c>
      <c r="B341" t="s">
        <v>358</v>
      </c>
      <c r="C341" t="s">
        <v>3073</v>
      </c>
      <c r="D341" t="s">
        <v>359</v>
      </c>
      <c r="E341">
        <v>66984.857913450003</v>
      </c>
      <c r="F341">
        <v>228.57</v>
      </c>
      <c r="G341">
        <v>79.008979052548099</v>
      </c>
      <c r="H341">
        <f>(Table2[[#This Row],[1Y Return vs Nifty]]-AVERAGE(Table2[1Y Return vs Nifty]))/_xlfn.STDEV.P(Table2[1Y Return vs Nifty])</f>
        <v>0.67419300273541627</v>
      </c>
      <c r="I341">
        <v>-11.9473777930605</v>
      </c>
      <c r="J341">
        <f>(Table2[[#This Row],[1M Return vs Nifty]]-AVERAGE(Table2[1M Return vs Nifty]))/_xlfn.STDEV.P(Table2[1M Return vs Nifty])</f>
        <v>-0.87316960271713695</v>
      </c>
      <c r="K341">
        <v>-16.905325585842501</v>
      </c>
      <c r="L341">
        <f>(Table2[[#This Row],[6M Return vs Nifty]]-AVERAGE(Table2[6M Return vs Nifty]))/_xlfn.STDEV.P(Table2[6M Return vs Nifty])</f>
        <v>-0.75240809845783529</v>
      </c>
      <c r="M341">
        <v>-6.4585731746872197</v>
      </c>
      <c r="N341">
        <f>(Table2[[#This Row],[1W Return vs Nifty]]-AVERAGE(Table2[1W Return vs Nifty]))/_xlfn.STDEV.P(Table2[1W Return vs Nifty])</f>
        <v>-0.64079477320097966</v>
      </c>
      <c r="O341">
        <v>237.71</v>
      </c>
      <c r="P341">
        <v>244.05608999132801</v>
      </c>
      <c r="Q341">
        <v>220.78401199615701</v>
      </c>
      <c r="R341">
        <v>38.825517597230998</v>
      </c>
      <c r="S341" s="1">
        <f>(Table2[[#This Row],[Close Price]]-Table2[[#This Row],[20D EMA]])/Table2[[#This Row],[20D EMA]]</f>
        <v>-3.8450212443734019E-2</v>
      </c>
      <c r="T341" s="1">
        <f>(Table2[[#This Row],[Close Price]]-Table2[[#This Row],[50D EMA]])/Table2[[#This Row],[50D EMA]]</f>
        <v>-6.3452995546549484E-2</v>
      </c>
      <c r="U341" s="1">
        <f>(Table2[[#This Row],[Close Price]]-Table2[[#This Row],[200D EMA]])/Table2[[#This Row],[200D EMA]]</f>
        <v>3.5265180360879174E-2</v>
      </c>
      <c r="V341">
        <v>0.69271225194339403</v>
      </c>
      <c r="W341">
        <v>228.03</v>
      </c>
      <c r="X341">
        <v>229.45</v>
      </c>
      <c r="Y341">
        <v>221.61</v>
      </c>
      <c r="Z341">
        <v>231.48</v>
      </c>
      <c r="AA341">
        <v>221.61</v>
      </c>
      <c r="AB341">
        <v>249.14</v>
      </c>
      <c r="AC341" s="1">
        <f>(Table2[[#This Row],[Close Price]]/Table2[[#This Row],[Day Low]])-1</f>
        <v>2.3681094592815644E-3</v>
      </c>
      <c r="AD341" s="1">
        <f>(Table2[[#This Row],[Day High]]/Table2[[#This Row],[Close Price]])-1</f>
        <v>3.8500240626504478E-3</v>
      </c>
      <c r="AE341" s="1">
        <f>(Table2[[#This Row],[Close Price]]/Table2[[#This Row],[Current Week Low]])-1</f>
        <v>3.140652497630958E-2</v>
      </c>
      <c r="AF341" s="1">
        <f>(Table2[[#This Row],[Current Week High]]/Table2[[#This Row],[Close Price]])-1</f>
        <v>1.2731329570809802E-2</v>
      </c>
      <c r="AG341" s="1">
        <f>(Table2[[#This Row],[Close Price]]/Table2[[#This Row],[Current Month Low]])-1</f>
        <v>3.140652497630958E-2</v>
      </c>
      <c r="AH341" s="1">
        <f>(Table2[[#This Row],[Current Month High]]/Table2[[#This Row],[Close Price]])-1</f>
        <v>8.9994312464452886E-2</v>
      </c>
      <c r="AI341">
        <v>25.278907993174901</v>
      </c>
      <c r="AJ341">
        <v>106.10459873760099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-0.14000000000000001</v>
      </c>
      <c r="AM341" t="s">
        <v>3110</v>
      </c>
      <c r="AN341">
        <v>-2.27</v>
      </c>
      <c r="AO341" t="s">
        <v>3110</v>
      </c>
      <c r="AP341">
        <v>6.4353876084778994E-2</v>
      </c>
      <c r="AQ341">
        <f>(Table2[[#This Row],[Sharpe Ratio]]-AVERAGE(Table2[Sharpe Ratio]))/_xlfn.STDEV.P(Table2[Sharpe Ratio])</f>
        <v>2.3991628022519435E-2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133</v>
      </c>
      <c r="AT341">
        <f>_xlfn.RANK.AVG(Table2[[#This Row],[6M Return vs Nifty Z-Score]],Table2[6M Return vs Nifty Z-Score])</f>
        <v>582</v>
      </c>
      <c r="AU341">
        <f>_xlfn.RANK.AVG(Table2[[#This Row],[Sharpe Ratio Z-Score]],Table2[Sharpe Ratio Z-Score])</f>
        <v>338</v>
      </c>
      <c r="AV341">
        <f>(Table2[[#This Row],[Rank 1Y]]+Table2[[#This Row],[Rank 6M]]+Table2[[#This Row],[Rank Sharpe]])/3</f>
        <v>351</v>
      </c>
    </row>
    <row r="342" spans="1:48" x14ac:dyDescent="0.3">
      <c r="A342" t="s">
        <v>1217</v>
      </c>
      <c r="B342" t="s">
        <v>1218</v>
      </c>
      <c r="C342" t="s">
        <v>3068</v>
      </c>
      <c r="D342" t="s">
        <v>375</v>
      </c>
      <c r="E342">
        <v>9296.7205630499993</v>
      </c>
      <c r="F342">
        <v>682.35</v>
      </c>
      <c r="G342">
        <v>46.966854235357701</v>
      </c>
      <c r="H342">
        <f>(Table2[[#This Row],[1Y Return vs Nifty]]-AVERAGE(Table2[1Y Return vs Nifty]))/_xlfn.STDEV.P(Table2[1Y Return vs Nifty])</f>
        <v>0.19036199530960096</v>
      </c>
      <c r="I342">
        <v>4.0885975017996703</v>
      </c>
      <c r="J342">
        <f>(Table2[[#This Row],[1M Return vs Nifty]]-AVERAGE(Table2[1M Return vs Nifty]))/_xlfn.STDEV.P(Table2[1M Return vs Nifty])</f>
        <v>0.7713492588798192</v>
      </c>
      <c r="K342">
        <v>14.3741975535377</v>
      </c>
      <c r="L342">
        <f>(Table2[[#This Row],[6M Return vs Nifty]]-AVERAGE(Table2[6M Return vs Nifty]))/_xlfn.STDEV.P(Table2[6M Return vs Nifty])</f>
        <v>0.34861531707464533</v>
      </c>
      <c r="M342">
        <v>-5.10755379648195</v>
      </c>
      <c r="N342">
        <f>(Table2[[#This Row],[1W Return vs Nifty]]-AVERAGE(Table2[1W Return vs Nifty]))/_xlfn.STDEV.P(Table2[1W Return vs Nifty])</f>
        <v>-0.37831425147518072</v>
      </c>
      <c r="O342">
        <v>660.27</v>
      </c>
      <c r="P342">
        <v>622.49180480429004</v>
      </c>
      <c r="Q342">
        <v>533.15173208770204</v>
      </c>
      <c r="R342">
        <v>54.2783813741868</v>
      </c>
      <c r="S342" s="1">
        <f>(Table2[[#This Row],[Close Price]]-Table2[[#This Row],[20D EMA]])/Table2[[#This Row],[20D EMA]]</f>
        <v>3.3440865100640711E-2</v>
      </c>
      <c r="T342" s="1">
        <f>(Table2[[#This Row],[Close Price]]-Table2[[#This Row],[50D EMA]])/Table2[[#This Row],[50D EMA]]</f>
        <v>9.6159009217043845E-2</v>
      </c>
      <c r="U342" s="1">
        <f>(Table2[[#This Row],[Close Price]]-Table2[[#This Row],[200D EMA]])/Table2[[#This Row],[200D EMA]]</f>
        <v>0.27984203920349499</v>
      </c>
      <c r="V342">
        <v>2.69638029469907</v>
      </c>
      <c r="W342">
        <v>677.05</v>
      </c>
      <c r="X342">
        <v>690.8</v>
      </c>
      <c r="Y342">
        <v>635.5</v>
      </c>
      <c r="Z342">
        <v>694.2</v>
      </c>
      <c r="AA342">
        <v>635.5</v>
      </c>
      <c r="AB342">
        <v>719</v>
      </c>
      <c r="AC342" s="1">
        <f>(Table2[[#This Row],[Close Price]]/Table2[[#This Row],[Day Low]])-1</f>
        <v>7.8280776899786186E-3</v>
      </c>
      <c r="AD342" s="1">
        <f>(Table2[[#This Row],[Day High]]/Table2[[#This Row],[Close Price]])-1</f>
        <v>1.2383674067560468E-2</v>
      </c>
      <c r="AE342" s="1">
        <f>(Table2[[#This Row],[Close Price]]/Table2[[#This Row],[Current Week Low]])-1</f>
        <v>7.3721479150275382E-2</v>
      </c>
      <c r="AF342" s="1">
        <f>(Table2[[#This Row],[Current Week High]]/Table2[[#This Row],[Close Price]])-1</f>
        <v>1.7366454165750778E-2</v>
      </c>
      <c r="AG342" s="1">
        <f>(Table2[[#This Row],[Close Price]]/Table2[[#This Row],[Current Month Low]])-1</f>
        <v>7.3721479150275382E-2</v>
      </c>
      <c r="AH342" s="1">
        <f>(Table2[[#This Row],[Current Month High]]/Table2[[#This Row],[Close Price]])-1</f>
        <v>5.3711438411372381E-2</v>
      </c>
      <c r="AI342">
        <v>12.0246207957792</v>
      </c>
      <c r="AJ342">
        <v>76.820419797875104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0.12</v>
      </c>
      <c r="AM342" t="s">
        <v>3111</v>
      </c>
      <c r="AN342">
        <v>10.71</v>
      </c>
      <c r="AO342" t="s">
        <v>3111</v>
      </c>
      <c r="AP342">
        <v>-8.0344284411580005E-3</v>
      </c>
      <c r="AQ342">
        <f>(Table2[[#This Row],[Sharpe Ratio]]-AVERAGE(Table2[Sharpe Ratio]))/_xlfn.STDEV.P(Table2[Sharpe Ratio])</f>
        <v>-0.82326644521570591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0.10874587457317886</v>
      </c>
      <c r="AS342">
        <f>_xlfn.RANK.AVG(Table2[[#This Row],[1Y Return vs Nifty Z-Score]],Table2[1Y Return vs Nifty Z-Score])</f>
        <v>249</v>
      </c>
      <c r="AT342">
        <f>_xlfn.RANK.AVG(Table2[[#This Row],[6M Return vs Nifty Z-Score]],Table2[6M Return vs Nifty Z-Score])</f>
        <v>217</v>
      </c>
      <c r="AU342">
        <f>_xlfn.RANK.AVG(Table2[[#This Row],[Sharpe Ratio Z-Score]],Table2[Sharpe Ratio Z-Score])</f>
        <v>589</v>
      </c>
      <c r="AV342">
        <f>(Table2[[#This Row],[Rank 1Y]]+Table2[[#This Row],[Rank 6M]]+Table2[[#This Row],[Rank Sharpe]])/3</f>
        <v>351.66666666666669</v>
      </c>
    </row>
    <row r="343" spans="1:48" x14ac:dyDescent="0.3">
      <c r="A343" t="s">
        <v>1453</v>
      </c>
      <c r="B343" t="s">
        <v>1454</v>
      </c>
      <c r="C343" t="s">
        <v>595</v>
      </c>
      <c r="D343" t="s">
        <v>465</v>
      </c>
      <c r="E343">
        <v>6965.9545452449902</v>
      </c>
      <c r="F343">
        <v>2316.4499999999998</v>
      </c>
      <c r="G343">
        <v>24.159850036370699</v>
      </c>
      <c r="H343">
        <f>(Table2[[#This Row],[1Y Return vs Nifty]]-AVERAGE(Table2[1Y Return vs Nifty]))/_xlfn.STDEV.P(Table2[1Y Return vs Nifty])</f>
        <v>-0.15402015415511286</v>
      </c>
      <c r="I343">
        <v>56.057514089022298</v>
      </c>
      <c r="J343">
        <f>(Table2[[#This Row],[1M Return vs Nifty]]-AVERAGE(Table2[1M Return vs Nifty]))/_xlfn.STDEV.P(Table2[1M Return vs Nifty])</f>
        <v>6.1008575658575239</v>
      </c>
      <c r="K343">
        <v>83.035780717349695</v>
      </c>
      <c r="L343">
        <f>(Table2[[#This Row],[6M Return vs Nifty]]-AVERAGE(Table2[6M Return vs Nifty]))/_xlfn.STDEV.P(Table2[6M Return vs Nifty])</f>
        <v>2.7654683641631919</v>
      </c>
      <c r="M343">
        <v>15.1506713117431</v>
      </c>
      <c r="N343">
        <f>(Table2[[#This Row],[1W Return vs Nifty]]-AVERAGE(Table2[1W Return vs Nifty]))/_xlfn.STDEV.P(Table2[1W Return vs Nifty])</f>
        <v>3.5575208530585192</v>
      </c>
      <c r="O343">
        <v>2004.35</v>
      </c>
      <c r="P343">
        <v>1771.1364955949</v>
      </c>
      <c r="Q343">
        <v>1497.8232483023401</v>
      </c>
      <c r="R343">
        <v>76.835339559184405</v>
      </c>
      <c r="S343" s="1">
        <f>(Table2[[#This Row],[Close Price]]-Table2[[#This Row],[20D EMA]])/Table2[[#This Row],[20D EMA]]</f>
        <v>0.15571132786190034</v>
      </c>
      <c r="T343" s="1">
        <f>(Table2[[#This Row],[Close Price]]-Table2[[#This Row],[50D EMA]])/Table2[[#This Row],[50D EMA]]</f>
        <v>0.30788903382736554</v>
      </c>
      <c r="U343" s="1">
        <f>(Table2[[#This Row],[Close Price]]-Table2[[#This Row],[200D EMA]])/Table2[[#This Row],[200D EMA]]</f>
        <v>0.54654429528017145</v>
      </c>
      <c r="V343">
        <v>1.94108892074026</v>
      </c>
      <c r="W343">
        <v>2302</v>
      </c>
      <c r="X343">
        <v>2338</v>
      </c>
      <c r="Y343">
        <v>2035.05</v>
      </c>
      <c r="Z343">
        <v>2493</v>
      </c>
      <c r="AA343">
        <v>1937.15</v>
      </c>
      <c r="AB343">
        <v>2493</v>
      </c>
      <c r="AC343" s="1">
        <f>(Table2[[#This Row],[Close Price]]/Table2[[#This Row],[Day Low]])-1</f>
        <v>6.2771503040832677E-3</v>
      </c>
      <c r="AD343" s="1">
        <f>(Table2[[#This Row],[Day High]]/Table2[[#This Row],[Close Price]])-1</f>
        <v>9.3030283407802283E-3</v>
      </c>
      <c r="AE343" s="1">
        <f>(Table2[[#This Row],[Close Price]]/Table2[[#This Row],[Current Week Low]])-1</f>
        <v>0.13827670081816157</v>
      </c>
      <c r="AF343" s="1">
        <f>(Table2[[#This Row],[Current Week High]]/Table2[[#This Row],[Close Price]])-1</f>
        <v>7.6215761186298137E-2</v>
      </c>
      <c r="AG343" s="1">
        <f>(Table2[[#This Row],[Close Price]]/Table2[[#This Row],[Current Month Low]])-1</f>
        <v>0.19580311282038032</v>
      </c>
      <c r="AH343" s="1">
        <f>(Table2[[#This Row],[Current Month High]]/Table2[[#This Row],[Close Price]])-1</f>
        <v>7.6215761186298137E-2</v>
      </c>
      <c r="AI343">
        <v>7.6215761186298101</v>
      </c>
      <c r="AJ343">
        <v>116.137158852344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0.32</v>
      </c>
      <c r="AM343" t="s">
        <v>3111</v>
      </c>
      <c r="AN343">
        <v>22.4</v>
      </c>
      <c r="AO343" t="s">
        <v>3111</v>
      </c>
      <c r="AP343">
        <v>-8.7137236518410002E-2</v>
      </c>
      <c r="AQ343">
        <f>(Table2[[#This Row],[Sharpe Ratio]]-AVERAGE(Table2[Sharpe Ratio]))/_xlfn.STDEV.P(Table2[Sharpe Ratio])</f>
        <v>-1.7491134200575045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10.520713208866617</v>
      </c>
      <c r="AS343">
        <f>_xlfn.RANK.AVG(Table2[[#This Row],[1Y Return vs Nifty Z-Score]],Table2[1Y Return vs Nifty Z-Score])</f>
        <v>335</v>
      </c>
      <c r="AT343">
        <f>_xlfn.RANK.AVG(Table2[[#This Row],[6M Return vs Nifty Z-Score]],Table2[6M Return vs Nifty Z-Score])</f>
        <v>14</v>
      </c>
      <c r="AU343">
        <f>_xlfn.RANK.AVG(Table2[[#This Row],[Sharpe Ratio Z-Score]],Table2[Sharpe Ratio Z-Score])</f>
        <v>707</v>
      </c>
      <c r="AV343">
        <f>(Table2[[#This Row],[Rank 1Y]]+Table2[[#This Row],[Rank 6M]]+Table2[[#This Row],[Rank Sharpe]])/3</f>
        <v>352</v>
      </c>
    </row>
    <row r="344" spans="1:48" x14ac:dyDescent="0.3">
      <c r="A344" t="s">
        <v>1333</v>
      </c>
      <c r="B344" t="s">
        <v>1334</v>
      </c>
      <c r="C344" t="s">
        <v>3079</v>
      </c>
      <c r="D344" t="s">
        <v>138</v>
      </c>
      <c r="E344">
        <v>8136.5881433550003</v>
      </c>
      <c r="F344">
        <v>555.45000000000005</v>
      </c>
      <c r="G344">
        <v>26.016083848285199</v>
      </c>
      <c r="H344">
        <f>(Table2[[#This Row],[1Y Return vs Nifty]]-AVERAGE(Table2[1Y Return vs Nifty]))/_xlfn.STDEV.P(Table2[1Y Return vs Nifty])</f>
        <v>-0.12599131772930172</v>
      </c>
      <c r="I344">
        <v>3.1870075890376701</v>
      </c>
      <c r="J344">
        <f>(Table2[[#This Row],[1M Return vs Nifty]]-AVERAGE(Table2[1M Return vs Nifty]))/_xlfn.STDEV.P(Table2[1M Return vs Nifty])</f>
        <v>0.67888954940160062</v>
      </c>
      <c r="K344">
        <v>6.8370538533029501</v>
      </c>
      <c r="L344">
        <f>(Table2[[#This Row],[6M Return vs Nifty]]-AVERAGE(Table2[6M Return vs Nifty]))/_xlfn.STDEV.P(Table2[6M Return vs Nifty])</f>
        <v>8.3311665762139497E-2</v>
      </c>
      <c r="M344">
        <v>-5.3453973482789996</v>
      </c>
      <c r="N344">
        <f>(Table2[[#This Row],[1W Return vs Nifty]]-AVERAGE(Table2[1W Return vs Nifty]))/_xlfn.STDEV.P(Table2[1W Return vs Nifty])</f>
        <v>-0.42452328487020086</v>
      </c>
      <c r="O344">
        <v>578</v>
      </c>
      <c r="P344">
        <v>554.37163619401497</v>
      </c>
      <c r="Q344">
        <v>481.40615238204799</v>
      </c>
      <c r="R344">
        <v>33.068965027744099</v>
      </c>
      <c r="S344" s="1">
        <f>(Table2[[#This Row],[Close Price]]-Table2[[#This Row],[20D EMA]])/Table2[[#This Row],[20D EMA]]</f>
        <v>-3.9013840830449752E-2</v>
      </c>
      <c r="T344" s="1">
        <f>(Table2[[#This Row],[Close Price]]-Table2[[#This Row],[50D EMA]])/Table2[[#This Row],[50D EMA]]</f>
        <v>1.9452001790504292E-3</v>
      </c>
      <c r="U344" s="1">
        <f>(Table2[[#This Row],[Close Price]]-Table2[[#This Row],[200D EMA]])/Table2[[#This Row],[200D EMA]]</f>
        <v>0.1538074394179953</v>
      </c>
      <c r="V344">
        <v>0.44989618284078398</v>
      </c>
      <c r="W344">
        <v>550</v>
      </c>
      <c r="X344">
        <v>555.45000000000005</v>
      </c>
      <c r="Y344">
        <v>543.15</v>
      </c>
      <c r="Z344">
        <v>576.79999999999995</v>
      </c>
      <c r="AA344">
        <v>543.15</v>
      </c>
      <c r="AB344">
        <v>607.1</v>
      </c>
      <c r="AC344" s="1">
        <f>(Table2[[#This Row],[Close Price]]/Table2[[#This Row],[Day Low]])-1</f>
        <v>9.9090909090910895E-3</v>
      </c>
      <c r="AD344" s="1">
        <f>(Table2[[#This Row],[Day High]]/Table2[[#This Row],[Close Price]])-1</f>
        <v>0</v>
      </c>
      <c r="AE344" s="1">
        <f>(Table2[[#This Row],[Close Price]]/Table2[[#This Row],[Current Week Low]])-1</f>
        <v>2.2645677989505897E-2</v>
      </c>
      <c r="AF344" s="1">
        <f>(Table2[[#This Row],[Current Week High]]/Table2[[#This Row],[Close Price]])-1</f>
        <v>3.8437303087586416E-2</v>
      </c>
      <c r="AG344" s="1">
        <f>(Table2[[#This Row],[Close Price]]/Table2[[#This Row],[Current Month Low]])-1</f>
        <v>2.2645677989505897E-2</v>
      </c>
      <c r="AH344" s="1">
        <f>(Table2[[#This Row],[Current Month High]]/Table2[[#This Row],[Close Price]])-1</f>
        <v>9.2987667656854844E-2</v>
      </c>
      <c r="AI344">
        <v>25.843910342965099</v>
      </c>
      <c r="AJ344">
        <v>58.135231316725999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0.21</v>
      </c>
      <c r="AM344" t="s">
        <v>3111</v>
      </c>
      <c r="AN344">
        <v>-8.91</v>
      </c>
      <c r="AO344" t="s">
        <v>3110</v>
      </c>
      <c r="AP344">
        <v>2.9713443690179999E-2</v>
      </c>
      <c r="AQ344">
        <f>(Table2[[#This Row],[Sharpe Ratio]]-AVERAGE(Table2[Sharpe Ratio]))/_xlfn.STDEV.P(Table2[Sharpe Ratio])</f>
        <v>-0.38145212700106945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-0.16976551443683191</v>
      </c>
      <c r="AS344">
        <f>_xlfn.RANK.AVG(Table2[[#This Row],[1Y Return vs Nifty Z-Score]],Table2[1Y Return vs Nifty Z-Score])</f>
        <v>330</v>
      </c>
      <c r="AT344">
        <f>_xlfn.RANK.AVG(Table2[[#This Row],[6M Return vs Nifty Z-Score]],Table2[6M Return vs Nifty Z-Score])</f>
        <v>286</v>
      </c>
      <c r="AU344">
        <f>_xlfn.RANK.AVG(Table2[[#This Row],[Sharpe Ratio Z-Score]],Table2[Sharpe Ratio Z-Score])</f>
        <v>442</v>
      </c>
      <c r="AV344">
        <f>(Table2[[#This Row],[Rank 1Y]]+Table2[[#This Row],[Rank 6M]]+Table2[[#This Row],[Rank Sharpe]])/3</f>
        <v>352.66666666666669</v>
      </c>
    </row>
    <row r="345" spans="1:48" x14ac:dyDescent="0.3">
      <c r="A345" t="s">
        <v>683</v>
      </c>
      <c r="B345" t="s">
        <v>684</v>
      </c>
      <c r="C345" t="s">
        <v>3077</v>
      </c>
      <c r="D345" t="s">
        <v>407</v>
      </c>
      <c r="E345">
        <v>25161.62616</v>
      </c>
      <c r="F345">
        <v>3589.8</v>
      </c>
      <c r="G345">
        <v>13.4378466964046</v>
      </c>
      <c r="H345">
        <f>(Table2[[#This Row],[1Y Return vs Nifty]]-AVERAGE(Table2[1Y Return vs Nifty]))/_xlfn.STDEV.P(Table2[1Y Return vs Nifty])</f>
        <v>-0.31592070560716951</v>
      </c>
      <c r="I345">
        <v>-1.13789470440348</v>
      </c>
      <c r="J345">
        <f>(Table2[[#This Row],[1M Return vs Nifty]]-AVERAGE(Table2[1M Return vs Nifty]))/_xlfn.STDEV.P(Table2[1M Return vs Nifty])</f>
        <v>0.23536283740875052</v>
      </c>
      <c r="K345">
        <v>-7.5341626884766599</v>
      </c>
      <c r="L345">
        <f>(Table2[[#This Row],[6M Return vs Nifty]]-AVERAGE(Table2[6M Return vs Nifty]))/_xlfn.STDEV.P(Table2[6M Return vs Nifty])</f>
        <v>-0.42254789775103374</v>
      </c>
      <c r="M345">
        <v>1.3574429500994301</v>
      </c>
      <c r="N345">
        <f>(Table2[[#This Row],[1W Return vs Nifty]]-AVERAGE(Table2[1W Return vs Nifty]))/_xlfn.STDEV.P(Table2[1W Return vs Nifty])</f>
        <v>0.87772673977435156</v>
      </c>
      <c r="O345">
        <v>3579.31</v>
      </c>
      <c r="P345">
        <v>3502.9136535559501</v>
      </c>
      <c r="Q345">
        <v>3185.8629839355499</v>
      </c>
      <c r="R345">
        <v>51.5018420780372</v>
      </c>
      <c r="S345" s="1">
        <f>(Table2[[#This Row],[Close Price]]-Table2[[#This Row],[20D EMA]])/Table2[[#This Row],[20D EMA]]</f>
        <v>2.9307324596082028E-3</v>
      </c>
      <c r="T345" s="1">
        <f>(Table2[[#This Row],[Close Price]]-Table2[[#This Row],[50D EMA]])/Table2[[#This Row],[50D EMA]]</f>
        <v>2.4804021747966365E-2</v>
      </c>
      <c r="U345" s="1">
        <f>(Table2[[#This Row],[Close Price]]-Table2[[#This Row],[200D EMA]])/Table2[[#This Row],[200D EMA]]</f>
        <v>0.12679045461191182</v>
      </c>
      <c r="V345">
        <v>1.0065032990281</v>
      </c>
      <c r="W345">
        <v>3575.6</v>
      </c>
      <c r="X345">
        <v>3623.75</v>
      </c>
      <c r="Y345">
        <v>3453.8</v>
      </c>
      <c r="Z345">
        <v>3625</v>
      </c>
      <c r="AA345">
        <v>3453.8</v>
      </c>
      <c r="AB345">
        <v>3738.55</v>
      </c>
      <c r="AC345" s="1">
        <f>(Table2[[#This Row],[Close Price]]/Table2[[#This Row],[Day Low]])-1</f>
        <v>3.9713614498266825E-3</v>
      </c>
      <c r="AD345" s="1">
        <f>(Table2[[#This Row],[Day High]]/Table2[[#This Row],[Close Price]])-1</f>
        <v>9.4573513844782298E-3</v>
      </c>
      <c r="AE345" s="1">
        <f>(Table2[[#This Row],[Close Price]]/Table2[[#This Row],[Current Week Low]])-1</f>
        <v>3.9376918177080222E-2</v>
      </c>
      <c r="AF345" s="1">
        <f>(Table2[[#This Row],[Current Week High]]/Table2[[#This Row],[Close Price]])-1</f>
        <v>9.80556019833978E-3</v>
      </c>
      <c r="AG345" s="1">
        <f>(Table2[[#This Row],[Close Price]]/Table2[[#This Row],[Current Month Low]])-1</f>
        <v>3.9376918177080222E-2</v>
      </c>
      <c r="AH345" s="1">
        <f>(Table2[[#This Row],[Current Month High]]/Table2[[#This Row],[Close Price]])-1</f>
        <v>4.1436848849518038E-2</v>
      </c>
      <c r="AI345">
        <v>9.7219900830129706</v>
      </c>
      <c r="AJ345">
        <v>43.242488328478501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0.14000000000000001</v>
      </c>
      <c r="AM345" t="s">
        <v>3111</v>
      </c>
      <c r="AN345">
        <v>1.54</v>
      </c>
      <c r="AO345" t="s">
        <v>3111</v>
      </c>
      <c r="AP345">
        <v>0.107522758932884</v>
      </c>
      <c r="AQ345">
        <f>(Table2[[#This Row],[Sharpe Ratio]]-AVERAGE(Table2[Sharpe Ratio]))/_xlfn.STDEV.P(Table2[Sharpe Ratio])</f>
        <v>0.52925535460458217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0.90387632842948107</v>
      </c>
      <c r="AS345">
        <f>_xlfn.RANK.AVG(Table2[[#This Row],[1Y Return vs Nifty Z-Score]],Table2[1Y Return vs Nifty Z-Score])</f>
        <v>401</v>
      </c>
      <c r="AT345">
        <f>_xlfn.RANK.AVG(Table2[[#This Row],[6M Return vs Nifty Z-Score]],Table2[6M Return vs Nifty Z-Score])</f>
        <v>460</v>
      </c>
      <c r="AU345">
        <f>_xlfn.RANK.AVG(Table2[[#This Row],[Sharpe Ratio Z-Score]],Table2[Sharpe Ratio Z-Score])</f>
        <v>209</v>
      </c>
      <c r="AV345">
        <f>(Table2[[#This Row],[Rank 1Y]]+Table2[[#This Row],[Rank 6M]]+Table2[[#This Row],[Rank Sharpe]])/3</f>
        <v>356.66666666666669</v>
      </c>
    </row>
    <row r="346" spans="1:48" x14ac:dyDescent="0.3">
      <c r="A346" t="s">
        <v>383</v>
      </c>
      <c r="B346" t="s">
        <v>384</v>
      </c>
      <c r="C346" t="s">
        <v>3066</v>
      </c>
      <c r="D346" t="s">
        <v>34</v>
      </c>
      <c r="E346">
        <v>62111.202724319897</v>
      </c>
      <c r="F346">
        <v>51.95</v>
      </c>
      <c r="G346">
        <v>62.203929152152597</v>
      </c>
      <c r="H346">
        <f>(Table2[[#This Row],[1Y Return vs Nifty]]-AVERAGE(Table2[1Y Return vs Nifty]))/_xlfn.STDEV.P(Table2[1Y Return vs Nifty])</f>
        <v>0.42043941212499181</v>
      </c>
      <c r="I346">
        <v>-7.6763109130192397</v>
      </c>
      <c r="J346">
        <f>(Table2[[#This Row],[1M Return vs Nifty]]-AVERAGE(Table2[1M Return vs Nifty]))/_xlfn.STDEV.P(Table2[1M Return vs Nifty])</f>
        <v>-0.43516381172410695</v>
      </c>
      <c r="K346">
        <v>-34.842895172162002</v>
      </c>
      <c r="L346">
        <f>(Table2[[#This Row],[6M Return vs Nifty]]-AVERAGE(Table2[6M Return vs Nifty]))/_xlfn.STDEV.P(Table2[6M Return vs Nifty])</f>
        <v>-1.3838014878096261</v>
      </c>
      <c r="M346">
        <v>-9.05248096436911</v>
      </c>
      <c r="N346">
        <f>(Table2[[#This Row],[1W Return vs Nifty]]-AVERAGE(Table2[1W Return vs Nifty]))/_xlfn.STDEV.P(Table2[1W Return vs Nifty])</f>
        <v>-1.1447477741185359</v>
      </c>
      <c r="O346">
        <v>54.65</v>
      </c>
      <c r="P346">
        <v>55.036862232674302</v>
      </c>
      <c r="Q346">
        <v>49.569787335602101</v>
      </c>
      <c r="R346">
        <v>34.027689423761302</v>
      </c>
      <c r="S346" s="1">
        <f>(Table2[[#This Row],[Close Price]]-Table2[[#This Row],[20D EMA]])/Table2[[#This Row],[20D EMA]]</f>
        <v>-4.9405306495882817E-2</v>
      </c>
      <c r="T346" s="1">
        <f>(Table2[[#This Row],[Close Price]]-Table2[[#This Row],[50D EMA]])/Table2[[#This Row],[50D EMA]]</f>
        <v>-5.6087176983750535E-2</v>
      </c>
      <c r="U346" s="1">
        <f>(Table2[[#This Row],[Close Price]]-Table2[[#This Row],[200D EMA]])/Table2[[#This Row],[200D EMA]]</f>
        <v>4.8017407221926524E-2</v>
      </c>
      <c r="V346">
        <v>0.85969526124667595</v>
      </c>
      <c r="W346">
        <v>51.63</v>
      </c>
      <c r="X346">
        <v>52</v>
      </c>
      <c r="Y346">
        <v>50.26</v>
      </c>
      <c r="Z346">
        <v>54.25</v>
      </c>
      <c r="AA346">
        <v>50.26</v>
      </c>
      <c r="AB346">
        <v>57.34</v>
      </c>
      <c r="AC346" s="1">
        <f>(Table2[[#This Row],[Close Price]]/Table2[[#This Row],[Day Low]])-1</f>
        <v>6.1979469300794676E-3</v>
      </c>
      <c r="AD346" s="1">
        <f>(Table2[[#This Row],[Day High]]/Table2[[#This Row],[Close Price]])-1</f>
        <v>9.6246390760335032E-4</v>
      </c>
      <c r="AE346" s="1">
        <f>(Table2[[#This Row],[Close Price]]/Table2[[#This Row],[Current Week Low]])-1</f>
        <v>3.3625149224035145E-2</v>
      </c>
      <c r="AF346" s="1">
        <f>(Table2[[#This Row],[Current Week High]]/Table2[[#This Row],[Close Price]])-1</f>
        <v>4.4273339749759222E-2</v>
      </c>
      <c r="AG346" s="1">
        <f>(Table2[[#This Row],[Close Price]]/Table2[[#This Row],[Current Month Low]])-1</f>
        <v>3.3625149224035145E-2</v>
      </c>
      <c r="AH346" s="1">
        <f>(Table2[[#This Row],[Current Month High]]/Table2[[#This Row],[Close Price]])-1</f>
        <v>0.1037536092396536</v>
      </c>
      <c r="AI346">
        <v>35.996150144369501</v>
      </c>
      <c r="AJ346">
        <v>92.407407407407405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-7.0000000000000007E-2</v>
      </c>
      <c r="AM346" t="s">
        <v>3110</v>
      </c>
      <c r="AN346">
        <v>-7.36</v>
      </c>
      <c r="AO346" t="s">
        <v>3110</v>
      </c>
      <c r="AP346">
        <v>0.118008259204507</v>
      </c>
      <c r="AQ346">
        <f>(Table2[[#This Row],[Sharpe Ratio]]-AVERAGE(Table2[Sharpe Ratio]))/_xlfn.STDEV.P(Table2[Sharpe Ratio])</f>
        <v>0.65198132277380549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184</v>
      </c>
      <c r="AT346">
        <f>_xlfn.RANK.AVG(Table2[[#This Row],[6M Return vs Nifty Z-Score]],Table2[6M Return vs Nifty Z-Score])</f>
        <v>707</v>
      </c>
      <c r="AU346">
        <f>_xlfn.RANK.AVG(Table2[[#This Row],[Sharpe Ratio Z-Score]],Table2[Sharpe Ratio Z-Score])</f>
        <v>183</v>
      </c>
      <c r="AV346">
        <f>(Table2[[#This Row],[Rank 1Y]]+Table2[[#This Row],[Rank 6M]]+Table2[[#This Row],[Rank Sharpe]])/3</f>
        <v>358</v>
      </c>
    </row>
    <row r="347" spans="1:48" x14ac:dyDescent="0.3">
      <c r="A347" t="s">
        <v>1937</v>
      </c>
      <c r="B347" t="s">
        <v>1938</v>
      </c>
      <c r="C347" t="s">
        <v>3070</v>
      </c>
      <c r="D347" t="s">
        <v>51</v>
      </c>
      <c r="E347">
        <v>3401.2031280000001</v>
      </c>
      <c r="F347">
        <v>422.6</v>
      </c>
      <c r="G347">
        <v>31.498055886548599</v>
      </c>
      <c r="H347">
        <f>(Table2[[#This Row],[1Y Return vs Nifty]]-AVERAGE(Table2[1Y Return vs Nifty]))/_xlfn.STDEV.P(Table2[1Y Return vs Nifty])</f>
        <v>-4.3214408610897599E-2</v>
      </c>
      <c r="I347">
        <v>-6.9737331859053002</v>
      </c>
      <c r="J347">
        <f>(Table2[[#This Row],[1M Return vs Nifty]]-AVERAGE(Table2[1M Return vs Nifty]))/_xlfn.STDEV.P(Table2[1M Return vs Nifty])</f>
        <v>-0.36311316916997927</v>
      </c>
      <c r="K347">
        <v>25.134763539858699</v>
      </c>
      <c r="L347">
        <f>(Table2[[#This Row],[6M Return vs Nifty]]-AVERAGE(Table2[6M Return vs Nifty]))/_xlfn.STDEV.P(Table2[6M Return vs Nifty])</f>
        <v>0.72738180473909053</v>
      </c>
      <c r="M347">
        <v>-1.2269121648786601</v>
      </c>
      <c r="N347">
        <f>(Table2[[#This Row],[1W Return vs Nifty]]-AVERAGE(Table2[1W Return vs Nifty]))/_xlfn.STDEV.P(Table2[1W Return vs Nifty])</f>
        <v>0.37562966415333782</v>
      </c>
      <c r="O347">
        <v>399.19</v>
      </c>
      <c r="P347">
        <v>391.65867519283802</v>
      </c>
      <c r="Q347">
        <v>349.78588340659098</v>
      </c>
      <c r="R347">
        <v>62.089722008107003</v>
      </c>
      <c r="S347" s="1">
        <f>(Table2[[#This Row],[Close Price]]-Table2[[#This Row],[20D EMA]])/Table2[[#This Row],[20D EMA]]</f>
        <v>5.8643753601042174E-2</v>
      </c>
      <c r="T347" s="1">
        <f>(Table2[[#This Row],[Close Price]]-Table2[[#This Row],[50D EMA]])/Table2[[#This Row],[50D EMA]]</f>
        <v>7.9000739079576512E-2</v>
      </c>
      <c r="U347" s="1">
        <f>(Table2[[#This Row],[Close Price]]-Table2[[#This Row],[200D EMA]])/Table2[[#This Row],[200D EMA]]</f>
        <v>0.20816768213818948</v>
      </c>
      <c r="V347">
        <v>1.47357451117946</v>
      </c>
      <c r="W347">
        <v>422.55</v>
      </c>
      <c r="X347">
        <v>434.55</v>
      </c>
      <c r="Y347">
        <v>384.1</v>
      </c>
      <c r="Z347">
        <v>427</v>
      </c>
      <c r="AA347">
        <v>384.1</v>
      </c>
      <c r="AB347">
        <v>429.25</v>
      </c>
      <c r="AC347" s="1">
        <f>(Table2[[#This Row],[Close Price]]/Table2[[#This Row],[Day Low]])-1</f>
        <v>1.1832919181165025E-4</v>
      </c>
      <c r="AD347" s="1">
        <f>(Table2[[#This Row],[Day High]]/Table2[[#This Row],[Close Price]])-1</f>
        <v>2.8277330809275858E-2</v>
      </c>
      <c r="AE347" s="1">
        <f>(Table2[[#This Row],[Close Price]]/Table2[[#This Row],[Current Week Low]])-1</f>
        <v>0.10023431398073424</v>
      </c>
      <c r="AF347" s="1">
        <f>(Table2[[#This Row],[Current Week High]]/Table2[[#This Row],[Close Price]])-1</f>
        <v>1.0411736867013577E-2</v>
      </c>
      <c r="AG347" s="1">
        <f>(Table2[[#This Row],[Close Price]]/Table2[[#This Row],[Current Month Low]])-1</f>
        <v>0.10023431398073424</v>
      </c>
      <c r="AH347" s="1">
        <f>(Table2[[#This Row],[Current Month High]]/Table2[[#This Row],[Close Price]])-1</f>
        <v>1.5735920492191191E-2</v>
      </c>
      <c r="AI347">
        <v>1.57359204921911</v>
      </c>
      <c r="AJ347">
        <v>79.906343124733894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-0.04</v>
      </c>
      <c r="AM347" t="s">
        <v>3110</v>
      </c>
      <c r="AN347">
        <v>11.2</v>
      </c>
      <c r="AO347" t="s">
        <v>3111</v>
      </c>
      <c r="AP347">
        <v>-3.4417648739696001E-2</v>
      </c>
      <c r="AQ347">
        <f>(Table2[[#This Row],[Sharpe Ratio]]-AVERAGE(Table2[Sharpe Ratio]))/_xlfn.STDEV.P(Table2[Sharpe Ratio])</f>
        <v>-1.1320648974290692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-0.43538100631751769</v>
      </c>
      <c r="AS347">
        <f>_xlfn.RANK.AVG(Table2[[#This Row],[1Y Return vs Nifty Z-Score]],Table2[1Y Return vs Nifty Z-Score])</f>
        <v>305</v>
      </c>
      <c r="AT347">
        <f>_xlfn.RANK.AVG(Table2[[#This Row],[6M Return vs Nifty Z-Score]],Table2[6M Return vs Nifty Z-Score])</f>
        <v>136</v>
      </c>
      <c r="AU347">
        <f>_xlfn.RANK.AVG(Table2[[#This Row],[Sharpe Ratio Z-Score]],Table2[Sharpe Ratio Z-Score])</f>
        <v>633</v>
      </c>
      <c r="AV347">
        <f>(Table2[[#This Row],[Rank 1Y]]+Table2[[#This Row],[Rank 6M]]+Table2[[#This Row],[Rank Sharpe]])/3</f>
        <v>358</v>
      </c>
    </row>
    <row r="348" spans="1:48" x14ac:dyDescent="0.3">
      <c r="A348" t="s">
        <v>1696</v>
      </c>
      <c r="B348" t="s">
        <v>1697</v>
      </c>
      <c r="C348" t="s">
        <v>3081</v>
      </c>
      <c r="D348" t="s">
        <v>121</v>
      </c>
      <c r="E348">
        <v>4604.2785535499997</v>
      </c>
      <c r="F348">
        <v>269.25</v>
      </c>
      <c r="G348">
        <v>53.2708567251779</v>
      </c>
      <c r="H348">
        <f>(Table2[[#This Row],[1Y Return vs Nifty]]-AVERAGE(Table2[1Y Return vs Nifty]))/_xlfn.STDEV.P(Table2[1Y Return vs Nifty])</f>
        <v>0.2855514339896541</v>
      </c>
      <c r="I348">
        <v>-9.5212516135521899</v>
      </c>
      <c r="J348">
        <f>(Table2[[#This Row],[1M Return vs Nifty]]-AVERAGE(Table2[1M Return vs Nifty]))/_xlfn.STDEV.P(Table2[1M Return vs Nifty])</f>
        <v>-0.62436588548427319</v>
      </c>
      <c r="K348">
        <v>-15.1618609848468</v>
      </c>
      <c r="L348">
        <f>(Table2[[#This Row],[6M Return vs Nifty]]-AVERAGE(Table2[6M Return vs Nifty]))/_xlfn.STDEV.P(Table2[6M Return vs Nifty])</f>
        <v>-0.69103902510928628</v>
      </c>
      <c r="M348">
        <v>-6.1601728478791404</v>
      </c>
      <c r="N348">
        <f>(Table2[[#This Row],[1W Return vs Nifty]]-AVERAGE(Table2[1W Return vs Nifty]))/_xlfn.STDEV.P(Table2[1W Return vs Nifty])</f>
        <v>-0.58282056888735867</v>
      </c>
      <c r="O348">
        <v>279.76</v>
      </c>
      <c r="P348">
        <v>277.52062957101799</v>
      </c>
      <c r="Q348">
        <v>241.80231909079799</v>
      </c>
      <c r="R348">
        <v>39.5857246228611</v>
      </c>
      <c r="S348" s="1">
        <f>(Table2[[#This Row],[Close Price]]-Table2[[#This Row],[20D EMA]])/Table2[[#This Row],[20D EMA]]</f>
        <v>-3.7567915356019416E-2</v>
      </c>
      <c r="T348" s="1">
        <f>(Table2[[#This Row],[Close Price]]-Table2[[#This Row],[50D EMA]])/Table2[[#This Row],[50D EMA]]</f>
        <v>-2.9801855032551818E-2</v>
      </c>
      <c r="U348" s="1">
        <f>(Table2[[#This Row],[Close Price]]-Table2[[#This Row],[200D EMA]])/Table2[[#This Row],[200D EMA]]</f>
        <v>0.11351289355870596</v>
      </c>
      <c r="V348">
        <v>0.56902699682318902</v>
      </c>
      <c r="W348">
        <v>269.3</v>
      </c>
      <c r="X348">
        <v>272</v>
      </c>
      <c r="Y348">
        <v>260</v>
      </c>
      <c r="Z348">
        <v>280</v>
      </c>
      <c r="AA348">
        <v>260</v>
      </c>
      <c r="AB348">
        <v>297.5</v>
      </c>
      <c r="AC348" s="1">
        <f>(Table2[[#This Row],[Close Price]]/Table2[[#This Row],[Day Low]])-1</f>
        <v>-1.8566654288898476E-4</v>
      </c>
      <c r="AD348" s="1">
        <f>(Table2[[#This Row],[Day High]]/Table2[[#This Row],[Close Price]])-1</f>
        <v>1.021355617455888E-2</v>
      </c>
      <c r="AE348" s="1">
        <f>(Table2[[#This Row],[Close Price]]/Table2[[#This Row],[Current Week Low]])-1</f>
        <v>3.5576923076923173E-2</v>
      </c>
      <c r="AF348" s="1">
        <f>(Table2[[#This Row],[Current Week High]]/Table2[[#This Row],[Close Price]])-1</f>
        <v>3.9925719591457742E-2</v>
      </c>
      <c r="AG348" s="1">
        <f>(Table2[[#This Row],[Close Price]]/Table2[[#This Row],[Current Month Low]])-1</f>
        <v>3.5576923076923173E-2</v>
      </c>
      <c r="AH348" s="1">
        <f>(Table2[[#This Row],[Current Month High]]/Table2[[#This Row],[Close Price]])-1</f>
        <v>0.10492107706592391</v>
      </c>
      <c r="AI348">
        <v>19.015784586815201</v>
      </c>
      <c r="AJ348">
        <v>108.07573415765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</v>
      </c>
      <c r="AM348">
        <v>0</v>
      </c>
      <c r="AN348">
        <v>-2.59</v>
      </c>
      <c r="AO348" t="s">
        <v>3110</v>
      </c>
      <c r="AP348">
        <v>7.2946955383715997E-2</v>
      </c>
      <c r="AQ348">
        <f>(Table2[[#This Row],[Sharpe Ratio]]-AVERAGE(Table2[Sharpe Ratio]))/_xlfn.STDEV.P(Table2[Sharpe Ratio])</f>
        <v>0.12456803822690536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-1.4881060072643586</v>
      </c>
      <c r="AS348">
        <f>_xlfn.RANK.AVG(Table2[[#This Row],[1Y Return vs Nifty Z-Score]],Table2[1Y Return vs Nifty Z-Score])</f>
        <v>217</v>
      </c>
      <c r="AT348">
        <f>_xlfn.RANK.AVG(Table2[[#This Row],[6M Return vs Nifty Z-Score]],Table2[6M Return vs Nifty Z-Score])</f>
        <v>560</v>
      </c>
      <c r="AU348">
        <f>_xlfn.RANK.AVG(Table2[[#This Row],[Sharpe Ratio Z-Score]],Table2[Sharpe Ratio Z-Score])</f>
        <v>301</v>
      </c>
      <c r="AV348">
        <f>(Table2[[#This Row],[Rank 1Y]]+Table2[[#This Row],[Rank 6M]]+Table2[[#This Row],[Rank Sharpe]])/3</f>
        <v>359.33333333333331</v>
      </c>
    </row>
    <row r="349" spans="1:48" x14ac:dyDescent="0.3">
      <c r="A349" t="s">
        <v>1911</v>
      </c>
      <c r="B349" t="s">
        <v>1912</v>
      </c>
      <c r="C349" t="s">
        <v>3064</v>
      </c>
      <c r="D349" t="s">
        <v>54</v>
      </c>
      <c r="E349">
        <v>3477.9985007</v>
      </c>
      <c r="F349">
        <v>263</v>
      </c>
      <c r="G349">
        <v>-10.401536536081</v>
      </c>
      <c r="H349">
        <f>(Table2[[#This Row],[1Y Return vs Nifty]]-AVERAGE(Table2[1Y Return vs Nifty]))/_xlfn.STDEV.P(Table2[1Y Return vs Nifty])</f>
        <v>-0.67589161488955118</v>
      </c>
      <c r="I349">
        <v>18.9618966881966</v>
      </c>
      <c r="J349">
        <f>(Table2[[#This Row],[1M Return vs Nifty]]-AVERAGE(Table2[1M Return vs Nifty]))/_xlfn.STDEV.P(Table2[1M Return vs Nifty])</f>
        <v>2.2966335397831528</v>
      </c>
      <c r="K349">
        <v>27.737231181823098</v>
      </c>
      <c r="L349">
        <f>(Table2[[#This Row],[6M Return vs Nifty]]-AVERAGE(Table2[6M Return vs Nifty]))/_xlfn.STDEV.P(Table2[6M Return vs Nifty])</f>
        <v>0.81898735125590949</v>
      </c>
      <c r="M349">
        <v>-1.29102067664262</v>
      </c>
      <c r="N349">
        <f>(Table2[[#This Row],[1W Return vs Nifty]]-AVERAGE(Table2[1W Return vs Nifty]))/_xlfn.STDEV.P(Table2[1W Return vs Nifty])</f>
        <v>0.36317445004884258</v>
      </c>
      <c r="O349">
        <v>252.94</v>
      </c>
      <c r="P349">
        <v>229.497325762337</v>
      </c>
      <c r="Q349">
        <v>198.24042632665601</v>
      </c>
      <c r="R349">
        <v>53.355979161615899</v>
      </c>
      <c r="S349" s="1">
        <f>(Table2[[#This Row],[Close Price]]-Table2[[#This Row],[20D EMA]])/Table2[[#This Row],[20D EMA]]</f>
        <v>3.9772278010595408E-2</v>
      </c>
      <c r="T349" s="1">
        <f>(Table2[[#This Row],[Close Price]]-Table2[[#This Row],[50D EMA]])/Table2[[#This Row],[50D EMA]]</f>
        <v>0.14598285242050152</v>
      </c>
      <c r="U349" s="1">
        <f>(Table2[[#This Row],[Close Price]]-Table2[[#This Row],[200D EMA]])/Table2[[#This Row],[200D EMA]]</f>
        <v>0.32667188460659713</v>
      </c>
      <c r="V349">
        <v>1.6015673483438899</v>
      </c>
      <c r="W349">
        <v>261.10000000000002</v>
      </c>
      <c r="X349">
        <v>263.89999999999998</v>
      </c>
      <c r="Y349">
        <v>252.6</v>
      </c>
      <c r="Z349">
        <v>278.8</v>
      </c>
      <c r="AA349">
        <v>252.6</v>
      </c>
      <c r="AB349">
        <v>293.55</v>
      </c>
      <c r="AC349" s="1">
        <f>(Table2[[#This Row],[Close Price]]/Table2[[#This Row],[Day Low]])-1</f>
        <v>7.2769054002297384E-3</v>
      </c>
      <c r="AD349" s="1">
        <f>(Table2[[#This Row],[Day High]]/Table2[[#This Row],[Close Price]])-1</f>
        <v>3.422053231939115E-3</v>
      </c>
      <c r="AE349" s="1">
        <f>(Table2[[#This Row],[Close Price]]/Table2[[#This Row],[Current Week Low]])-1</f>
        <v>4.1171813143309643E-2</v>
      </c>
      <c r="AF349" s="1">
        <f>(Table2[[#This Row],[Current Week High]]/Table2[[#This Row],[Close Price]])-1</f>
        <v>6.0076045627376562E-2</v>
      </c>
      <c r="AG349" s="1">
        <f>(Table2[[#This Row],[Close Price]]/Table2[[#This Row],[Current Month Low]])-1</f>
        <v>4.1171813143309643E-2</v>
      </c>
      <c r="AH349" s="1">
        <f>(Table2[[#This Row],[Current Month High]]/Table2[[#This Row],[Close Price]])-1</f>
        <v>0.11615969581749064</v>
      </c>
      <c r="AI349">
        <v>11.615969581749001</v>
      </c>
      <c r="AJ349">
        <v>70.006464124111204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0.22</v>
      </c>
      <c r="AM349" t="s">
        <v>3111</v>
      </c>
      <c r="AN349">
        <v>11.07</v>
      </c>
      <c r="AO349" t="s">
        <v>3111</v>
      </c>
      <c r="AP349">
        <v>4.4069565720411E-2</v>
      </c>
      <c r="AQ349">
        <f>(Table2[[#This Row],[Sharpe Ratio]]-AVERAGE(Table2[Sharpe Ratio]))/_xlfn.STDEV.P(Table2[Sharpe Ratio])</f>
        <v>-0.21342304592004774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2.5894806802783057</v>
      </c>
      <c r="AS349">
        <f>_xlfn.RANK.AVG(Table2[[#This Row],[1Y Return vs Nifty Z-Score]],Table2[1Y Return vs Nifty Z-Score])</f>
        <v>565</v>
      </c>
      <c r="AT349">
        <f>_xlfn.RANK.AVG(Table2[[#This Row],[6M Return vs Nifty Z-Score]],Table2[6M Return vs Nifty Z-Score])</f>
        <v>125</v>
      </c>
      <c r="AU349">
        <f>_xlfn.RANK.AVG(Table2[[#This Row],[Sharpe Ratio Z-Score]],Table2[Sharpe Ratio Z-Score])</f>
        <v>393</v>
      </c>
      <c r="AV349">
        <f>(Table2[[#This Row],[Rank 1Y]]+Table2[[#This Row],[Rank 6M]]+Table2[[#This Row],[Rank Sharpe]])/3</f>
        <v>361</v>
      </c>
    </row>
    <row r="350" spans="1:48" x14ac:dyDescent="0.3">
      <c r="A350" t="s">
        <v>41</v>
      </c>
      <c r="B350" t="s">
        <v>42</v>
      </c>
      <c r="C350" t="s">
        <v>3068</v>
      </c>
      <c r="D350" t="s">
        <v>43</v>
      </c>
      <c r="E350">
        <v>616019.93131706503</v>
      </c>
      <c r="F350">
        <v>492.65</v>
      </c>
      <c r="G350">
        <v>-15.685389002890799</v>
      </c>
      <c r="H350">
        <f>(Table2[[#This Row],[1Y Return vs Nifty]]-AVERAGE(Table2[1Y Return vs Nifty]))/_xlfn.STDEV.P(Table2[1Y Return vs Nifty])</f>
        <v>-0.75567694987253031</v>
      </c>
      <c r="I350">
        <v>11.936552843733301</v>
      </c>
      <c r="J350">
        <f>(Table2[[#This Row],[1M Return vs Nifty]]-AVERAGE(Table2[1M Return vs Nifty]))/_xlfn.STDEV.P(Table2[1M Return vs Nifty])</f>
        <v>1.5761715629474173</v>
      </c>
      <c r="K350">
        <v>3.2989847321688002</v>
      </c>
      <c r="L350">
        <f>(Table2[[#This Row],[6M Return vs Nifty]]-AVERAGE(Table2[6M Return vs Nifty]))/_xlfn.STDEV.P(Table2[6M Return vs Nifty])</f>
        <v>-4.122658025852257E-2</v>
      </c>
      <c r="M350">
        <v>1.48127615786945</v>
      </c>
      <c r="N350">
        <f>(Table2[[#This Row],[1W Return vs Nifty]]-AVERAGE(Table2[1W Return vs Nifty]))/_xlfn.STDEV.P(Table2[1W Return vs Nifty])</f>
        <v>0.9017854657310681</v>
      </c>
      <c r="O350">
        <v>479.1</v>
      </c>
      <c r="P350">
        <v>459.63265278996698</v>
      </c>
      <c r="Q350">
        <v>439.22478086507402</v>
      </c>
      <c r="R350">
        <v>62.163801148010101</v>
      </c>
      <c r="S350" s="1">
        <f>(Table2[[#This Row],[Close Price]]-Table2[[#This Row],[20D EMA]])/Table2[[#This Row],[20D EMA]]</f>
        <v>2.8282195783761122E-2</v>
      </c>
      <c r="T350" s="1">
        <f>(Table2[[#This Row],[Close Price]]-Table2[[#This Row],[50D EMA]])/Table2[[#This Row],[50D EMA]]</f>
        <v>7.1834207186147303E-2</v>
      </c>
      <c r="U350" s="1">
        <f>(Table2[[#This Row],[Close Price]]-Table2[[#This Row],[200D EMA]])/Table2[[#This Row],[200D EMA]]</f>
        <v>0.12163525707657581</v>
      </c>
      <c r="V350">
        <v>1.0509717234546301</v>
      </c>
      <c r="W350">
        <v>493.3</v>
      </c>
      <c r="X350">
        <v>495.65</v>
      </c>
      <c r="Y350">
        <v>479.55</v>
      </c>
      <c r="Z350">
        <v>495.6</v>
      </c>
      <c r="AA350">
        <v>479.55</v>
      </c>
      <c r="AB350">
        <v>499.45</v>
      </c>
      <c r="AC350" s="1">
        <f>(Table2[[#This Row],[Close Price]]/Table2[[#This Row],[Day Low]])-1</f>
        <v>-1.3176565984188704E-3</v>
      </c>
      <c r="AD350" s="1">
        <f>(Table2[[#This Row],[Day High]]/Table2[[#This Row],[Close Price]])-1</f>
        <v>6.0895158834872731E-3</v>
      </c>
      <c r="AE350" s="1">
        <f>(Table2[[#This Row],[Close Price]]/Table2[[#This Row],[Current Week Low]])-1</f>
        <v>2.7317276613491703E-2</v>
      </c>
      <c r="AF350" s="1">
        <f>(Table2[[#This Row],[Current Week High]]/Table2[[#This Row],[Close Price]])-1</f>
        <v>5.9880239520959666E-3</v>
      </c>
      <c r="AG350" s="1">
        <f>(Table2[[#This Row],[Close Price]]/Table2[[#This Row],[Current Month Low]])-1</f>
        <v>2.7317276613491703E-2</v>
      </c>
      <c r="AH350" s="1">
        <f>(Table2[[#This Row],[Current Month High]]/Table2[[#This Row],[Close Price]])-1</f>
        <v>1.3802902669237893E-2</v>
      </c>
      <c r="AI350">
        <v>3.6537095300923599</v>
      </c>
      <c r="AJ350">
        <v>23.3629648178289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</v>
      </c>
      <c r="AM350" t="s">
        <v>3112</v>
      </c>
      <c r="AN350">
        <v>5.59</v>
      </c>
      <c r="AO350" t="s">
        <v>3111</v>
      </c>
      <c r="AP350">
        <v>0.12649423063040099</v>
      </c>
      <c r="AQ350">
        <f>(Table2[[#This Row],[Sharpe Ratio]]-AVERAGE(Table2[Sharpe Ratio]))/_xlfn.STDEV.P(Table2[Sharpe Ratio])</f>
        <v>0.75130410491303135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2.4323576034604639</v>
      </c>
      <c r="AS350">
        <f>_xlfn.RANK.AVG(Table2[[#This Row],[1Y Return vs Nifty Z-Score]],Table2[1Y Return vs Nifty Z-Score])</f>
        <v>592</v>
      </c>
      <c r="AT350">
        <f>_xlfn.RANK.AVG(Table2[[#This Row],[6M Return vs Nifty Z-Score]],Table2[6M Return vs Nifty Z-Score])</f>
        <v>328</v>
      </c>
      <c r="AU350">
        <f>_xlfn.RANK.AVG(Table2[[#This Row],[Sharpe Ratio Z-Score]],Table2[Sharpe Ratio Z-Score])</f>
        <v>164</v>
      </c>
      <c r="AV350">
        <f>(Table2[[#This Row],[Rank 1Y]]+Table2[[#This Row],[Rank 6M]]+Table2[[#This Row],[Rank Sharpe]])/3</f>
        <v>361.33333333333331</v>
      </c>
    </row>
    <row r="351" spans="1:48" x14ac:dyDescent="0.3">
      <c r="A351" t="s">
        <v>1207</v>
      </c>
      <c r="B351" t="s">
        <v>1208</v>
      </c>
      <c r="C351" t="s">
        <v>3082</v>
      </c>
      <c r="D351" t="s">
        <v>1155</v>
      </c>
      <c r="E351">
        <v>9423.0719100000006</v>
      </c>
      <c r="F351">
        <v>490</v>
      </c>
      <c r="G351">
        <v>-1.2384251697508399</v>
      </c>
      <c r="H351">
        <f>(Table2[[#This Row],[1Y Return vs Nifty]]-AVERAGE(Table2[1Y Return vs Nifty]))/_xlfn.STDEV.P(Table2[1Y Return vs Nifty])</f>
        <v>-0.53753008522133239</v>
      </c>
      <c r="I351">
        <v>-8.1716315536039694</v>
      </c>
      <c r="J351">
        <f>(Table2[[#This Row],[1M Return vs Nifty]]-AVERAGE(Table2[1M Return vs Nifty]))/_xlfn.STDEV.P(Table2[1M Return vs Nifty])</f>
        <v>-0.4859598575524488</v>
      </c>
      <c r="K351">
        <v>22.1242137593511</v>
      </c>
      <c r="L351">
        <f>(Table2[[#This Row],[6M Return vs Nifty]]-AVERAGE(Table2[6M Return vs Nifty]))/_xlfn.STDEV.P(Table2[6M Return vs Nifty])</f>
        <v>0.62141197306375018</v>
      </c>
      <c r="M351">
        <v>-7.2365439028847804</v>
      </c>
      <c r="N351">
        <f>(Table2[[#This Row],[1W Return vs Nifty]]-AVERAGE(Table2[1W Return vs Nifty]))/_xlfn.STDEV.P(Table2[1W Return vs Nifty])</f>
        <v>-0.79194150426857046</v>
      </c>
      <c r="O351">
        <v>527.82000000000005</v>
      </c>
      <c r="P351">
        <v>518.24891449248605</v>
      </c>
      <c r="Q351">
        <v>443.016420737511</v>
      </c>
      <c r="R351">
        <v>28.5135210907317</v>
      </c>
      <c r="S351" s="1">
        <f>(Table2[[#This Row],[Close Price]]-Table2[[#This Row],[20D EMA]])/Table2[[#This Row],[20D EMA]]</f>
        <v>-7.165321511121224E-2</v>
      </c>
      <c r="T351" s="1">
        <f>(Table2[[#This Row],[Close Price]]-Table2[[#This Row],[50D EMA]])/Table2[[#This Row],[50D EMA]]</f>
        <v>-5.4508391050176769E-2</v>
      </c>
      <c r="U351" s="1">
        <f>(Table2[[#This Row],[Close Price]]-Table2[[#This Row],[200D EMA]])/Table2[[#This Row],[200D EMA]]</f>
        <v>0.10605380988874667</v>
      </c>
      <c r="V351">
        <v>0.91712292679735397</v>
      </c>
      <c r="W351">
        <v>487.5</v>
      </c>
      <c r="X351">
        <v>491</v>
      </c>
      <c r="Y351">
        <v>486.8</v>
      </c>
      <c r="Z351">
        <v>520</v>
      </c>
      <c r="AA351">
        <v>486.8</v>
      </c>
      <c r="AB351">
        <v>573.85</v>
      </c>
      <c r="AC351" s="1">
        <f>(Table2[[#This Row],[Close Price]]/Table2[[#This Row],[Day Low]])-1</f>
        <v>5.12820512820511E-3</v>
      </c>
      <c r="AD351" s="1">
        <f>(Table2[[#This Row],[Day High]]/Table2[[#This Row],[Close Price]])-1</f>
        <v>2.0408163265306367E-3</v>
      </c>
      <c r="AE351" s="1">
        <f>(Table2[[#This Row],[Close Price]]/Table2[[#This Row],[Current Week Low]])-1</f>
        <v>6.5735414954806171E-3</v>
      </c>
      <c r="AF351" s="1">
        <f>(Table2[[#This Row],[Current Week High]]/Table2[[#This Row],[Close Price]])-1</f>
        <v>6.1224489795918435E-2</v>
      </c>
      <c r="AG351" s="1">
        <f>(Table2[[#This Row],[Close Price]]/Table2[[#This Row],[Current Month Low]])-1</f>
        <v>6.5735414954806171E-3</v>
      </c>
      <c r="AH351" s="1">
        <f>(Table2[[#This Row],[Current Month High]]/Table2[[#This Row],[Close Price]])-1</f>
        <v>0.17112244897959195</v>
      </c>
      <c r="AI351">
        <v>18.653061224489701</v>
      </c>
      <c r="AJ351">
        <v>58.268733850129102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0.01</v>
      </c>
      <c r="AM351" t="s">
        <v>3111</v>
      </c>
      <c r="AN351">
        <v>-7.56</v>
      </c>
      <c r="AO351" t="s">
        <v>3110</v>
      </c>
      <c r="AP351">
        <v>3.3179117491694998E-2</v>
      </c>
      <c r="AQ351">
        <f>(Table2[[#This Row],[Sharpe Ratio]]-AVERAGE(Table2[Sharpe Ratio]))/_xlfn.STDEV.P(Table2[Sharpe Ratio])</f>
        <v>-0.34088866682924429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-1.5349081408078458</v>
      </c>
      <c r="AS351">
        <f>_xlfn.RANK.AVG(Table2[[#This Row],[1Y Return vs Nifty Z-Score]],Table2[1Y Return vs Nifty Z-Score])</f>
        <v>501</v>
      </c>
      <c r="AT351">
        <f>_xlfn.RANK.AVG(Table2[[#This Row],[6M Return vs Nifty Z-Score]],Table2[6M Return vs Nifty Z-Score])</f>
        <v>154</v>
      </c>
      <c r="AU351">
        <f>_xlfn.RANK.AVG(Table2[[#This Row],[Sharpe Ratio Z-Score]],Table2[Sharpe Ratio Z-Score])</f>
        <v>430</v>
      </c>
      <c r="AV351">
        <f>(Table2[[#This Row],[Rank 1Y]]+Table2[[#This Row],[Rank 6M]]+Table2[[#This Row],[Rank Sharpe]])/3</f>
        <v>361.66666666666669</v>
      </c>
    </row>
    <row r="352" spans="1:48" x14ac:dyDescent="0.3">
      <c r="A352" t="s">
        <v>99</v>
      </c>
      <c r="B352" t="s">
        <v>100</v>
      </c>
      <c r="C352" t="s">
        <v>3071</v>
      </c>
      <c r="D352" t="s">
        <v>101</v>
      </c>
      <c r="E352">
        <v>280769.75672549999</v>
      </c>
      <c r="F352">
        <v>1772.5</v>
      </c>
      <c r="G352">
        <v>59.523693331668497</v>
      </c>
      <c r="H352">
        <f>(Table2[[#This Row],[1Y Return vs Nifty]]-AVERAGE(Table2[1Y Return vs Nifty]))/_xlfn.STDEV.P(Table2[1Y Return vs Nifty])</f>
        <v>0.37996827593904625</v>
      </c>
      <c r="I352">
        <v>-0.45523100281810902</v>
      </c>
      <c r="J352">
        <f>(Table2[[#This Row],[1M Return vs Nifty]]-AVERAGE(Table2[1M Return vs Nifty]))/_xlfn.STDEV.P(Table2[1M Return vs Nifty])</f>
        <v>0.30537125989269948</v>
      </c>
      <c r="K352">
        <v>-15.803905683434801</v>
      </c>
      <c r="L352">
        <f>(Table2[[#This Row],[6M Return vs Nifty]]-AVERAGE(Table2[6M Return vs Nifty]))/_xlfn.STDEV.P(Table2[6M Return vs Nifty])</f>
        <v>-0.7136386742092401</v>
      </c>
      <c r="M352">
        <v>-2.3346487354412999</v>
      </c>
      <c r="N352">
        <f>(Table2[[#This Row],[1W Return vs Nifty]]-AVERAGE(Table2[1W Return vs Nifty]))/_xlfn.STDEV.P(Table2[1W Return vs Nifty])</f>
        <v>0.16041493247252253</v>
      </c>
      <c r="O352">
        <v>1792.81</v>
      </c>
      <c r="P352">
        <v>1795.7302502024099</v>
      </c>
      <c r="Q352">
        <v>1662.75135649036</v>
      </c>
      <c r="R352">
        <v>44.417545750479903</v>
      </c>
      <c r="S352" s="1">
        <f>(Table2[[#This Row],[Close Price]]-Table2[[#This Row],[20D EMA]])/Table2[[#This Row],[20D EMA]]</f>
        <v>-1.1328584735694215E-2</v>
      </c>
      <c r="T352" s="1">
        <f>(Table2[[#This Row],[Close Price]]-Table2[[#This Row],[50D EMA]])/Table2[[#This Row],[50D EMA]]</f>
        <v>-1.2936380728559583E-2</v>
      </c>
      <c r="U352" s="1">
        <f>(Table2[[#This Row],[Close Price]]-Table2[[#This Row],[200D EMA]])/Table2[[#This Row],[200D EMA]]</f>
        <v>6.6004242354846823E-2</v>
      </c>
      <c r="V352">
        <v>2.1272737085723801</v>
      </c>
      <c r="W352">
        <v>1772.5</v>
      </c>
      <c r="X352">
        <v>1783.8</v>
      </c>
      <c r="Y352">
        <v>1742.3</v>
      </c>
      <c r="Z352">
        <v>1854.5</v>
      </c>
      <c r="AA352">
        <v>1742.3</v>
      </c>
      <c r="AB352">
        <v>1920</v>
      </c>
      <c r="AC352" s="1">
        <f>(Table2[[#This Row],[Close Price]]/Table2[[#This Row],[Day Low]])-1</f>
        <v>0</v>
      </c>
      <c r="AD352" s="1">
        <f>(Table2[[#This Row],[Day High]]/Table2[[#This Row],[Close Price]])-1</f>
        <v>6.3751763046544507E-3</v>
      </c>
      <c r="AE352" s="1">
        <f>(Table2[[#This Row],[Close Price]]/Table2[[#This Row],[Current Week Low]])-1</f>
        <v>1.7333409860529114E-2</v>
      </c>
      <c r="AF352" s="1">
        <f>(Table2[[#This Row],[Current Week High]]/Table2[[#This Row],[Close Price]])-1</f>
        <v>4.6262341325810974E-2</v>
      </c>
      <c r="AG352" s="1">
        <f>(Table2[[#This Row],[Close Price]]/Table2[[#This Row],[Current Month Low]])-1</f>
        <v>1.7333409860529114E-2</v>
      </c>
      <c r="AH352" s="1">
        <f>(Table2[[#This Row],[Current Month High]]/Table2[[#This Row],[Close Price]])-1</f>
        <v>8.3215796897038175E-2</v>
      </c>
      <c r="AI352">
        <v>22.657263751763001</v>
      </c>
      <c r="AJ352">
        <v>117.337992765618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</v>
      </c>
      <c r="AM352" t="s">
        <v>3110</v>
      </c>
      <c r="AN352">
        <v>3.34</v>
      </c>
      <c r="AO352" t="s">
        <v>3111</v>
      </c>
      <c r="AP352">
        <v>6.5621488182733001E-2</v>
      </c>
      <c r="AQ352">
        <f>(Table2[[#This Row],[Sharpe Ratio]]-AVERAGE(Table2[Sharpe Ratio]))/_xlfn.STDEV.P(Table2[Sharpe Ratio])</f>
        <v>3.8828204051747479E-2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195</v>
      </c>
      <c r="AT352">
        <f>_xlfn.RANK.AVG(Table2[[#This Row],[6M Return vs Nifty Z-Score]],Table2[6M Return vs Nifty Z-Score])</f>
        <v>566</v>
      </c>
      <c r="AU352">
        <f>_xlfn.RANK.AVG(Table2[[#This Row],[Sharpe Ratio Z-Score]],Table2[Sharpe Ratio Z-Score])</f>
        <v>328</v>
      </c>
      <c r="AV352">
        <f>(Table2[[#This Row],[Rank 1Y]]+Table2[[#This Row],[Rank 6M]]+Table2[[#This Row],[Rank Sharpe]])/3</f>
        <v>363</v>
      </c>
    </row>
    <row r="353" spans="1:48" x14ac:dyDescent="0.3">
      <c r="A353" t="s">
        <v>261</v>
      </c>
      <c r="B353" t="s">
        <v>262</v>
      </c>
      <c r="C353" t="s">
        <v>3066</v>
      </c>
      <c r="D353" t="s">
        <v>263</v>
      </c>
      <c r="E353">
        <v>102728.45037994999</v>
      </c>
      <c r="F353">
        <v>95.54</v>
      </c>
      <c r="G353">
        <v>22.437539786982502</v>
      </c>
      <c r="H353">
        <f>(Table2[[#This Row],[1Y Return vs Nifty]]-AVERAGE(Table2[1Y Return vs Nifty]))/_xlfn.STDEV.P(Table2[1Y Return vs Nifty])</f>
        <v>-0.18002676600796461</v>
      </c>
      <c r="I353">
        <v>8.0311691859300307</v>
      </c>
      <c r="J353">
        <f>(Table2[[#This Row],[1M Return vs Nifty]]-AVERAGE(Table2[1M Return vs Nifty]))/_xlfn.STDEV.P(Table2[1M Return vs Nifty])</f>
        <v>1.175667261279622</v>
      </c>
      <c r="K353">
        <v>-9.8528811778524297</v>
      </c>
      <c r="L353">
        <f>(Table2[[#This Row],[6M Return vs Nifty]]-AVERAGE(Table2[6M Return vs Nifty]))/_xlfn.STDEV.P(Table2[6M Return vs Nifty])</f>
        <v>-0.50416561741558641</v>
      </c>
      <c r="M353">
        <v>-9.7549588119763495</v>
      </c>
      <c r="N353">
        <f>(Table2[[#This Row],[1W Return vs Nifty]]-AVERAGE(Table2[1W Return vs Nifty]))/_xlfn.STDEV.P(Table2[1W Return vs Nifty])</f>
        <v>-1.2812274981811982</v>
      </c>
      <c r="O353">
        <v>94.94</v>
      </c>
      <c r="P353">
        <v>90.872854773737103</v>
      </c>
      <c r="Q353">
        <v>81.1276145756284</v>
      </c>
      <c r="R353">
        <v>48.253020903553299</v>
      </c>
      <c r="S353" s="1">
        <f>(Table2[[#This Row],[Close Price]]-Table2[[#This Row],[20D EMA]])/Table2[[#This Row],[20D EMA]]</f>
        <v>6.3197809142617285E-3</v>
      </c>
      <c r="T353" s="1">
        <f>(Table2[[#This Row],[Close Price]]-Table2[[#This Row],[50D EMA]])/Table2[[#This Row],[50D EMA]]</f>
        <v>5.1359069084860987E-2</v>
      </c>
      <c r="U353" s="1">
        <f>(Table2[[#This Row],[Close Price]]-Table2[[#This Row],[200D EMA]])/Table2[[#This Row],[200D EMA]]</f>
        <v>0.17765079744747284</v>
      </c>
      <c r="V353">
        <v>2.9701323133944499</v>
      </c>
      <c r="W353">
        <v>94.5</v>
      </c>
      <c r="X353">
        <v>95.55</v>
      </c>
      <c r="Y353">
        <v>91.1</v>
      </c>
      <c r="Z353">
        <v>98.89</v>
      </c>
      <c r="AA353">
        <v>91.1</v>
      </c>
      <c r="AB353">
        <v>104.29</v>
      </c>
      <c r="AC353" s="1">
        <f>(Table2[[#This Row],[Close Price]]/Table2[[#This Row],[Day Low]])-1</f>
        <v>1.1005291005291129E-2</v>
      </c>
      <c r="AD353" s="1">
        <f>(Table2[[#This Row],[Day High]]/Table2[[#This Row],[Close Price]])-1</f>
        <v>1.0466820180021763E-4</v>
      </c>
      <c r="AE353" s="1">
        <f>(Table2[[#This Row],[Close Price]]/Table2[[#This Row],[Current Week Low]])-1</f>
        <v>4.8737650933040833E-2</v>
      </c>
      <c r="AF353" s="1">
        <f>(Table2[[#This Row],[Current Week High]]/Table2[[#This Row],[Close Price]])-1</f>
        <v>3.5063847603098219E-2</v>
      </c>
      <c r="AG353" s="1">
        <f>(Table2[[#This Row],[Close Price]]/Table2[[#This Row],[Current Month Low]])-1</f>
        <v>4.8737650933040833E-2</v>
      </c>
      <c r="AH353" s="1">
        <f>(Table2[[#This Row],[Current Month High]]/Table2[[#This Row],[Close Price]])-1</f>
        <v>9.1584676575256374E-2</v>
      </c>
      <c r="AI353">
        <v>12.9369897425162</v>
      </c>
      <c r="AJ353">
        <v>61.248945147679301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7.0000000000000007E-2</v>
      </c>
      <c r="AM353" t="s">
        <v>3111</v>
      </c>
      <c r="AN353">
        <v>6.64</v>
      </c>
      <c r="AO353" t="s">
        <v>3111</v>
      </c>
      <c r="AP353">
        <v>8.8946021678671994E-2</v>
      </c>
      <c r="AQ353">
        <f>(Table2[[#This Row],[Sharpe Ratio]]-AVERAGE(Table2[Sharpe Ratio]))/_xlfn.STDEV.P(Table2[Sharpe Ratio])</f>
        <v>0.31182671449301574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-0.47792590583211148</v>
      </c>
      <c r="AS353">
        <f>_xlfn.RANK.AVG(Table2[[#This Row],[1Y Return vs Nifty Z-Score]],Table2[1Y Return vs Nifty Z-Score])</f>
        <v>342</v>
      </c>
      <c r="AT353">
        <f>_xlfn.RANK.AVG(Table2[[#This Row],[6M Return vs Nifty Z-Score]],Table2[6M Return vs Nifty Z-Score])</f>
        <v>494</v>
      </c>
      <c r="AU353">
        <f>_xlfn.RANK.AVG(Table2[[#This Row],[Sharpe Ratio Z-Score]],Table2[Sharpe Ratio Z-Score])</f>
        <v>255</v>
      </c>
      <c r="AV353">
        <f>(Table2[[#This Row],[Rank 1Y]]+Table2[[#This Row],[Rank 6M]]+Table2[[#This Row],[Rank Sharpe]])/3</f>
        <v>363.66666666666669</v>
      </c>
    </row>
    <row r="354" spans="1:48" x14ac:dyDescent="0.3">
      <c r="A354" t="s">
        <v>1395</v>
      </c>
      <c r="B354" t="s">
        <v>1396</v>
      </c>
      <c r="C354" t="s">
        <v>595</v>
      </c>
      <c r="D354" t="s">
        <v>595</v>
      </c>
      <c r="E354">
        <v>7388.1302810349998</v>
      </c>
      <c r="F354">
        <v>558.95000000000005</v>
      </c>
      <c r="G354">
        <v>49.576090058501002</v>
      </c>
      <c r="H354">
        <f>(Table2[[#This Row],[1Y Return vs Nifty]]-AVERAGE(Table2[1Y Return vs Nifty]))/_xlfn.STDEV.P(Table2[1Y Return vs Nifty])</f>
        <v>0.22976104278617981</v>
      </c>
      <c r="I354">
        <v>2.18925528265477</v>
      </c>
      <c r="J354">
        <f>(Table2[[#This Row],[1M Return vs Nifty]]-AVERAGE(Table2[1M Return vs Nifty]))/_xlfn.STDEV.P(Table2[1M Return vs Nifty])</f>
        <v>0.57656820898556371</v>
      </c>
      <c r="K354">
        <v>-13.567583116874401</v>
      </c>
      <c r="L354">
        <f>(Table2[[#This Row],[6M Return vs Nifty]]-AVERAGE(Table2[6M Return vs Nifty]))/_xlfn.STDEV.P(Table2[6M Return vs Nifty])</f>
        <v>-0.63492124941043337</v>
      </c>
      <c r="M354">
        <v>1.12401134604875</v>
      </c>
      <c r="N354">
        <f>(Table2[[#This Row],[1W Return vs Nifty]]-AVERAGE(Table2[1W Return vs Nifty]))/_xlfn.STDEV.P(Table2[1W Return vs Nifty])</f>
        <v>0.83237487420754763</v>
      </c>
      <c r="O354">
        <v>548.66999999999996</v>
      </c>
      <c r="P354">
        <v>524.76418588234299</v>
      </c>
      <c r="Q354">
        <v>495.46535599952301</v>
      </c>
      <c r="R354">
        <v>52.594842446309897</v>
      </c>
      <c r="S354" s="1">
        <f>(Table2[[#This Row],[Close Price]]-Table2[[#This Row],[20D EMA]])/Table2[[#This Row],[20D EMA]]</f>
        <v>1.8736216669400708E-2</v>
      </c>
      <c r="T354" s="1">
        <f>(Table2[[#This Row],[Close Price]]-Table2[[#This Row],[50D EMA]])/Table2[[#This Row],[50D EMA]]</f>
        <v>6.5145097621661693E-2</v>
      </c>
      <c r="U354" s="1">
        <f>(Table2[[#This Row],[Close Price]]-Table2[[#This Row],[200D EMA]])/Table2[[#This Row],[200D EMA]]</f>
        <v>0.12813134809881269</v>
      </c>
      <c r="V354">
        <v>2.3506062166490298</v>
      </c>
      <c r="W354">
        <v>558</v>
      </c>
      <c r="X354">
        <v>566.1</v>
      </c>
      <c r="Y354">
        <v>547.4</v>
      </c>
      <c r="Z354">
        <v>604.5</v>
      </c>
      <c r="AA354">
        <v>547.4</v>
      </c>
      <c r="AB354">
        <v>604.5</v>
      </c>
      <c r="AC354" s="1">
        <f>(Table2[[#This Row],[Close Price]]/Table2[[#This Row],[Day Low]])-1</f>
        <v>1.7025089605735566E-3</v>
      </c>
      <c r="AD354" s="1">
        <f>(Table2[[#This Row],[Day High]]/Table2[[#This Row],[Close Price]])-1</f>
        <v>1.2791841846318874E-2</v>
      </c>
      <c r="AE354" s="1">
        <f>(Table2[[#This Row],[Close Price]]/Table2[[#This Row],[Current Week Low]])-1</f>
        <v>2.1099744245524521E-2</v>
      </c>
      <c r="AF354" s="1">
        <f>(Table2[[#This Row],[Current Week High]]/Table2[[#This Row],[Close Price]])-1</f>
        <v>8.1492083370605428E-2</v>
      </c>
      <c r="AG354" s="1">
        <f>(Table2[[#This Row],[Close Price]]/Table2[[#This Row],[Current Month Low]])-1</f>
        <v>2.1099744245524521E-2</v>
      </c>
      <c r="AH354" s="1">
        <f>(Table2[[#This Row],[Current Month High]]/Table2[[#This Row],[Close Price]])-1</f>
        <v>8.1492083370605428E-2</v>
      </c>
      <c r="AI354">
        <v>19.151981393684501</v>
      </c>
      <c r="AJ354">
        <v>76.910903623991103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0.21</v>
      </c>
      <c r="AM354" t="s">
        <v>3111</v>
      </c>
      <c r="AN354">
        <v>8.33</v>
      </c>
      <c r="AO354" t="s">
        <v>3111</v>
      </c>
      <c r="AP354">
        <v>6.8272979838027006E-2</v>
      </c>
      <c r="AQ354">
        <f>(Table2[[#This Row],[Sharpe Ratio]]-AVERAGE(Table2[Sharpe Ratio]))/_xlfn.STDEV.P(Table2[Sharpe Ratio])</f>
        <v>6.9862191182454528E-2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1.0736450677513123</v>
      </c>
      <c r="AS354">
        <f>_xlfn.RANK.AVG(Table2[[#This Row],[1Y Return vs Nifty Z-Score]],Table2[1Y Return vs Nifty Z-Score])</f>
        <v>235</v>
      </c>
      <c r="AT354">
        <f>_xlfn.RANK.AVG(Table2[[#This Row],[6M Return vs Nifty Z-Score]],Table2[6M Return vs Nifty Z-Score])</f>
        <v>537</v>
      </c>
      <c r="AU354">
        <f>_xlfn.RANK.AVG(Table2[[#This Row],[Sharpe Ratio Z-Score]],Table2[Sharpe Ratio Z-Score])</f>
        <v>319</v>
      </c>
      <c r="AV354">
        <f>(Table2[[#This Row],[Rank 1Y]]+Table2[[#This Row],[Rank 6M]]+Table2[[#This Row],[Rank Sharpe]])/3</f>
        <v>363.66666666666669</v>
      </c>
    </row>
    <row r="355" spans="1:48" x14ac:dyDescent="0.3">
      <c r="A355" t="s">
        <v>204</v>
      </c>
      <c r="B355" t="s">
        <v>205</v>
      </c>
      <c r="C355" t="s">
        <v>3066</v>
      </c>
      <c r="D355" t="s">
        <v>34</v>
      </c>
      <c r="E355">
        <v>125870.95543685999</v>
      </c>
      <c r="F355">
        <v>243.4</v>
      </c>
      <c r="G355">
        <v>4.5271714934805702</v>
      </c>
      <c r="H355">
        <f>(Table2[[#This Row],[1Y Return vs Nifty]]-AVERAGE(Table2[1Y Return vs Nifty]))/_xlfn.STDEV.P(Table2[1Y Return vs Nifty])</f>
        <v>-0.45047048920834937</v>
      </c>
      <c r="I355">
        <v>-10.2036609594343</v>
      </c>
      <c r="J355">
        <f>(Table2[[#This Row],[1M Return vs Nifty]]-AVERAGE(Table2[1M Return vs Nifty]))/_xlfn.STDEV.P(Table2[1M Return vs Nifty])</f>
        <v>-0.69434822332142798</v>
      </c>
      <c r="K355">
        <v>-11.3041215571516</v>
      </c>
      <c r="L355">
        <f>(Table2[[#This Row],[6M Return vs Nifty]]-AVERAGE(Table2[6M Return vs Nifty]))/_xlfn.STDEV.P(Table2[6M Return vs Nifty])</f>
        <v>-0.55524854575994376</v>
      </c>
      <c r="M355">
        <v>-4.0625331635010502</v>
      </c>
      <c r="N355">
        <f>(Table2[[#This Row],[1W Return vs Nifty]]-AVERAGE(Table2[1W Return vs Nifty]))/_xlfn.STDEV.P(Table2[1W Return vs Nifty])</f>
        <v>-0.17528417997210907</v>
      </c>
      <c r="O355">
        <v>251.71</v>
      </c>
      <c r="P355">
        <v>259.19364389501601</v>
      </c>
      <c r="Q355">
        <v>246.48256854678399</v>
      </c>
      <c r="R355">
        <v>37.481911194104399</v>
      </c>
      <c r="S355" s="1">
        <f>(Table2[[#This Row],[Close Price]]-Table2[[#This Row],[20D EMA]])/Table2[[#This Row],[20D EMA]]</f>
        <v>-3.3014182988359626E-2</v>
      </c>
      <c r="T355" s="1">
        <f>(Table2[[#This Row],[Close Price]]-Table2[[#This Row],[50D EMA]])/Table2[[#This Row],[50D EMA]]</f>
        <v>-6.0933762331815022E-2</v>
      </c>
      <c r="U355" s="1">
        <f>(Table2[[#This Row],[Close Price]]-Table2[[#This Row],[200D EMA]])/Table2[[#This Row],[200D EMA]]</f>
        <v>-1.2506233462910776E-2</v>
      </c>
      <c r="V355">
        <v>1.05360480019225</v>
      </c>
      <c r="W355">
        <v>242.4</v>
      </c>
      <c r="X355">
        <v>243.5</v>
      </c>
      <c r="Y355">
        <v>231.25</v>
      </c>
      <c r="Z355">
        <v>246.35</v>
      </c>
      <c r="AA355">
        <v>231.25</v>
      </c>
      <c r="AB355">
        <v>258.45</v>
      </c>
      <c r="AC355" s="1">
        <f>(Table2[[#This Row],[Close Price]]/Table2[[#This Row],[Day Low]])-1</f>
        <v>4.1254125412542031E-3</v>
      </c>
      <c r="AD355" s="1">
        <f>(Table2[[#This Row],[Day High]]/Table2[[#This Row],[Close Price]])-1</f>
        <v>4.1084634346755244E-4</v>
      </c>
      <c r="AE355" s="1">
        <f>(Table2[[#This Row],[Close Price]]/Table2[[#This Row],[Current Week Low]])-1</f>
        <v>5.2540540540540581E-2</v>
      </c>
      <c r="AF355" s="1">
        <f>(Table2[[#This Row],[Current Week High]]/Table2[[#This Row],[Close Price]])-1</f>
        <v>1.2119967132292464E-2</v>
      </c>
      <c r="AG355" s="1">
        <f>(Table2[[#This Row],[Close Price]]/Table2[[#This Row],[Current Month Low]])-1</f>
        <v>5.2540540540540581E-2</v>
      </c>
      <c r="AH355" s="1">
        <f>(Table2[[#This Row],[Current Month High]]/Table2[[#This Row],[Close Price]])-1</f>
        <v>6.18323746918652E-2</v>
      </c>
      <c r="AI355">
        <v>23.130649137222601</v>
      </c>
      <c r="AJ355">
        <v>31.036339165545002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-0.11</v>
      </c>
      <c r="AM355" t="s">
        <v>3110</v>
      </c>
      <c r="AN355">
        <v>-3.79</v>
      </c>
      <c r="AO355" t="s">
        <v>3110</v>
      </c>
      <c r="AP355">
        <v>0.13914315573900901</v>
      </c>
      <c r="AQ355">
        <f>(Table2[[#This Row],[Sharpe Ratio]]-AVERAGE(Table2[Sharpe Ratio]))/_xlfn.STDEV.P(Table2[Sharpe Ratio])</f>
        <v>0.89935155520541843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457</v>
      </c>
      <c r="AT355">
        <f>_xlfn.RANK.AVG(Table2[[#This Row],[6M Return vs Nifty Z-Score]],Table2[6M Return vs Nifty Z-Score])</f>
        <v>507</v>
      </c>
      <c r="AU355">
        <f>_xlfn.RANK.AVG(Table2[[#This Row],[Sharpe Ratio Z-Score]],Table2[Sharpe Ratio Z-Score])</f>
        <v>128</v>
      </c>
      <c r="AV355">
        <f>(Table2[[#This Row],[Rank 1Y]]+Table2[[#This Row],[Rank 6M]]+Table2[[#This Row],[Rank Sharpe]])/3</f>
        <v>364</v>
      </c>
    </row>
    <row r="356" spans="1:48" x14ac:dyDescent="0.3">
      <c r="A356" t="s">
        <v>844</v>
      </c>
      <c r="B356" t="s">
        <v>845</v>
      </c>
      <c r="C356" t="s">
        <v>3070</v>
      </c>
      <c r="D356" t="s">
        <v>846</v>
      </c>
      <c r="E356">
        <v>17786.38271261</v>
      </c>
      <c r="F356">
        <v>1853.3</v>
      </c>
      <c r="G356">
        <v>3.3600217326429398</v>
      </c>
      <c r="H356">
        <f>(Table2[[#This Row],[1Y Return vs Nifty]]-AVERAGE(Table2[1Y Return vs Nifty]))/_xlfn.STDEV.P(Table2[1Y Return vs Nifty])</f>
        <v>-0.46809426565340928</v>
      </c>
      <c r="I356">
        <v>-12.955697969538001</v>
      </c>
      <c r="J356">
        <f>(Table2[[#This Row],[1M Return vs Nifty]]-AVERAGE(Table2[1M Return vs Nifty]))/_xlfn.STDEV.P(Table2[1M Return vs Nifty])</f>
        <v>-0.97657469771485161</v>
      </c>
      <c r="K356">
        <v>4.1936280033119298</v>
      </c>
      <c r="L356">
        <f>(Table2[[#This Row],[6M Return vs Nifty]]-AVERAGE(Table2[6M Return vs Nifty]))/_xlfn.STDEV.P(Table2[6M Return vs Nifty])</f>
        <v>-9.7355889896359304E-3</v>
      </c>
      <c r="M356">
        <v>-4.7366262985226903</v>
      </c>
      <c r="N356">
        <f>(Table2[[#This Row],[1W Return vs Nifty]]-AVERAGE(Table2[1W Return vs Nifty]))/_xlfn.STDEV.P(Table2[1W Return vs Nifty])</f>
        <v>-0.30624922801405979</v>
      </c>
      <c r="O356">
        <v>1942.19</v>
      </c>
      <c r="P356">
        <v>1920.5162268696099</v>
      </c>
      <c r="Q356">
        <v>1662.8214524243399</v>
      </c>
      <c r="R356">
        <v>29.926154603996899</v>
      </c>
      <c r="S356" s="1">
        <f>(Table2[[#This Row],[Close Price]]-Table2[[#This Row],[20D EMA]])/Table2[[#This Row],[20D EMA]]</f>
        <v>-4.5767921779022697E-2</v>
      </c>
      <c r="T356" s="1">
        <f>(Table2[[#This Row],[Close Price]]-Table2[[#This Row],[50D EMA]])/Table2[[#This Row],[50D EMA]]</f>
        <v>-3.4999041366690561E-2</v>
      </c>
      <c r="U356" s="1">
        <f>(Table2[[#This Row],[Close Price]]-Table2[[#This Row],[200D EMA]])/Table2[[#This Row],[200D EMA]]</f>
        <v>0.11455141338112308</v>
      </c>
      <c r="V356">
        <v>0.64072360971636799</v>
      </c>
      <c r="W356">
        <v>1868.5</v>
      </c>
      <c r="X356">
        <v>1898.7</v>
      </c>
      <c r="Y356">
        <v>1810.15</v>
      </c>
      <c r="Z356">
        <v>1866.8</v>
      </c>
      <c r="AA356">
        <v>1810.15</v>
      </c>
      <c r="AB356">
        <v>1881.65</v>
      </c>
      <c r="AC356" s="1">
        <f>(Table2[[#This Row],[Close Price]]/Table2[[#This Row],[Day Low]])-1</f>
        <v>-8.1348675408081661E-3</v>
      </c>
      <c r="AD356" s="1">
        <f>(Table2[[#This Row],[Day High]]/Table2[[#This Row],[Close Price]])-1</f>
        <v>2.4496843468407858E-2</v>
      </c>
      <c r="AE356" s="1">
        <f>(Table2[[#This Row],[Close Price]]/Table2[[#This Row],[Current Week Low]])-1</f>
        <v>2.3837803496947751E-2</v>
      </c>
      <c r="AF356" s="1">
        <f>(Table2[[#This Row],[Current Week High]]/Table2[[#This Row],[Close Price]])-1</f>
        <v>7.2843036745264822E-3</v>
      </c>
      <c r="AG356" s="1">
        <f>(Table2[[#This Row],[Close Price]]/Table2[[#This Row],[Current Month Low]])-1</f>
        <v>2.3837803496947751E-2</v>
      </c>
      <c r="AH356" s="1">
        <f>(Table2[[#This Row],[Current Month High]]/Table2[[#This Row],[Close Price]])-1</f>
        <v>1.5297037716505812E-2</v>
      </c>
      <c r="AI356">
        <v>20.6820266551556</v>
      </c>
      <c r="AJ356">
        <v>48.252139828813696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-0.03</v>
      </c>
      <c r="AM356" t="s">
        <v>3110</v>
      </c>
      <c r="AN356">
        <v>-9.3800000000000008</v>
      </c>
      <c r="AO356" t="s">
        <v>3110</v>
      </c>
      <c r="AP356">
        <v>6.9292694781644001E-2</v>
      </c>
      <c r="AQ356">
        <f>(Table2[[#This Row],[Sharpe Ratio]]-AVERAGE(Table2[Sharpe Ratio]))/_xlfn.STDEV.P(Table2[Sharpe Ratio])</f>
        <v>8.1797292080854497E-2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-1.6788564882911021</v>
      </c>
      <c r="AS356">
        <f>_xlfn.RANK.AVG(Table2[[#This Row],[1Y Return vs Nifty Z-Score]],Table2[1Y Return vs Nifty Z-Score])</f>
        <v>462</v>
      </c>
      <c r="AT356">
        <f>_xlfn.RANK.AVG(Table2[[#This Row],[6M Return vs Nifty Z-Score]],Table2[6M Return vs Nifty Z-Score])</f>
        <v>315</v>
      </c>
      <c r="AU356">
        <f>_xlfn.RANK.AVG(Table2[[#This Row],[Sharpe Ratio Z-Score]],Table2[Sharpe Ratio Z-Score])</f>
        <v>315</v>
      </c>
      <c r="AV356">
        <f>(Table2[[#This Row],[Rank 1Y]]+Table2[[#This Row],[Rank 6M]]+Table2[[#This Row],[Rank Sharpe]])/3</f>
        <v>364</v>
      </c>
    </row>
    <row r="357" spans="1:48" x14ac:dyDescent="0.3">
      <c r="A357" t="s">
        <v>1253</v>
      </c>
      <c r="B357" t="s">
        <v>1254</v>
      </c>
      <c r="C357" t="s">
        <v>3072</v>
      </c>
      <c r="D357" t="s">
        <v>210</v>
      </c>
      <c r="E357">
        <v>8908.2110520000006</v>
      </c>
      <c r="F357">
        <v>583.04999999999995</v>
      </c>
      <c r="G357">
        <v>53.841338010654397</v>
      </c>
      <c r="H357">
        <f>(Table2[[#This Row],[1Y Return vs Nifty]]-AVERAGE(Table2[1Y Return vs Nifty]))/_xlfn.STDEV.P(Table2[1Y Return vs Nifty])</f>
        <v>0.29416561100333288</v>
      </c>
      <c r="I357">
        <v>-10.988554388399001</v>
      </c>
      <c r="J357">
        <f>(Table2[[#This Row],[1M Return vs Nifty]]-AVERAGE(Table2[1M Return vs Nifty]))/_xlfn.STDEV.P(Table2[1M Return vs Nifty])</f>
        <v>-0.77484049301765767</v>
      </c>
      <c r="K357">
        <v>-13.2197627518159</v>
      </c>
      <c r="L357">
        <f>(Table2[[#This Row],[6M Return vs Nifty]]-AVERAGE(Table2[6M Return vs Nifty]))/_xlfn.STDEV.P(Table2[6M Return vs Nifty])</f>
        <v>-0.62267814824095513</v>
      </c>
      <c r="M357">
        <v>-5.1166926585372403</v>
      </c>
      <c r="N357">
        <f>(Table2[[#This Row],[1W Return vs Nifty]]-AVERAGE(Table2[1W Return vs Nifty]))/_xlfn.STDEV.P(Table2[1W Return vs Nifty])</f>
        <v>-0.38008977987910286</v>
      </c>
      <c r="O357">
        <v>630.36</v>
      </c>
      <c r="P357">
        <v>621.44626963972598</v>
      </c>
      <c r="Q357">
        <v>545.19187720155901</v>
      </c>
      <c r="R357">
        <v>23.1625516326182</v>
      </c>
      <c r="S357" s="1">
        <f>(Table2[[#This Row],[Close Price]]-Table2[[#This Row],[20D EMA]])/Table2[[#This Row],[20D EMA]]</f>
        <v>-7.5052351037502477E-2</v>
      </c>
      <c r="T357" s="1">
        <f>(Table2[[#This Row],[Close Price]]-Table2[[#This Row],[50D EMA]])/Table2[[#This Row],[50D EMA]]</f>
        <v>-6.1785340930577443E-2</v>
      </c>
      <c r="U357" s="1">
        <f>(Table2[[#This Row],[Close Price]]-Table2[[#This Row],[200D EMA]])/Table2[[#This Row],[200D EMA]]</f>
        <v>6.9439997882515564E-2</v>
      </c>
      <c r="V357">
        <v>0.41280959581393301</v>
      </c>
      <c r="W357">
        <v>574.20000000000005</v>
      </c>
      <c r="X357">
        <v>583.04999999999995</v>
      </c>
      <c r="Y357">
        <v>577.85</v>
      </c>
      <c r="Z357">
        <v>644</v>
      </c>
      <c r="AA357">
        <v>577.85</v>
      </c>
      <c r="AB357">
        <v>644</v>
      </c>
      <c r="AC357" s="1">
        <f>(Table2[[#This Row],[Close Price]]/Table2[[#This Row],[Day Low]])-1</f>
        <v>1.5412748171368618E-2</v>
      </c>
      <c r="AD357" s="1">
        <f>(Table2[[#This Row],[Day High]]/Table2[[#This Row],[Close Price]])-1</f>
        <v>0</v>
      </c>
      <c r="AE357" s="1">
        <f>(Table2[[#This Row],[Close Price]]/Table2[[#This Row],[Current Week Low]])-1</f>
        <v>8.9988751406073764E-3</v>
      </c>
      <c r="AF357" s="1">
        <f>(Table2[[#This Row],[Current Week High]]/Table2[[#This Row],[Close Price]])-1</f>
        <v>0.10453648915187386</v>
      </c>
      <c r="AG357" s="1">
        <f>(Table2[[#This Row],[Close Price]]/Table2[[#This Row],[Current Month Low]])-1</f>
        <v>8.9988751406073764E-3</v>
      </c>
      <c r="AH357" s="1">
        <f>(Table2[[#This Row],[Current Month High]]/Table2[[#This Row],[Close Price]])-1</f>
        <v>0.10453648915187386</v>
      </c>
      <c r="AI357">
        <v>21.3961066803876</v>
      </c>
      <c r="AJ357">
        <v>74.906254687265601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-0.09</v>
      </c>
      <c r="AM357" t="s">
        <v>3110</v>
      </c>
      <c r="AN357">
        <v>-6.59</v>
      </c>
      <c r="AO357" t="s">
        <v>3110</v>
      </c>
      <c r="AP357">
        <v>6.2202464965498999E-2</v>
      </c>
      <c r="AQ357">
        <f>(Table2[[#This Row],[Sharpe Ratio]]-AVERAGE(Table2[Sharpe Ratio]))/_xlfn.STDEV.P(Table2[Sharpe Ratio])</f>
        <v>-1.1892413403117644E-3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-1.4846320514746947</v>
      </c>
      <c r="AS357">
        <f>_xlfn.RANK.AVG(Table2[[#This Row],[1Y Return vs Nifty Z-Score]],Table2[1Y Return vs Nifty Z-Score])</f>
        <v>214</v>
      </c>
      <c r="AT357">
        <f>_xlfn.RANK.AVG(Table2[[#This Row],[6M Return vs Nifty Z-Score]],Table2[6M Return vs Nifty Z-Score])</f>
        <v>534</v>
      </c>
      <c r="AU357">
        <f>_xlfn.RANK.AVG(Table2[[#This Row],[Sharpe Ratio Z-Score]],Table2[Sharpe Ratio Z-Score])</f>
        <v>344</v>
      </c>
      <c r="AV357">
        <f>(Table2[[#This Row],[Rank 1Y]]+Table2[[#This Row],[Rank 6M]]+Table2[[#This Row],[Rank Sharpe]])/3</f>
        <v>364</v>
      </c>
    </row>
    <row r="358" spans="1:48" x14ac:dyDescent="0.3">
      <c r="A358" t="s">
        <v>636</v>
      </c>
      <c r="B358" t="s">
        <v>637</v>
      </c>
      <c r="C358" t="s">
        <v>3078</v>
      </c>
      <c r="D358" t="s">
        <v>347</v>
      </c>
      <c r="E358">
        <v>27987.433810499999</v>
      </c>
      <c r="F358">
        <v>435</v>
      </c>
      <c r="G358">
        <v>20.462373072924098</v>
      </c>
      <c r="H358">
        <f>(Table2[[#This Row],[1Y Return vs Nifty]]-AVERAGE(Table2[1Y Return vs Nifty]))/_xlfn.STDEV.P(Table2[1Y Return vs Nifty])</f>
        <v>-0.20985147041034294</v>
      </c>
      <c r="I358">
        <v>1.42969280100283</v>
      </c>
      <c r="J358">
        <f>(Table2[[#This Row],[1M Return vs Nifty]]-AVERAGE(Table2[1M Return vs Nifty]))/_xlfn.STDEV.P(Table2[1M Return vs Nifty])</f>
        <v>0.49867367468565293</v>
      </c>
      <c r="K358">
        <v>40.169852513467099</v>
      </c>
      <c r="L358">
        <f>(Table2[[#This Row],[6M Return vs Nifty]]-AVERAGE(Table2[6M Return vs Nifty]))/_xlfn.STDEV.P(Table2[6M Return vs Nifty])</f>
        <v>1.2566093425373241</v>
      </c>
      <c r="M358">
        <v>-4.6495674991324103</v>
      </c>
      <c r="N358">
        <f>(Table2[[#This Row],[1W Return vs Nifty]]-AVERAGE(Table2[1W Return vs Nifty]))/_xlfn.STDEV.P(Table2[1W Return vs Nifty])</f>
        <v>-0.28933515597821785</v>
      </c>
      <c r="O358">
        <v>432.69</v>
      </c>
      <c r="P358">
        <v>414.31593277564298</v>
      </c>
      <c r="Q358">
        <v>352.38602734643899</v>
      </c>
      <c r="R358">
        <v>50.494044409083997</v>
      </c>
      <c r="S358" s="1">
        <f>(Table2[[#This Row],[Close Price]]-Table2[[#This Row],[20D EMA]])/Table2[[#This Row],[20D EMA]]</f>
        <v>5.3386951397074167E-3</v>
      </c>
      <c r="T358" s="1">
        <f>(Table2[[#This Row],[Close Price]]-Table2[[#This Row],[50D EMA]])/Table2[[#This Row],[50D EMA]]</f>
        <v>4.9923417344313652E-2</v>
      </c>
      <c r="U358" s="1">
        <f>(Table2[[#This Row],[Close Price]]-Table2[[#This Row],[200D EMA]])/Table2[[#This Row],[200D EMA]]</f>
        <v>0.23444168111791011</v>
      </c>
      <c r="V358">
        <v>1.3898205494411999</v>
      </c>
      <c r="W358">
        <v>430.05</v>
      </c>
      <c r="X358">
        <v>437.9</v>
      </c>
      <c r="Y358">
        <v>415.05</v>
      </c>
      <c r="Z358">
        <v>437.4</v>
      </c>
      <c r="AA358">
        <v>415.05</v>
      </c>
      <c r="AB358">
        <v>470.7</v>
      </c>
      <c r="AC358" s="1">
        <f>(Table2[[#This Row],[Close Price]]/Table2[[#This Row],[Day Low]])-1</f>
        <v>1.1510289501220683E-2</v>
      </c>
      <c r="AD358" s="1">
        <f>(Table2[[#This Row],[Day High]]/Table2[[#This Row],[Close Price]])-1</f>
        <v>6.6666666666665986E-3</v>
      </c>
      <c r="AE358" s="1">
        <f>(Table2[[#This Row],[Close Price]]/Table2[[#This Row],[Current Week Low]])-1</f>
        <v>4.8066498012287573E-2</v>
      </c>
      <c r="AF358" s="1">
        <f>(Table2[[#This Row],[Current Week High]]/Table2[[#This Row],[Close Price]])-1</f>
        <v>5.5172413793103114E-3</v>
      </c>
      <c r="AG358" s="1">
        <f>(Table2[[#This Row],[Close Price]]/Table2[[#This Row],[Current Month Low]])-1</f>
        <v>4.8066498012287573E-2</v>
      </c>
      <c r="AH358" s="1">
        <f>(Table2[[#This Row],[Current Month High]]/Table2[[#This Row],[Close Price]])-1</f>
        <v>8.2068965517241299E-2</v>
      </c>
      <c r="AI358">
        <v>8.2068965517241299</v>
      </c>
      <c r="AJ358">
        <v>66.507177033492795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-0.01</v>
      </c>
      <c r="AM358" t="s">
        <v>3110</v>
      </c>
      <c r="AN358">
        <v>0.3</v>
      </c>
      <c r="AO358" t="s">
        <v>3111</v>
      </c>
      <c r="AP358">
        <v>-5.4255318487434999E-2</v>
      </c>
      <c r="AQ358">
        <f>(Table2[[#This Row],[Sharpe Ratio]]-AVERAGE(Table2[Sharpe Ratio]))/_xlfn.STDEV.P(Table2[Sharpe Ratio])</f>
        <v>-1.3642519331398357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-0.10815554230541952</v>
      </c>
      <c r="AS358">
        <f>_xlfn.RANK.AVG(Table2[[#This Row],[1Y Return vs Nifty Z-Score]],Table2[1Y Return vs Nifty Z-Score])</f>
        <v>349</v>
      </c>
      <c r="AT358">
        <f>_xlfn.RANK.AVG(Table2[[#This Row],[6M Return vs Nifty Z-Score]],Table2[6M Return vs Nifty Z-Score])</f>
        <v>76</v>
      </c>
      <c r="AU358">
        <f>_xlfn.RANK.AVG(Table2[[#This Row],[Sharpe Ratio Z-Score]],Table2[Sharpe Ratio Z-Score])</f>
        <v>670</v>
      </c>
      <c r="AV358">
        <f>(Table2[[#This Row],[Rank 1Y]]+Table2[[#This Row],[Rank 6M]]+Table2[[#This Row],[Rank Sharpe]])/3</f>
        <v>365</v>
      </c>
    </row>
    <row r="359" spans="1:48" x14ac:dyDescent="0.3">
      <c r="A359" t="s">
        <v>961</v>
      </c>
      <c r="B359" t="s">
        <v>962</v>
      </c>
      <c r="C359" t="s">
        <v>3068</v>
      </c>
      <c r="D359" t="s">
        <v>116</v>
      </c>
      <c r="E359">
        <v>14680.89010296</v>
      </c>
      <c r="F359">
        <v>2307.15</v>
      </c>
      <c r="G359">
        <v>26.478714870170499</v>
      </c>
      <c r="H359">
        <f>(Table2[[#This Row],[1Y Return vs Nifty]]-AVERAGE(Table2[1Y Return vs Nifty]))/_xlfn.STDEV.P(Table2[1Y Return vs Nifty])</f>
        <v>-0.11900566260617101</v>
      </c>
      <c r="I359">
        <v>4.0645339972985903</v>
      </c>
      <c r="J359">
        <f>(Table2[[#This Row],[1M Return vs Nifty]]-AVERAGE(Table2[1M Return vs Nifty]))/_xlfn.STDEV.P(Table2[1M Return vs Nifty])</f>
        <v>0.76888150208296058</v>
      </c>
      <c r="K359">
        <v>30.8627343310797</v>
      </c>
      <c r="L359">
        <f>(Table2[[#This Row],[6M Return vs Nifty]]-AVERAGE(Table2[6M Return vs Nifty]))/_xlfn.STDEV.P(Table2[6M Return vs Nifty])</f>
        <v>0.92900348344942019</v>
      </c>
      <c r="M359">
        <v>-5.37243089070118</v>
      </c>
      <c r="N359">
        <f>(Table2[[#This Row],[1W Return vs Nifty]]-AVERAGE(Table2[1W Return vs Nifty]))/_xlfn.STDEV.P(Table2[1W Return vs Nifty])</f>
        <v>-0.42977545107413545</v>
      </c>
      <c r="O359">
        <v>2237.7399999999998</v>
      </c>
      <c r="P359">
        <v>2072.4180765669098</v>
      </c>
      <c r="Q359">
        <v>1775.0732793474001</v>
      </c>
      <c r="R359">
        <v>56.714624162453902</v>
      </c>
      <c r="S359" s="1">
        <f>(Table2[[#This Row],[Close Price]]-Table2[[#This Row],[20D EMA]])/Table2[[#This Row],[20D EMA]]</f>
        <v>3.1017901990401171E-2</v>
      </c>
      <c r="T359" s="1">
        <f>(Table2[[#This Row],[Close Price]]-Table2[[#This Row],[50D EMA]])/Table2[[#This Row],[50D EMA]]</f>
        <v>0.11326475390618981</v>
      </c>
      <c r="U359" s="1">
        <f>(Table2[[#This Row],[Close Price]]-Table2[[#This Row],[200D EMA]])/Table2[[#This Row],[200D EMA]]</f>
        <v>0.29974915787601525</v>
      </c>
      <c r="V359">
        <v>1.4315463480589199</v>
      </c>
      <c r="W359">
        <v>2291.0500000000002</v>
      </c>
      <c r="X359">
        <v>2320</v>
      </c>
      <c r="Y359">
        <v>2189.1</v>
      </c>
      <c r="Z359">
        <v>2360</v>
      </c>
      <c r="AA359">
        <v>2189.1</v>
      </c>
      <c r="AB359">
        <v>2425</v>
      </c>
      <c r="AC359" s="1">
        <f>(Table2[[#This Row],[Close Price]]/Table2[[#This Row],[Day Low]])-1</f>
        <v>7.027345540254526E-3</v>
      </c>
      <c r="AD359" s="1">
        <f>(Table2[[#This Row],[Day High]]/Table2[[#This Row],[Close Price]])-1</f>
        <v>5.5696421992501577E-3</v>
      </c>
      <c r="AE359" s="1">
        <f>(Table2[[#This Row],[Close Price]]/Table2[[#This Row],[Current Week Low]])-1</f>
        <v>5.3926271070303011E-2</v>
      </c>
      <c r="AF359" s="1">
        <f>(Table2[[#This Row],[Current Week High]]/Table2[[#This Row],[Close Price]])-1</f>
        <v>2.2907049823375214E-2</v>
      </c>
      <c r="AG359" s="1">
        <f>(Table2[[#This Row],[Close Price]]/Table2[[#This Row],[Current Month Low]])-1</f>
        <v>5.3926271070303011E-2</v>
      </c>
      <c r="AH359" s="1">
        <f>(Table2[[#This Row],[Current Month High]]/Table2[[#This Row],[Close Price]])-1</f>
        <v>5.1080337212578319E-2</v>
      </c>
      <c r="AI359">
        <v>7.6653013458162604</v>
      </c>
      <c r="AJ359">
        <v>61.254586755198297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0.15</v>
      </c>
      <c r="AM359" t="s">
        <v>3111</v>
      </c>
      <c r="AN359">
        <v>2.15</v>
      </c>
      <c r="AO359" t="s">
        <v>3111</v>
      </c>
      <c r="AP359">
        <v>-4.9238317568433998E-2</v>
      </c>
      <c r="AQ359">
        <f>(Table2[[#This Row],[Sharpe Ratio]]-AVERAGE(Table2[Sharpe Ratio]))/_xlfn.STDEV.P(Table2[Sharpe Ratio])</f>
        <v>-1.3055311969669896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-0.15642732511491536</v>
      </c>
      <c r="AS359">
        <f>_xlfn.RANK.AVG(Table2[[#This Row],[1Y Return vs Nifty Z-Score]],Table2[1Y Return vs Nifty Z-Score])</f>
        <v>327</v>
      </c>
      <c r="AT359">
        <f>_xlfn.RANK.AVG(Table2[[#This Row],[6M Return vs Nifty Z-Score]],Table2[6M Return vs Nifty Z-Score])</f>
        <v>108</v>
      </c>
      <c r="AU359">
        <f>_xlfn.RANK.AVG(Table2[[#This Row],[Sharpe Ratio Z-Score]],Table2[Sharpe Ratio Z-Score])</f>
        <v>661</v>
      </c>
      <c r="AV359">
        <f>(Table2[[#This Row],[Rank 1Y]]+Table2[[#This Row],[Rank 6M]]+Table2[[#This Row],[Rank Sharpe]])/3</f>
        <v>365.33333333333331</v>
      </c>
    </row>
    <row r="360" spans="1:48" x14ac:dyDescent="0.3">
      <c r="A360" t="s">
        <v>1554</v>
      </c>
      <c r="B360" t="s">
        <v>1555</v>
      </c>
      <c r="C360" t="s">
        <v>3074</v>
      </c>
      <c r="D360" t="s">
        <v>68</v>
      </c>
      <c r="E360">
        <v>6070.24</v>
      </c>
      <c r="F360">
        <v>862.25</v>
      </c>
      <c r="G360">
        <v>62.974019667886203</v>
      </c>
      <c r="H360">
        <f>(Table2[[#This Row],[1Y Return vs Nifty]]-AVERAGE(Table2[1Y Return vs Nifty]))/_xlfn.STDEV.P(Table2[1Y Return vs Nifty])</f>
        <v>0.43206765688598103</v>
      </c>
      <c r="I360">
        <v>-4.8984650958112503</v>
      </c>
      <c r="J360">
        <f>(Table2[[#This Row],[1M Return vs Nifty]]-AVERAGE(Table2[1M Return vs Nifty]))/_xlfn.STDEV.P(Table2[1M Return vs Nifty])</f>
        <v>-0.15029059653083157</v>
      </c>
      <c r="K360">
        <v>-32.206785819913897</v>
      </c>
      <c r="L360">
        <f>(Table2[[#This Row],[6M Return vs Nifty]]-AVERAGE(Table2[6M Return vs Nifty]))/_xlfn.STDEV.P(Table2[6M Return vs Nifty])</f>
        <v>-1.2910117700829116</v>
      </c>
      <c r="M360">
        <v>-8.3574883000187601</v>
      </c>
      <c r="N360">
        <f>(Table2[[#This Row],[1W Return vs Nifty]]-AVERAGE(Table2[1W Return vs Nifty]))/_xlfn.STDEV.P(Table2[1W Return vs Nifty])</f>
        <v>-1.0097222962629797</v>
      </c>
      <c r="O360">
        <v>891.84</v>
      </c>
      <c r="P360">
        <v>888.192914638297</v>
      </c>
      <c r="Q360">
        <v>781.60524852899005</v>
      </c>
      <c r="R360">
        <v>38.708705944929598</v>
      </c>
      <c r="S360" s="1">
        <f>(Table2[[#This Row],[Close Price]]-Table2[[#This Row],[20D EMA]])/Table2[[#This Row],[20D EMA]]</f>
        <v>-3.3178597057768246E-2</v>
      </c>
      <c r="T360" s="1">
        <f>(Table2[[#This Row],[Close Price]]-Table2[[#This Row],[50D EMA]])/Table2[[#This Row],[50D EMA]]</f>
        <v>-2.9208648493736132E-2</v>
      </c>
      <c r="U360" s="1">
        <f>(Table2[[#This Row],[Close Price]]-Table2[[#This Row],[200D EMA]])/Table2[[#This Row],[200D EMA]]</f>
        <v>0.10317836481111962</v>
      </c>
      <c r="V360">
        <v>1.8046056856017101</v>
      </c>
      <c r="W360">
        <v>856.85</v>
      </c>
      <c r="X360">
        <v>863.7</v>
      </c>
      <c r="Y360">
        <v>836.1</v>
      </c>
      <c r="Z360">
        <v>891.95</v>
      </c>
      <c r="AA360">
        <v>836.1</v>
      </c>
      <c r="AB360">
        <v>944.85</v>
      </c>
      <c r="AC360" s="1">
        <f>(Table2[[#This Row],[Close Price]]/Table2[[#This Row],[Day Low]])-1</f>
        <v>6.3021532356888343E-3</v>
      </c>
      <c r="AD360" s="1">
        <f>(Table2[[#This Row],[Day High]]/Table2[[#This Row],[Close Price]])-1</f>
        <v>1.6816468541607232E-3</v>
      </c>
      <c r="AE360" s="1">
        <f>(Table2[[#This Row],[Close Price]]/Table2[[#This Row],[Current Week Low]])-1</f>
        <v>3.1276163138380442E-2</v>
      </c>
      <c r="AF360" s="1">
        <f>(Table2[[#This Row],[Current Week High]]/Table2[[#This Row],[Close Price]])-1</f>
        <v>3.4444766599014187E-2</v>
      </c>
      <c r="AG360" s="1">
        <f>(Table2[[#This Row],[Close Price]]/Table2[[#This Row],[Current Month Low]])-1</f>
        <v>3.1276163138380442E-2</v>
      </c>
      <c r="AH360" s="1">
        <f>(Table2[[#This Row],[Current Month High]]/Table2[[#This Row],[Close Price]])-1</f>
        <v>9.5795882864598392E-2</v>
      </c>
      <c r="AI360">
        <v>35.111626558422699</v>
      </c>
      <c r="AJ360">
        <v>129.32180851063799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-0.24</v>
      </c>
      <c r="AM360" t="s">
        <v>3110</v>
      </c>
      <c r="AN360">
        <v>2.7</v>
      </c>
      <c r="AO360" t="s">
        <v>3111</v>
      </c>
      <c r="AP360">
        <v>0.10383422367765301</v>
      </c>
      <c r="AQ360">
        <f>(Table2[[#This Row],[Sharpe Ratio]]-AVERAGE(Table2[Sharpe Ratio]))/_xlfn.STDEV.P(Table2[Sharpe Ratio])</f>
        <v>0.4860834459118108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-1.5328735600789312</v>
      </c>
      <c r="AS360">
        <f>_xlfn.RANK.AVG(Table2[[#This Row],[1Y Return vs Nifty Z-Score]],Table2[1Y Return vs Nifty Z-Score])</f>
        <v>183</v>
      </c>
      <c r="AT360">
        <f>_xlfn.RANK.AVG(Table2[[#This Row],[6M Return vs Nifty Z-Score]],Table2[6M Return vs Nifty Z-Score])</f>
        <v>694</v>
      </c>
      <c r="AU360">
        <f>_xlfn.RANK.AVG(Table2[[#This Row],[Sharpe Ratio Z-Score]],Table2[Sharpe Ratio Z-Score])</f>
        <v>220</v>
      </c>
      <c r="AV360">
        <f>(Table2[[#This Row],[Rank 1Y]]+Table2[[#This Row],[Rank 6M]]+Table2[[#This Row],[Rank Sharpe]])/3</f>
        <v>365.66666666666669</v>
      </c>
    </row>
    <row r="361" spans="1:48" x14ac:dyDescent="0.3">
      <c r="A361" t="s">
        <v>1066</v>
      </c>
      <c r="B361" t="s">
        <v>1067</v>
      </c>
      <c r="C361" t="s">
        <v>3065</v>
      </c>
      <c r="D361" t="s">
        <v>309</v>
      </c>
      <c r="E361">
        <v>11947.47566663</v>
      </c>
      <c r="F361">
        <v>2209.5500000000002</v>
      </c>
      <c r="G361">
        <v>15.2705112762804</v>
      </c>
      <c r="H361">
        <f>(Table2[[#This Row],[1Y Return vs Nifty]]-AVERAGE(Table2[1Y Return vs Nifty]))/_xlfn.STDEV.P(Table2[1Y Return vs Nifty])</f>
        <v>-0.28824776085042197</v>
      </c>
      <c r="I361">
        <v>-12.369648909276901</v>
      </c>
      <c r="J361">
        <f>(Table2[[#This Row],[1M Return vs Nifty]]-AVERAGE(Table2[1M Return vs Nifty]))/_xlfn.STDEV.P(Table2[1M Return vs Nifty])</f>
        <v>-0.91647428500534489</v>
      </c>
      <c r="K361">
        <v>4.93247104851896</v>
      </c>
      <c r="L361">
        <f>(Table2[[#This Row],[6M Return vs Nifty]]-AVERAGE(Table2[6M Return vs Nifty]))/_xlfn.STDEV.P(Table2[6M Return vs Nifty])</f>
        <v>1.6271313019432944E-2</v>
      </c>
      <c r="M361">
        <v>-8.1593988758277707</v>
      </c>
      <c r="N361">
        <f>(Table2[[#This Row],[1W Return vs Nifty]]-AVERAGE(Table2[1W Return vs Nifty]))/_xlfn.STDEV.P(Table2[1W Return vs Nifty])</f>
        <v>-0.97123682651414089</v>
      </c>
      <c r="O361">
        <v>2306.75</v>
      </c>
      <c r="P361">
        <v>2243.8064754237898</v>
      </c>
      <c r="Q361">
        <v>1996.8642714145401</v>
      </c>
      <c r="R361">
        <v>37.7578215779359</v>
      </c>
      <c r="S361" s="1">
        <f>(Table2[[#This Row],[Close Price]]-Table2[[#This Row],[20D EMA]])/Table2[[#This Row],[20D EMA]]</f>
        <v>-4.2137206025793787E-2</v>
      </c>
      <c r="T361" s="1">
        <f>(Table2[[#This Row],[Close Price]]-Table2[[#This Row],[50D EMA]])/Table2[[#This Row],[50D EMA]]</f>
        <v>-1.5267125663018509E-2</v>
      </c>
      <c r="U361" s="1">
        <f>(Table2[[#This Row],[Close Price]]-Table2[[#This Row],[200D EMA]])/Table2[[#This Row],[200D EMA]]</f>
        <v>0.10650985729480633</v>
      </c>
      <c r="V361">
        <v>0.45238817228140599</v>
      </c>
      <c r="W361">
        <v>2193.0500000000002</v>
      </c>
      <c r="X361">
        <v>2222.4499999999998</v>
      </c>
      <c r="Y361">
        <v>2126.15</v>
      </c>
      <c r="Z361">
        <v>2256.1</v>
      </c>
      <c r="AA361">
        <v>2126.15</v>
      </c>
      <c r="AB361">
        <v>2406.1999999999998</v>
      </c>
      <c r="AC361" s="1">
        <f>(Table2[[#This Row],[Close Price]]/Table2[[#This Row],[Day Low]])-1</f>
        <v>7.5237682679374362E-3</v>
      </c>
      <c r="AD361" s="1">
        <f>(Table2[[#This Row],[Day High]]/Table2[[#This Row],[Close Price]])-1</f>
        <v>5.8382928650628774E-3</v>
      </c>
      <c r="AE361" s="1">
        <f>(Table2[[#This Row],[Close Price]]/Table2[[#This Row],[Current Week Low]])-1</f>
        <v>3.9225830726900668E-2</v>
      </c>
      <c r="AF361" s="1">
        <f>(Table2[[#This Row],[Current Week High]]/Table2[[#This Row],[Close Price]])-1</f>
        <v>2.1067638206874628E-2</v>
      </c>
      <c r="AG361" s="1">
        <f>(Table2[[#This Row],[Close Price]]/Table2[[#This Row],[Current Month Low]])-1</f>
        <v>3.9225830726900668E-2</v>
      </c>
      <c r="AH361" s="1">
        <f>(Table2[[#This Row],[Current Month High]]/Table2[[#This Row],[Close Price]])-1</f>
        <v>8.9000022629041942E-2</v>
      </c>
      <c r="AI361">
        <v>24.362426738476099</v>
      </c>
      <c r="AJ361">
        <v>41.271059109363499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-7.0000000000000007E-2</v>
      </c>
      <c r="AM361" t="s">
        <v>3110</v>
      </c>
      <c r="AN361">
        <v>-2.25</v>
      </c>
      <c r="AO361" t="s">
        <v>3110</v>
      </c>
      <c r="AP361">
        <v>4.0778445552975003E-2</v>
      </c>
      <c r="AQ361">
        <f>(Table2[[#This Row],[Sharpe Ratio]]-AVERAGE(Table2[Sharpe Ratio]))/_xlfn.STDEV.P(Table2[Sharpe Ratio])</f>
        <v>-0.25194346921381594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-2.4116310285642908</v>
      </c>
      <c r="AS361">
        <f>_xlfn.RANK.AVG(Table2[[#This Row],[1Y Return vs Nifty Z-Score]],Table2[1Y Return vs Nifty Z-Score])</f>
        <v>383</v>
      </c>
      <c r="AT361">
        <f>_xlfn.RANK.AVG(Table2[[#This Row],[6M Return vs Nifty Z-Score]],Table2[6M Return vs Nifty Z-Score])</f>
        <v>312</v>
      </c>
      <c r="AU361">
        <f>_xlfn.RANK.AVG(Table2[[#This Row],[Sharpe Ratio Z-Score]],Table2[Sharpe Ratio Z-Score])</f>
        <v>405</v>
      </c>
      <c r="AV361">
        <f>(Table2[[#This Row],[Rank 1Y]]+Table2[[#This Row],[Rank 6M]]+Table2[[#This Row],[Rank Sharpe]])/3</f>
        <v>366.66666666666669</v>
      </c>
    </row>
    <row r="362" spans="1:48" x14ac:dyDescent="0.3">
      <c r="A362" t="s">
        <v>624</v>
      </c>
      <c r="B362" t="s">
        <v>625</v>
      </c>
      <c r="C362" t="s">
        <v>3081</v>
      </c>
      <c r="D362" t="s">
        <v>166</v>
      </c>
      <c r="E362">
        <v>29453.879246295</v>
      </c>
      <c r="F362">
        <v>874.65</v>
      </c>
      <c r="G362">
        <v>61.657599289227598</v>
      </c>
      <c r="H362">
        <f>(Table2[[#This Row],[1Y Return vs Nifty]]-AVERAGE(Table2[1Y Return vs Nifty]))/_xlfn.STDEV.P(Table2[1Y Return vs Nifty])</f>
        <v>0.41218991776486757</v>
      </c>
      <c r="I362">
        <v>-4.2779793176073397</v>
      </c>
      <c r="J362">
        <f>(Table2[[#This Row],[1M Return vs Nifty]]-AVERAGE(Table2[1M Return vs Nifty]))/_xlfn.STDEV.P(Table2[1M Return vs Nifty])</f>
        <v>-8.665863484178768E-2</v>
      </c>
      <c r="K362">
        <v>-8.9179327797698509</v>
      </c>
      <c r="L362">
        <f>(Table2[[#This Row],[6M Return vs Nifty]]-AVERAGE(Table2[6M Return vs Nifty]))/_xlfn.STDEV.P(Table2[6M Return vs Nifty])</f>
        <v>-0.47125590603614692</v>
      </c>
      <c r="M362">
        <v>-1.79519513213822</v>
      </c>
      <c r="N362">
        <f>(Table2[[#This Row],[1W Return vs Nifty]]-AVERAGE(Table2[1W Return vs Nifty]))/_xlfn.STDEV.P(Table2[1W Return vs Nifty])</f>
        <v>0.26522176613167747</v>
      </c>
      <c r="O362">
        <v>892.36</v>
      </c>
      <c r="P362">
        <v>872.59279047215</v>
      </c>
      <c r="Q362">
        <v>784.18184331630403</v>
      </c>
      <c r="R362">
        <v>39.350443197705999</v>
      </c>
      <c r="S362" s="1">
        <f>(Table2[[#This Row],[Close Price]]-Table2[[#This Row],[20D EMA]])/Table2[[#This Row],[20D EMA]]</f>
        <v>-1.9846250392218427E-2</v>
      </c>
      <c r="T362" s="1">
        <f>(Table2[[#This Row],[Close Price]]-Table2[[#This Row],[50D EMA]])/Table2[[#This Row],[50D EMA]]</f>
        <v>2.3575825405763948E-3</v>
      </c>
      <c r="U362" s="1">
        <f>(Table2[[#This Row],[Close Price]]-Table2[[#This Row],[200D EMA]])/Table2[[#This Row],[200D EMA]]</f>
        <v>0.1153662985884833</v>
      </c>
      <c r="V362">
        <v>0.80778169779308095</v>
      </c>
      <c r="W362">
        <v>871.65</v>
      </c>
      <c r="X362">
        <v>877.3</v>
      </c>
      <c r="Y362">
        <v>865.1</v>
      </c>
      <c r="Z362">
        <v>910</v>
      </c>
      <c r="AA362">
        <v>865.1</v>
      </c>
      <c r="AB362">
        <v>966.75</v>
      </c>
      <c r="AC362" s="1">
        <f>(Table2[[#This Row],[Close Price]]/Table2[[#This Row],[Day Low]])-1</f>
        <v>3.4417484081914473E-3</v>
      </c>
      <c r="AD362" s="1">
        <f>(Table2[[#This Row],[Day High]]/Table2[[#This Row],[Close Price]])-1</f>
        <v>3.0297833419081766E-3</v>
      </c>
      <c r="AE362" s="1">
        <f>(Table2[[#This Row],[Close Price]]/Table2[[#This Row],[Current Week Low]])-1</f>
        <v>1.1039186221246E-2</v>
      </c>
      <c r="AF362" s="1">
        <f>(Table2[[#This Row],[Current Week High]]/Table2[[#This Row],[Close Price]])-1</f>
        <v>4.0416166466586745E-2</v>
      </c>
      <c r="AG362" s="1">
        <f>(Table2[[#This Row],[Close Price]]/Table2[[#This Row],[Current Month Low]])-1</f>
        <v>1.1039186221246E-2</v>
      </c>
      <c r="AH362" s="1">
        <f>(Table2[[#This Row],[Current Month High]]/Table2[[#This Row],[Close Price]])-1</f>
        <v>0.10529926256216782</v>
      </c>
      <c r="AI362">
        <v>13.1881323958154</v>
      </c>
      <c r="AJ362">
        <v>86.691568836712904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0.06</v>
      </c>
      <c r="AM362" t="s">
        <v>3111</v>
      </c>
      <c r="AN362">
        <v>-1.87</v>
      </c>
      <c r="AO362" t="s">
        <v>3110</v>
      </c>
      <c r="AP362">
        <v>3.2701139599746E-2</v>
      </c>
      <c r="AQ362">
        <f>(Table2[[#This Row],[Sharpe Ratio]]-AVERAGE(Table2[Sharpe Ratio]))/_xlfn.STDEV.P(Table2[Sharpe Ratio])</f>
        <v>-0.34648308750859691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-0.22698594448998644</v>
      </c>
      <c r="AS362">
        <f>_xlfn.RANK.AVG(Table2[[#This Row],[1Y Return vs Nifty Z-Score]],Table2[1Y Return vs Nifty Z-Score])</f>
        <v>188</v>
      </c>
      <c r="AT362">
        <f>_xlfn.RANK.AVG(Table2[[#This Row],[6M Return vs Nifty Z-Score]],Table2[6M Return vs Nifty Z-Score])</f>
        <v>486</v>
      </c>
      <c r="AU362">
        <f>_xlfn.RANK.AVG(Table2[[#This Row],[Sharpe Ratio Z-Score]],Table2[Sharpe Ratio Z-Score])</f>
        <v>432</v>
      </c>
      <c r="AV362">
        <f>(Table2[[#This Row],[Rank 1Y]]+Table2[[#This Row],[Rank 6M]]+Table2[[#This Row],[Rank Sharpe]])/3</f>
        <v>368.66666666666669</v>
      </c>
    </row>
    <row r="363" spans="1:48" x14ac:dyDescent="0.3">
      <c r="A363" t="s">
        <v>937</v>
      </c>
      <c r="B363" t="s">
        <v>938</v>
      </c>
      <c r="C363" t="s">
        <v>3070</v>
      </c>
      <c r="D363" t="s">
        <v>51</v>
      </c>
      <c r="E363">
        <v>15264.894397439901</v>
      </c>
      <c r="F363">
        <v>1121.8</v>
      </c>
      <c r="G363">
        <v>11.4664581540084</v>
      </c>
      <c r="H363">
        <f>(Table2[[#This Row],[1Y Return vs Nifty]]-AVERAGE(Table2[1Y Return vs Nifty]))/_xlfn.STDEV.P(Table2[1Y Return vs Nifty])</f>
        <v>-0.34568836021612803</v>
      </c>
      <c r="I363">
        <v>8.5942868298928605</v>
      </c>
      <c r="J363">
        <f>(Table2[[#This Row],[1M Return vs Nifty]]-AVERAGE(Table2[1M Return vs Nifty]))/_xlfn.STDEV.P(Table2[1M Return vs Nifty])</f>
        <v>1.2334160149267877</v>
      </c>
      <c r="K363">
        <v>12.773480932683</v>
      </c>
      <c r="L363">
        <f>(Table2[[#This Row],[6M Return vs Nifty]]-AVERAGE(Table2[6M Return vs Nifty]))/_xlfn.STDEV.P(Table2[6M Return vs Nifty])</f>
        <v>0.29227090052648519</v>
      </c>
      <c r="M363">
        <v>0.65337703530803803</v>
      </c>
      <c r="N363">
        <f>(Table2[[#This Row],[1W Return vs Nifty]]-AVERAGE(Table2[1W Return vs Nifty]))/_xlfn.STDEV.P(Table2[1W Return vs Nifty])</f>
        <v>0.74093848075670932</v>
      </c>
      <c r="O363">
        <v>1076.77</v>
      </c>
      <c r="P363">
        <v>1028.15304293247</v>
      </c>
      <c r="Q363">
        <v>921.41221724949605</v>
      </c>
      <c r="R363">
        <v>64.185616604013404</v>
      </c>
      <c r="S363" s="1">
        <f>(Table2[[#This Row],[Close Price]]-Table2[[#This Row],[20D EMA]])/Table2[[#This Row],[20D EMA]]</f>
        <v>4.1819515774027857E-2</v>
      </c>
      <c r="T363" s="1">
        <f>(Table2[[#This Row],[Close Price]]-Table2[[#This Row],[50D EMA]])/Table2[[#This Row],[50D EMA]]</f>
        <v>9.1082701851888326E-2</v>
      </c>
      <c r="U363" s="1">
        <f>(Table2[[#This Row],[Close Price]]-Table2[[#This Row],[200D EMA]])/Table2[[#This Row],[200D EMA]]</f>
        <v>0.21747897303628194</v>
      </c>
      <c r="V363">
        <v>1.1869041149227</v>
      </c>
      <c r="W363">
        <v>1128.5999999999999</v>
      </c>
      <c r="X363">
        <v>1148.75</v>
      </c>
      <c r="Y363">
        <v>1051.05</v>
      </c>
      <c r="Z363">
        <v>1155.9000000000001</v>
      </c>
      <c r="AA363">
        <v>1051.05</v>
      </c>
      <c r="AB363">
        <v>1155.9000000000001</v>
      </c>
      <c r="AC363" s="1">
        <f>(Table2[[#This Row],[Close Price]]/Table2[[#This Row],[Day Low]])-1</f>
        <v>-6.0251639199007112E-3</v>
      </c>
      <c r="AD363" s="1">
        <f>(Table2[[#This Row],[Day High]]/Table2[[#This Row],[Close Price]])-1</f>
        <v>2.4023890176502194E-2</v>
      </c>
      <c r="AE363" s="1">
        <f>(Table2[[#This Row],[Close Price]]/Table2[[#This Row],[Current Week Low]])-1</f>
        <v>6.7313638742210191E-2</v>
      </c>
      <c r="AF363" s="1">
        <f>(Table2[[#This Row],[Current Week High]]/Table2[[#This Row],[Close Price]])-1</f>
        <v>3.0397575325370019E-2</v>
      </c>
      <c r="AG363" s="1">
        <f>(Table2[[#This Row],[Close Price]]/Table2[[#This Row],[Current Month Low]])-1</f>
        <v>6.7313638742210191E-2</v>
      </c>
      <c r="AH363" s="1">
        <f>(Table2[[#This Row],[Current Month High]]/Table2[[#This Row],[Close Price]])-1</f>
        <v>3.0397575325370019E-2</v>
      </c>
      <c r="AI363">
        <v>3.0397575325370001</v>
      </c>
      <c r="AJ363">
        <v>41.820480404551198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0.08</v>
      </c>
      <c r="AM363" t="s">
        <v>3111</v>
      </c>
      <c r="AN363">
        <v>10.53</v>
      </c>
      <c r="AO363" t="s">
        <v>3111</v>
      </c>
      <c r="AP363">
        <v>2.4017237350414E-2</v>
      </c>
      <c r="AQ363">
        <f>(Table2[[#This Row],[Sharpe Ratio]]-AVERAGE(Table2[Sharpe Ratio]))/_xlfn.STDEV.P(Table2[Sharpe Ratio])</f>
        <v>-0.44812252133898728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1.4728145146548668</v>
      </c>
      <c r="AS363">
        <f>_xlfn.RANK.AVG(Table2[[#This Row],[1Y Return vs Nifty Z-Score]],Table2[1Y Return vs Nifty Z-Score])</f>
        <v>413</v>
      </c>
      <c r="AT363">
        <f>_xlfn.RANK.AVG(Table2[[#This Row],[6M Return vs Nifty Z-Score]],Table2[6M Return vs Nifty Z-Score])</f>
        <v>230</v>
      </c>
      <c r="AU363">
        <f>_xlfn.RANK.AVG(Table2[[#This Row],[Sharpe Ratio Z-Score]],Table2[Sharpe Ratio Z-Score])</f>
        <v>465</v>
      </c>
      <c r="AV363">
        <f>(Table2[[#This Row],[Rank 1Y]]+Table2[[#This Row],[Rank 6M]]+Table2[[#This Row],[Rank Sharpe]])/3</f>
        <v>369.33333333333331</v>
      </c>
    </row>
    <row r="364" spans="1:48" x14ac:dyDescent="0.3">
      <c r="A364" t="s">
        <v>492</v>
      </c>
      <c r="B364" t="s">
        <v>493</v>
      </c>
      <c r="C364" t="s">
        <v>3077</v>
      </c>
      <c r="D364" t="s">
        <v>260</v>
      </c>
      <c r="E364">
        <v>42170.637427000001</v>
      </c>
      <c r="F364">
        <v>4471</v>
      </c>
      <c r="G364">
        <v>2.3048164415682701</v>
      </c>
      <c r="H364">
        <f>(Table2[[#This Row],[1Y Return vs Nifty]]-AVERAGE(Table2[1Y Return vs Nifty]))/_xlfn.STDEV.P(Table2[1Y Return vs Nifty])</f>
        <v>-0.48402769834348502</v>
      </c>
      <c r="I364">
        <v>4.7972734801778598</v>
      </c>
      <c r="J364">
        <f>(Table2[[#This Row],[1M Return vs Nifty]]-AVERAGE(Table2[1M Return vs Nifty]))/_xlfn.STDEV.P(Table2[1M Return vs Nifty])</f>
        <v>0.84402528835569102</v>
      </c>
      <c r="K364">
        <v>-2.51948831933549</v>
      </c>
      <c r="L364">
        <f>(Table2[[#This Row],[6M Return vs Nifty]]-AVERAGE(Table2[6M Return vs Nifty]))/_xlfn.STDEV.P(Table2[6M Return vs Nifty])</f>
        <v>-0.24603389281903904</v>
      </c>
      <c r="M364">
        <v>-2.6139378347456499</v>
      </c>
      <c r="N364">
        <f>(Table2[[#This Row],[1W Return vs Nifty]]-AVERAGE(Table2[1W Return vs Nifty]))/_xlfn.STDEV.P(Table2[1W Return vs Nifty])</f>
        <v>0.10615372076798094</v>
      </c>
      <c r="O364">
        <v>4391.05</v>
      </c>
      <c r="P364">
        <v>4217.8513076524096</v>
      </c>
      <c r="Q364">
        <v>3853.1598632871301</v>
      </c>
      <c r="R364">
        <v>54.115275634704403</v>
      </c>
      <c r="S364" s="1">
        <f>(Table2[[#This Row],[Close Price]]-Table2[[#This Row],[20D EMA]])/Table2[[#This Row],[20D EMA]]</f>
        <v>1.8207490235820547E-2</v>
      </c>
      <c r="T364" s="1">
        <f>(Table2[[#This Row],[Close Price]]-Table2[[#This Row],[50D EMA]])/Table2[[#This Row],[50D EMA]]</f>
        <v>6.0018401286054124E-2</v>
      </c>
      <c r="U364" s="1">
        <f>(Table2[[#This Row],[Close Price]]-Table2[[#This Row],[200D EMA]])/Table2[[#This Row],[200D EMA]]</f>
        <v>0.16034635432587285</v>
      </c>
      <c r="V364">
        <v>0.79845863172217801</v>
      </c>
      <c r="W364">
        <v>4500</v>
      </c>
      <c r="X364">
        <v>4546.3500000000004</v>
      </c>
      <c r="Y364">
        <v>4295</v>
      </c>
      <c r="Z364">
        <v>4697</v>
      </c>
      <c r="AA364">
        <v>4295</v>
      </c>
      <c r="AB364">
        <v>4697</v>
      </c>
      <c r="AC364" s="1">
        <f>(Table2[[#This Row],[Close Price]]/Table2[[#This Row],[Day Low]])-1</f>
        <v>-6.4444444444444748E-3</v>
      </c>
      <c r="AD364" s="1">
        <f>(Table2[[#This Row],[Day High]]/Table2[[#This Row],[Close Price]])-1</f>
        <v>1.6853053008275554E-2</v>
      </c>
      <c r="AE364" s="1">
        <f>(Table2[[#This Row],[Close Price]]/Table2[[#This Row],[Current Week Low]])-1</f>
        <v>4.0977881257275861E-2</v>
      </c>
      <c r="AF364" s="1">
        <f>(Table2[[#This Row],[Current Week High]]/Table2[[#This Row],[Close Price]])-1</f>
        <v>5.0547975844330129E-2</v>
      </c>
      <c r="AG364" s="1">
        <f>(Table2[[#This Row],[Close Price]]/Table2[[#This Row],[Current Month Low]])-1</f>
        <v>4.0977881257275861E-2</v>
      </c>
      <c r="AH364" s="1">
        <f>(Table2[[#This Row],[Current Month High]]/Table2[[#This Row],[Close Price]])-1</f>
        <v>5.0547975844330129E-2</v>
      </c>
      <c r="AI364">
        <v>7.2467009617535201</v>
      </c>
      <c r="AJ364">
        <v>33.860271552820997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</v>
      </c>
      <c r="AM364" t="s">
        <v>3111</v>
      </c>
      <c r="AN364">
        <v>1.66</v>
      </c>
      <c r="AO364" t="s">
        <v>3111</v>
      </c>
      <c r="AP364">
        <v>9.7108649874264999E-2</v>
      </c>
      <c r="AQ364">
        <f>(Table2[[#This Row],[Sharpe Ratio]]-AVERAGE(Table2[Sharpe Ratio]))/_xlfn.STDEV.P(Table2[Sharpe Ratio])</f>
        <v>0.40736497420015072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0.62748239216129853</v>
      </c>
      <c r="AS364">
        <f>_xlfn.RANK.AVG(Table2[[#This Row],[1Y Return vs Nifty Z-Score]],Table2[1Y Return vs Nifty Z-Score])</f>
        <v>473</v>
      </c>
      <c r="AT364">
        <f>_xlfn.RANK.AVG(Table2[[#This Row],[6M Return vs Nifty Z-Score]],Table2[6M Return vs Nifty Z-Score])</f>
        <v>399</v>
      </c>
      <c r="AU364">
        <f>_xlfn.RANK.AVG(Table2[[#This Row],[Sharpe Ratio Z-Score]],Table2[Sharpe Ratio Z-Score])</f>
        <v>237</v>
      </c>
      <c r="AV364">
        <f>(Table2[[#This Row],[Rank 1Y]]+Table2[[#This Row],[Rank 6M]]+Table2[[#This Row],[Rank Sharpe]])/3</f>
        <v>369.66666666666669</v>
      </c>
    </row>
    <row r="365" spans="1:48" x14ac:dyDescent="0.3">
      <c r="A365" t="s">
        <v>1033</v>
      </c>
      <c r="B365" t="s">
        <v>1034</v>
      </c>
      <c r="C365" t="s">
        <v>3066</v>
      </c>
      <c r="D365" t="s">
        <v>24</v>
      </c>
      <c r="E365">
        <v>12724.163359964999</v>
      </c>
      <c r="F365">
        <v>115.55</v>
      </c>
      <c r="G365">
        <v>48.093522418649997</v>
      </c>
      <c r="H365">
        <f>(Table2[[#This Row],[1Y Return vs Nifty]]-AVERAGE(Table2[1Y Return vs Nifty]))/_xlfn.STDEV.P(Table2[1Y Return vs Nifty])</f>
        <v>0.20737450634833435</v>
      </c>
      <c r="I365">
        <v>0.15027465064661399</v>
      </c>
      <c r="J365">
        <f>(Table2[[#This Row],[1M Return vs Nifty]]-AVERAGE(Table2[1M Return vs Nifty]))/_xlfn.STDEV.P(Table2[1M Return vs Nifty])</f>
        <v>0.36746698214324997</v>
      </c>
      <c r="K365">
        <v>-30.4105788741706</v>
      </c>
      <c r="L365">
        <f>(Table2[[#This Row],[6M Return vs Nifty]]-AVERAGE(Table2[6M Return vs Nifty]))/_xlfn.STDEV.P(Table2[6M Return vs Nifty])</f>
        <v>-1.2277861928388771</v>
      </c>
      <c r="M365">
        <v>2.5132415572326399</v>
      </c>
      <c r="N365">
        <f>(Table2[[#This Row],[1W Return vs Nifty]]-AVERAGE(Table2[1W Return vs Nifty]))/_xlfn.STDEV.P(Table2[1W Return vs Nifty])</f>
        <v>1.1022791231852305</v>
      </c>
      <c r="O365">
        <v>112.11</v>
      </c>
      <c r="P365">
        <v>115.99502051370401</v>
      </c>
      <c r="Q365">
        <v>116.590458634729</v>
      </c>
      <c r="R365">
        <v>59.8984677993083</v>
      </c>
      <c r="S365" s="1">
        <f>(Table2[[#This Row],[Close Price]]-Table2[[#This Row],[20D EMA]])/Table2[[#This Row],[20D EMA]]</f>
        <v>3.0684149496030665E-2</v>
      </c>
      <c r="T365" s="1">
        <f>(Table2[[#This Row],[Close Price]]-Table2[[#This Row],[50D EMA]])/Table2[[#This Row],[50D EMA]]</f>
        <v>-3.8365484288304646E-3</v>
      </c>
      <c r="U365" s="1">
        <f>(Table2[[#This Row],[Close Price]]-Table2[[#This Row],[200D EMA]])/Table2[[#This Row],[200D EMA]]</f>
        <v>-8.9240461604898694E-3</v>
      </c>
      <c r="V365">
        <v>2.06560860227022</v>
      </c>
      <c r="W365">
        <v>115.23</v>
      </c>
      <c r="X365">
        <v>115.99</v>
      </c>
      <c r="Y365">
        <v>110</v>
      </c>
      <c r="Z365">
        <v>116.45</v>
      </c>
      <c r="AA365">
        <v>107.71</v>
      </c>
      <c r="AB365">
        <v>123.7</v>
      </c>
      <c r="AC365" s="1">
        <f>(Table2[[#This Row],[Close Price]]/Table2[[#This Row],[Day Low]])-1</f>
        <v>2.777054586479144E-3</v>
      </c>
      <c r="AD365" s="1">
        <f>(Table2[[#This Row],[Day High]]/Table2[[#This Row],[Close Price]])-1</f>
        <v>3.8078753786239261E-3</v>
      </c>
      <c r="AE365" s="1">
        <f>(Table2[[#This Row],[Close Price]]/Table2[[#This Row],[Current Week Low]])-1</f>
        <v>5.045454545454553E-2</v>
      </c>
      <c r="AF365" s="1">
        <f>(Table2[[#This Row],[Current Week High]]/Table2[[#This Row],[Close Price]])-1</f>
        <v>7.7888360017308589E-3</v>
      </c>
      <c r="AG365" s="1">
        <f>(Table2[[#This Row],[Close Price]]/Table2[[#This Row],[Current Month Low]])-1</f>
        <v>7.2788041964534367E-2</v>
      </c>
      <c r="AH365" s="1">
        <f>(Table2[[#This Row],[Current Month High]]/Table2[[#This Row],[Close Price]])-1</f>
        <v>7.0532237126784914E-2</v>
      </c>
      <c r="AI365">
        <v>31.977498918217201</v>
      </c>
      <c r="AJ365">
        <v>73.238380809595199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-0.14000000000000001</v>
      </c>
      <c r="AM365" t="s">
        <v>3110</v>
      </c>
      <c r="AN365">
        <v>4.68</v>
      </c>
      <c r="AO365" t="s">
        <v>3111</v>
      </c>
      <c r="AP365">
        <v>0.12151891115855699</v>
      </c>
      <c r="AQ365">
        <f>(Table2[[#This Row],[Sharpe Ratio]]-AVERAGE(Table2[Sharpe Ratio]))/_xlfn.STDEV.P(Table2[Sharpe Ratio])</f>
        <v>0.69307122299840129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244</v>
      </c>
      <c r="AT365">
        <f>_xlfn.RANK.AVG(Table2[[#This Row],[6M Return vs Nifty Z-Score]],Table2[6M Return vs Nifty Z-Score])</f>
        <v>686</v>
      </c>
      <c r="AU365">
        <f>_xlfn.RANK.AVG(Table2[[#This Row],[Sharpe Ratio Z-Score]],Table2[Sharpe Ratio Z-Score])</f>
        <v>180</v>
      </c>
      <c r="AV365">
        <f>(Table2[[#This Row],[Rank 1Y]]+Table2[[#This Row],[Rank 6M]]+Table2[[#This Row],[Rank Sharpe]])/3</f>
        <v>370</v>
      </c>
    </row>
    <row r="366" spans="1:48" x14ac:dyDescent="0.3">
      <c r="A366" t="s">
        <v>662</v>
      </c>
      <c r="B366" t="s">
        <v>663</v>
      </c>
      <c r="C366" t="s">
        <v>3078</v>
      </c>
      <c r="D366" t="s">
        <v>347</v>
      </c>
      <c r="E366">
        <v>26228.847775049999</v>
      </c>
      <c r="F366">
        <v>2067.35</v>
      </c>
      <c r="G366">
        <v>16.546979096738699</v>
      </c>
      <c r="H366">
        <f>(Table2[[#This Row],[1Y Return vs Nifty]]-AVERAGE(Table2[1Y Return vs Nifty]))/_xlfn.STDEV.P(Table2[1Y Return vs Nifty])</f>
        <v>-0.26897329902735223</v>
      </c>
      <c r="I366">
        <v>1.2435386169540601</v>
      </c>
      <c r="J366">
        <f>(Table2[[#This Row],[1M Return vs Nifty]]-AVERAGE(Table2[1M Return vs Nifty]))/_xlfn.STDEV.P(Table2[1M Return vs Nifty])</f>
        <v>0.4795832195555858</v>
      </c>
      <c r="K366">
        <v>39.723739987512403</v>
      </c>
      <c r="L366">
        <f>(Table2[[#This Row],[6M Return vs Nifty]]-AVERAGE(Table2[6M Return vs Nifty]))/_xlfn.STDEV.P(Table2[6M Return vs Nifty])</f>
        <v>1.2409064069506854</v>
      </c>
      <c r="M366">
        <v>-2.2824701702804902</v>
      </c>
      <c r="N366">
        <f>(Table2[[#This Row],[1W Return vs Nifty]]-AVERAGE(Table2[1W Return vs Nifty]))/_xlfn.STDEV.P(Table2[1W Return vs Nifty])</f>
        <v>0.17055235701820659</v>
      </c>
      <c r="O366">
        <v>2046.63</v>
      </c>
      <c r="P366">
        <v>1901.6085162418999</v>
      </c>
      <c r="Q366">
        <v>1615.54626464957</v>
      </c>
      <c r="R366">
        <v>50.040483213428502</v>
      </c>
      <c r="S366" s="1">
        <f>(Table2[[#This Row],[Close Price]]-Table2[[#This Row],[20D EMA]])/Table2[[#This Row],[20D EMA]]</f>
        <v>1.0123959875502558E-2</v>
      </c>
      <c r="T366" s="1">
        <f>(Table2[[#This Row],[Close Price]]-Table2[[#This Row],[50D EMA]])/Table2[[#This Row],[50D EMA]]</f>
        <v>8.7158572515046703E-2</v>
      </c>
      <c r="U366" s="1">
        <f>(Table2[[#This Row],[Close Price]]-Table2[[#This Row],[200D EMA]])/Table2[[#This Row],[200D EMA]]</f>
        <v>0.27966004145875151</v>
      </c>
      <c r="V366">
        <v>1.39793615310005</v>
      </c>
      <c r="W366">
        <v>2055.35</v>
      </c>
      <c r="X366">
        <v>2067.35</v>
      </c>
      <c r="Y366">
        <v>2000.25</v>
      </c>
      <c r="Z366">
        <v>2088.5500000000002</v>
      </c>
      <c r="AA366">
        <v>2000.25</v>
      </c>
      <c r="AB366">
        <v>2150.5</v>
      </c>
      <c r="AC366" s="1">
        <f>(Table2[[#This Row],[Close Price]]/Table2[[#This Row],[Day Low]])-1</f>
        <v>5.838421680005812E-3</v>
      </c>
      <c r="AD366" s="1">
        <f>(Table2[[#This Row],[Day High]]/Table2[[#This Row],[Close Price]])-1</f>
        <v>0</v>
      </c>
      <c r="AE366" s="1">
        <f>(Table2[[#This Row],[Close Price]]/Table2[[#This Row],[Current Week Low]])-1</f>
        <v>3.3545806774153197E-2</v>
      </c>
      <c r="AF366" s="1">
        <f>(Table2[[#This Row],[Current Week High]]/Table2[[#This Row],[Close Price]])-1</f>
        <v>1.0254673857837515E-2</v>
      </c>
      <c r="AG366" s="1">
        <f>(Table2[[#This Row],[Close Price]]/Table2[[#This Row],[Current Month Low]])-1</f>
        <v>3.3545806774153197E-2</v>
      </c>
      <c r="AH366" s="1">
        <f>(Table2[[#This Row],[Current Month High]]/Table2[[#This Row],[Close Price]])-1</f>
        <v>4.0220572230149854E-2</v>
      </c>
      <c r="AI366">
        <v>6.4164268266137796</v>
      </c>
      <c r="AJ366">
        <v>74.2981198887109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0.2</v>
      </c>
      <c r="AM366" t="s">
        <v>3111</v>
      </c>
      <c r="AN366">
        <v>1.45</v>
      </c>
      <c r="AO366" t="s">
        <v>3111</v>
      </c>
      <c r="AP366">
        <v>-4.7650880115834002E-2</v>
      </c>
      <c r="AQ366">
        <f>(Table2[[#This Row],[Sharpe Ratio]]-AVERAGE(Table2[Sharpe Ratio]))/_xlfn.STDEV.P(Table2[Sharpe Ratio])</f>
        <v>-1.2869512729546213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0.33511741154250441</v>
      </c>
      <c r="AS366">
        <f>_xlfn.RANK.AVG(Table2[[#This Row],[1Y Return vs Nifty Z-Score]],Table2[1Y Return vs Nifty Z-Score])</f>
        <v>377</v>
      </c>
      <c r="AT366">
        <f>_xlfn.RANK.AVG(Table2[[#This Row],[6M Return vs Nifty Z-Score]],Table2[6M Return vs Nifty Z-Score])</f>
        <v>81</v>
      </c>
      <c r="AU366">
        <f>_xlfn.RANK.AVG(Table2[[#This Row],[Sharpe Ratio Z-Score]],Table2[Sharpe Ratio Z-Score])</f>
        <v>657</v>
      </c>
      <c r="AV366">
        <f>(Table2[[#This Row],[Rank 1Y]]+Table2[[#This Row],[Rank 6M]]+Table2[[#This Row],[Rank Sharpe]])/3</f>
        <v>371.66666666666669</v>
      </c>
    </row>
    <row r="367" spans="1:48" x14ac:dyDescent="0.3">
      <c r="A367" t="s">
        <v>1176</v>
      </c>
      <c r="B367" t="s">
        <v>1177</v>
      </c>
      <c r="C367" t="s">
        <v>3074</v>
      </c>
      <c r="D367" t="s">
        <v>1178</v>
      </c>
      <c r="E367">
        <v>10030.003879829999</v>
      </c>
      <c r="F367">
        <v>674.85</v>
      </c>
      <c r="G367">
        <v>35.160052719880497</v>
      </c>
      <c r="H367">
        <f>(Table2[[#This Row],[1Y Return vs Nifty]]-AVERAGE(Table2[1Y Return vs Nifty]))/_xlfn.STDEV.P(Table2[1Y Return vs Nifty])</f>
        <v>1.2081163301691815E-2</v>
      </c>
      <c r="I367">
        <v>3.61052710407967</v>
      </c>
      <c r="J367">
        <f>(Table2[[#This Row],[1M Return vs Nifty]]-AVERAGE(Table2[1M Return vs Nifty]))/_xlfn.STDEV.P(Table2[1M Return vs Nifty])</f>
        <v>0.72232225729334942</v>
      </c>
      <c r="K367">
        <v>24.2983948543589</v>
      </c>
      <c r="L367">
        <f>(Table2[[#This Row],[6M Return vs Nifty]]-AVERAGE(Table2[6M Return vs Nifty]))/_xlfn.STDEV.P(Table2[6M Return vs Nifty])</f>
        <v>0.69794204945093985</v>
      </c>
      <c r="M367">
        <v>-7.9995690244677196</v>
      </c>
      <c r="N367">
        <f>(Table2[[#This Row],[1W Return vs Nifty]]-AVERAGE(Table2[1W Return vs Nifty]))/_xlfn.STDEV.P(Table2[1W Return vs Nifty])</f>
        <v>-0.94018455335720541</v>
      </c>
      <c r="O367">
        <v>666.87</v>
      </c>
      <c r="P367">
        <v>639.71410482120098</v>
      </c>
      <c r="Q367">
        <v>564.32153029016195</v>
      </c>
      <c r="R367">
        <v>50.368030899612997</v>
      </c>
      <c r="S367" s="1">
        <f>(Table2[[#This Row],[Close Price]]-Table2[[#This Row],[20D EMA]])/Table2[[#This Row],[20D EMA]]</f>
        <v>1.1966350263169761E-2</v>
      </c>
      <c r="T367" s="1">
        <f>(Table2[[#This Row],[Close Price]]-Table2[[#This Row],[50D EMA]])/Table2[[#This Row],[50D EMA]]</f>
        <v>5.4924371549724495E-2</v>
      </c>
      <c r="U367" s="1">
        <f>(Table2[[#This Row],[Close Price]]-Table2[[#This Row],[200D EMA]])/Table2[[#This Row],[200D EMA]]</f>
        <v>0.19586080590086066</v>
      </c>
      <c r="V367">
        <v>2.3506626375064998</v>
      </c>
      <c r="W367">
        <v>670</v>
      </c>
      <c r="X367">
        <v>673.15</v>
      </c>
      <c r="Y367">
        <v>650.79999999999995</v>
      </c>
      <c r="Z367">
        <v>681.95</v>
      </c>
      <c r="AA367">
        <v>650.79999999999995</v>
      </c>
      <c r="AB367">
        <v>729.4</v>
      </c>
      <c r="AC367" s="1">
        <f>(Table2[[#This Row],[Close Price]]/Table2[[#This Row],[Day Low]])-1</f>
        <v>7.2388059701493646E-3</v>
      </c>
      <c r="AD367" s="1">
        <f>(Table2[[#This Row],[Day High]]/Table2[[#This Row],[Close Price]])-1</f>
        <v>-2.5190783136994632E-3</v>
      </c>
      <c r="AE367" s="1">
        <f>(Table2[[#This Row],[Close Price]]/Table2[[#This Row],[Current Week Low]])-1</f>
        <v>3.6954517516902374E-2</v>
      </c>
      <c r="AF367" s="1">
        <f>(Table2[[#This Row],[Current Week High]]/Table2[[#This Row],[Close Price]])-1</f>
        <v>1.0520856486626595E-2</v>
      </c>
      <c r="AG367" s="1">
        <f>(Table2[[#This Row],[Close Price]]/Table2[[#This Row],[Current Month Low]])-1</f>
        <v>3.6954517516902374E-2</v>
      </c>
      <c r="AH367" s="1">
        <f>(Table2[[#This Row],[Current Month High]]/Table2[[#This Row],[Close Price]])-1</f>
        <v>8.083277765429342E-2</v>
      </c>
      <c r="AI367">
        <v>11.521078758242499</v>
      </c>
      <c r="AJ367">
        <v>69.688207191350202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-0.09</v>
      </c>
      <c r="AM367" t="s">
        <v>3110</v>
      </c>
      <c r="AN367">
        <v>9.85</v>
      </c>
      <c r="AO367" t="s">
        <v>3111</v>
      </c>
      <c r="AP367">
        <v>-6.5799962124483996E-2</v>
      </c>
      <c r="AQ367">
        <f>(Table2[[#This Row],[Sharpe Ratio]]-AVERAGE(Table2[Sharpe Ratio]))/_xlfn.STDEV.P(Table2[Sharpe Ratio])</f>
        <v>-1.4993744862677847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-1.007213569579009</v>
      </c>
      <c r="AS367">
        <f>_xlfn.RANK.AVG(Table2[[#This Row],[1Y Return vs Nifty Z-Score]],Table2[1Y Return vs Nifty Z-Score])</f>
        <v>289</v>
      </c>
      <c r="AT367">
        <f>_xlfn.RANK.AVG(Table2[[#This Row],[6M Return vs Nifty Z-Score]],Table2[6M Return vs Nifty Z-Score])</f>
        <v>139</v>
      </c>
      <c r="AU367">
        <f>_xlfn.RANK.AVG(Table2[[#This Row],[Sharpe Ratio Z-Score]],Table2[Sharpe Ratio Z-Score])</f>
        <v>687</v>
      </c>
      <c r="AV367">
        <f>(Table2[[#This Row],[Rank 1Y]]+Table2[[#This Row],[Rank 6M]]+Table2[[#This Row],[Rank Sharpe]])/3</f>
        <v>371.66666666666669</v>
      </c>
    </row>
    <row r="368" spans="1:48" x14ac:dyDescent="0.3">
      <c r="A368" t="s">
        <v>1413</v>
      </c>
      <c r="B368" t="s">
        <v>1414</v>
      </c>
      <c r="C368" t="s">
        <v>595</v>
      </c>
      <c r="D368" t="s">
        <v>595</v>
      </c>
      <c r="E368">
        <v>7266.8592959999996</v>
      </c>
      <c r="F368">
        <v>362.4</v>
      </c>
      <c r="G368">
        <v>-16.653840629724499</v>
      </c>
      <c r="H368">
        <f>(Table2[[#This Row],[1Y Return vs Nifty]]-AVERAGE(Table2[1Y Return vs Nifty]))/_xlfn.STDEV.P(Table2[1Y Return vs Nifty])</f>
        <v>-0.77030041597933274</v>
      </c>
      <c r="I368">
        <v>1.4205741842780499</v>
      </c>
      <c r="J368">
        <f>(Table2[[#This Row],[1M Return vs Nifty]]-AVERAGE(Table2[1M Return vs Nifty]))/_xlfn.STDEV.P(Table2[1M Return vs Nifty])</f>
        <v>0.49773854371171206</v>
      </c>
      <c r="K368">
        <v>-1.9316675938540899</v>
      </c>
      <c r="L368">
        <f>(Table2[[#This Row],[6M Return vs Nifty]]-AVERAGE(Table2[6M Return vs Nifty]))/_xlfn.STDEV.P(Table2[6M Return vs Nifty])</f>
        <v>-0.22534290018445197</v>
      </c>
      <c r="M368">
        <v>-4.8598702185376403</v>
      </c>
      <c r="N368">
        <f>(Table2[[#This Row],[1W Return vs Nifty]]-AVERAGE(Table2[1W Return vs Nifty]))/_xlfn.STDEV.P(Table2[1W Return vs Nifty])</f>
        <v>-0.33019346519297443</v>
      </c>
      <c r="O368">
        <v>363.2</v>
      </c>
      <c r="P368">
        <v>356.09324138939797</v>
      </c>
      <c r="Q368">
        <v>344.99517523997503</v>
      </c>
      <c r="R368">
        <v>47.180996942452801</v>
      </c>
      <c r="S368" s="1">
        <f>(Table2[[#This Row],[Close Price]]-Table2[[#This Row],[20D EMA]])/Table2[[#This Row],[20D EMA]]</f>
        <v>-2.2026431718061988E-3</v>
      </c>
      <c r="T368" s="1">
        <f>(Table2[[#This Row],[Close Price]]-Table2[[#This Row],[50D EMA]])/Table2[[#This Row],[50D EMA]]</f>
        <v>1.7710975322065677E-2</v>
      </c>
      <c r="U368" s="1">
        <f>(Table2[[#This Row],[Close Price]]-Table2[[#This Row],[200D EMA]])/Table2[[#This Row],[200D EMA]]</f>
        <v>5.0449472946740015E-2</v>
      </c>
      <c r="V368">
        <v>1.27915410710649</v>
      </c>
      <c r="W368">
        <v>361.5</v>
      </c>
      <c r="X368">
        <v>364.4</v>
      </c>
      <c r="Y368">
        <v>345.35</v>
      </c>
      <c r="Z368">
        <v>374</v>
      </c>
      <c r="AA368">
        <v>345.35</v>
      </c>
      <c r="AB368">
        <v>378.5</v>
      </c>
      <c r="AC368" s="1">
        <f>(Table2[[#This Row],[Close Price]]/Table2[[#This Row],[Day Low]])-1</f>
        <v>2.4896265560165887E-3</v>
      </c>
      <c r="AD368" s="1">
        <f>(Table2[[#This Row],[Day High]]/Table2[[#This Row],[Close Price]])-1</f>
        <v>5.5187637969094094E-3</v>
      </c>
      <c r="AE368" s="1">
        <f>(Table2[[#This Row],[Close Price]]/Table2[[#This Row],[Current Week Low]])-1</f>
        <v>4.9370204140726681E-2</v>
      </c>
      <c r="AF368" s="1">
        <f>(Table2[[#This Row],[Current Week High]]/Table2[[#This Row],[Close Price]])-1</f>
        <v>3.2008830022075108E-2</v>
      </c>
      <c r="AG368" s="1">
        <f>(Table2[[#This Row],[Close Price]]/Table2[[#This Row],[Current Month Low]])-1</f>
        <v>4.9370204140726681E-2</v>
      </c>
      <c r="AH368" s="1">
        <f>(Table2[[#This Row],[Current Month High]]/Table2[[#This Row],[Close Price]])-1</f>
        <v>4.4426048565121556E-2</v>
      </c>
      <c r="AI368">
        <v>20.571192052980098</v>
      </c>
      <c r="AJ368">
        <v>35.350140056022397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-0.06</v>
      </c>
      <c r="AM368" t="s">
        <v>3110</v>
      </c>
      <c r="AN368">
        <v>-4.24</v>
      </c>
      <c r="AO368" t="s">
        <v>3110</v>
      </c>
      <c r="AP368">
        <v>0.14245443163337401</v>
      </c>
      <c r="AQ368">
        <f>(Table2[[#This Row],[Sharpe Ratio]]-AVERAGE(Table2[Sharpe Ratio]))/_xlfn.STDEV.P(Table2[Sharpe Ratio])</f>
        <v>0.93810788818755986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0.11000965054251272</v>
      </c>
      <c r="AS368">
        <f>_xlfn.RANK.AVG(Table2[[#This Row],[1Y Return vs Nifty Z-Score]],Table2[1Y Return vs Nifty Z-Score])</f>
        <v>597</v>
      </c>
      <c r="AT368">
        <f>_xlfn.RANK.AVG(Table2[[#This Row],[6M Return vs Nifty Z-Score]],Table2[6M Return vs Nifty Z-Score])</f>
        <v>392</v>
      </c>
      <c r="AU368">
        <f>_xlfn.RANK.AVG(Table2[[#This Row],[Sharpe Ratio Z-Score]],Table2[Sharpe Ratio Z-Score])</f>
        <v>126</v>
      </c>
      <c r="AV368">
        <f>(Table2[[#This Row],[Rank 1Y]]+Table2[[#This Row],[Rank 6M]]+Table2[[#This Row],[Rank Sharpe]])/3</f>
        <v>371.66666666666669</v>
      </c>
    </row>
    <row r="369" spans="1:48" x14ac:dyDescent="0.3">
      <c r="A369" t="s">
        <v>255</v>
      </c>
      <c r="B369" t="s">
        <v>256</v>
      </c>
      <c r="C369" t="s">
        <v>3066</v>
      </c>
      <c r="D369" t="s">
        <v>257</v>
      </c>
      <c r="E369">
        <v>104034.94727780001</v>
      </c>
      <c r="F369">
        <v>9347.7999999999993</v>
      </c>
      <c r="G369">
        <v>1.28309267934265</v>
      </c>
      <c r="H369">
        <f>(Table2[[#This Row],[1Y Return vs Nifty]]-AVERAGE(Table2[1Y Return vs Nifty]))/_xlfn.STDEV.P(Table2[1Y Return vs Nifty])</f>
        <v>-0.49945556525333812</v>
      </c>
      <c r="I369">
        <v>-5.5584789288904002</v>
      </c>
      <c r="J369">
        <f>(Table2[[#This Row],[1M Return vs Nifty]]-AVERAGE(Table2[1M Return vs Nifty]))/_xlfn.STDEV.P(Table2[1M Return vs Nifty])</f>
        <v>-0.21797623319812298</v>
      </c>
      <c r="K369">
        <v>-2.2474047240928501</v>
      </c>
      <c r="L369">
        <f>(Table2[[#This Row],[6M Return vs Nifty]]-AVERAGE(Table2[6M Return vs Nifty]))/_xlfn.STDEV.P(Table2[6M Return vs Nifty])</f>
        <v>-0.23645668769319567</v>
      </c>
      <c r="M369">
        <v>-2.1925198581740002</v>
      </c>
      <c r="N369">
        <f>(Table2[[#This Row],[1W Return vs Nifty]]-AVERAGE(Table2[1W Return vs Nifty]))/_xlfn.STDEV.P(Table2[1W Return vs Nifty])</f>
        <v>0.1880282017262776</v>
      </c>
      <c r="O369">
        <v>9426.0300000000007</v>
      </c>
      <c r="P369">
        <v>9119.5994764282295</v>
      </c>
      <c r="Q369">
        <v>8317.6179463787703</v>
      </c>
      <c r="R369">
        <v>44.688817609520797</v>
      </c>
      <c r="S369" s="1">
        <f>(Table2[[#This Row],[Close Price]]-Table2[[#This Row],[20D EMA]])/Table2[[#This Row],[20D EMA]]</f>
        <v>-8.2993582664177157E-3</v>
      </c>
      <c r="T369" s="1">
        <f>(Table2[[#This Row],[Close Price]]-Table2[[#This Row],[50D EMA]])/Table2[[#This Row],[50D EMA]]</f>
        <v>2.5023086174081239E-2</v>
      </c>
      <c r="U369" s="1">
        <f>(Table2[[#This Row],[Close Price]]-Table2[[#This Row],[200D EMA]])/Table2[[#This Row],[200D EMA]]</f>
        <v>0.12385541873436708</v>
      </c>
      <c r="V369">
        <v>0.51084404715103104</v>
      </c>
      <c r="W369">
        <v>9317.6</v>
      </c>
      <c r="X369">
        <v>9438.5</v>
      </c>
      <c r="Y369">
        <v>9078.85</v>
      </c>
      <c r="Z369">
        <v>9444.25</v>
      </c>
      <c r="AA369">
        <v>9078.85</v>
      </c>
      <c r="AB369">
        <v>9850</v>
      </c>
      <c r="AC369" s="1">
        <f>(Table2[[#This Row],[Close Price]]/Table2[[#This Row],[Day Low]])-1</f>
        <v>3.2411779857473011E-3</v>
      </c>
      <c r="AD369" s="1">
        <f>(Table2[[#This Row],[Day High]]/Table2[[#This Row],[Close Price]])-1</f>
        <v>9.7028177753055722E-3</v>
      </c>
      <c r="AE369" s="1">
        <f>(Table2[[#This Row],[Close Price]]/Table2[[#This Row],[Current Week Low]])-1</f>
        <v>2.962379596534781E-2</v>
      </c>
      <c r="AF369" s="1">
        <f>(Table2[[#This Row],[Current Week High]]/Table2[[#This Row],[Close Price]])-1</f>
        <v>1.0317935770983722E-2</v>
      </c>
      <c r="AG369" s="1">
        <f>(Table2[[#This Row],[Close Price]]/Table2[[#This Row],[Current Month Low]])-1</f>
        <v>2.962379596534781E-2</v>
      </c>
      <c r="AH369" s="1">
        <f>(Table2[[#This Row],[Current Month High]]/Table2[[#This Row],[Close Price]])-1</f>
        <v>5.3723870857314004E-2</v>
      </c>
      <c r="AI369">
        <v>7.7793705470805996</v>
      </c>
      <c r="AJ369">
        <v>41.037130916278102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0.06</v>
      </c>
      <c r="AM369" t="s">
        <v>3111</v>
      </c>
      <c r="AN369">
        <v>-6.33</v>
      </c>
      <c r="AO369" t="s">
        <v>3110</v>
      </c>
      <c r="AP369">
        <v>9.3314759818442006E-2</v>
      </c>
      <c r="AQ369">
        <f>(Table2[[#This Row],[Sharpe Ratio]]-AVERAGE(Table2[Sharpe Ratio]))/_xlfn.STDEV.P(Table2[Sharpe Ratio])</f>
        <v>0.36295995601627379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-0.40290032840210538</v>
      </c>
      <c r="AS369">
        <f>_xlfn.RANK.AVG(Table2[[#This Row],[1Y Return vs Nifty Z-Score]],Table2[1Y Return vs Nifty Z-Score])</f>
        <v>479</v>
      </c>
      <c r="AT369">
        <f>_xlfn.RANK.AVG(Table2[[#This Row],[6M Return vs Nifty Z-Score]],Table2[6M Return vs Nifty Z-Score])</f>
        <v>394</v>
      </c>
      <c r="AU369">
        <f>_xlfn.RANK.AVG(Table2[[#This Row],[Sharpe Ratio Z-Score]],Table2[Sharpe Ratio Z-Score])</f>
        <v>245</v>
      </c>
      <c r="AV369">
        <f>(Table2[[#This Row],[Rank 1Y]]+Table2[[#This Row],[Rank 6M]]+Table2[[#This Row],[Rank Sharpe]])/3</f>
        <v>372.66666666666669</v>
      </c>
    </row>
    <row r="370" spans="1:48" x14ac:dyDescent="0.3">
      <c r="A370" t="s">
        <v>811</v>
      </c>
      <c r="B370" t="s">
        <v>812</v>
      </c>
      <c r="C370" t="s">
        <v>3074</v>
      </c>
      <c r="D370" t="s">
        <v>394</v>
      </c>
      <c r="E370">
        <v>19315.36875369</v>
      </c>
      <c r="F370">
        <v>8140.35</v>
      </c>
      <c r="G370">
        <v>1.90005598180309</v>
      </c>
      <c r="H370">
        <f>(Table2[[#This Row],[1Y Return vs Nifty]]-AVERAGE(Table2[1Y Return vs Nifty]))/_xlfn.STDEV.P(Table2[1Y Return vs Nifty])</f>
        <v>-0.49013951714862425</v>
      </c>
      <c r="I370">
        <v>-1.6041830286076</v>
      </c>
      <c r="J370">
        <f>(Table2[[#This Row],[1M Return vs Nifty]]-AVERAGE(Table2[1M Return vs Nifty]))/_xlfn.STDEV.P(Table2[1M Return vs Nifty])</f>
        <v>0.18754410920567749</v>
      </c>
      <c r="K370">
        <v>21.722134872977399</v>
      </c>
      <c r="L370">
        <f>(Table2[[#This Row],[6M Return vs Nifty]]-AVERAGE(Table2[6M Return vs Nifty]))/_xlfn.STDEV.P(Table2[6M Return vs Nifty])</f>
        <v>0.60725899934941241</v>
      </c>
      <c r="M370">
        <v>5.2722337882916701</v>
      </c>
      <c r="N370">
        <f>(Table2[[#This Row],[1W Return vs Nifty]]-AVERAGE(Table2[1W Return vs Nifty]))/_xlfn.STDEV.P(Table2[1W Return vs Nifty])</f>
        <v>1.6383052764205919</v>
      </c>
      <c r="O370">
        <v>8065.62</v>
      </c>
      <c r="P370">
        <v>7841.92663746566</v>
      </c>
      <c r="Q370">
        <v>7135.2602896503304</v>
      </c>
      <c r="R370">
        <v>53.817447422327298</v>
      </c>
      <c r="S370" s="1">
        <f>(Table2[[#This Row],[Close Price]]-Table2[[#This Row],[20D EMA]])/Table2[[#This Row],[20D EMA]]</f>
        <v>9.2652517723374617E-3</v>
      </c>
      <c r="T370" s="1">
        <f>(Table2[[#This Row],[Close Price]]-Table2[[#This Row],[50D EMA]])/Table2[[#This Row],[50D EMA]]</f>
        <v>3.8054852631315146E-2</v>
      </c>
      <c r="U370" s="1">
        <f>(Table2[[#This Row],[Close Price]]-Table2[[#This Row],[200D EMA]])/Table2[[#This Row],[200D EMA]]</f>
        <v>0.14086237495884335</v>
      </c>
      <c r="V370">
        <v>1.3052685970280999</v>
      </c>
      <c r="W370">
        <v>8145.75</v>
      </c>
      <c r="X370">
        <v>8179.55</v>
      </c>
      <c r="Y370">
        <v>7827</v>
      </c>
      <c r="Z370">
        <v>8249</v>
      </c>
      <c r="AA370">
        <v>7827</v>
      </c>
      <c r="AB370">
        <v>8296.15</v>
      </c>
      <c r="AC370" s="1">
        <f>(Table2[[#This Row],[Close Price]]/Table2[[#This Row],[Day Low]])-1</f>
        <v>-6.6292238283760518E-4</v>
      </c>
      <c r="AD370" s="1">
        <f>(Table2[[#This Row],[Day High]]/Table2[[#This Row],[Close Price]])-1</f>
        <v>4.8155177602928756E-3</v>
      </c>
      <c r="AE370" s="1">
        <f>(Table2[[#This Row],[Close Price]]/Table2[[#This Row],[Current Week Low]])-1</f>
        <v>4.0034495975469486E-2</v>
      </c>
      <c r="AF370" s="1">
        <f>(Table2[[#This Row],[Current Week High]]/Table2[[#This Row],[Close Price]])-1</f>
        <v>1.3347091955505652E-2</v>
      </c>
      <c r="AG370" s="1">
        <f>(Table2[[#This Row],[Close Price]]/Table2[[#This Row],[Current Month Low]])-1</f>
        <v>4.0034495975469486E-2</v>
      </c>
      <c r="AH370" s="1">
        <f>(Table2[[#This Row],[Current Month High]]/Table2[[#This Row],[Close Price]])-1</f>
        <v>1.9139226200347581E-2</v>
      </c>
      <c r="AI370">
        <v>10.3146670597701</v>
      </c>
      <c r="AJ370">
        <v>48.367841650566803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7.0000000000000007E-2</v>
      </c>
      <c r="AM370" t="s">
        <v>3111</v>
      </c>
      <c r="AN370">
        <v>3.95</v>
      </c>
      <c r="AO370" t="s">
        <v>3111</v>
      </c>
      <c r="AP370">
        <v>1.7367816311204001E-2</v>
      </c>
      <c r="AQ370">
        <f>(Table2[[#This Row],[Sharpe Ratio]]-AVERAGE(Table2[Sharpe Ratio]))/_xlfn.STDEV.P(Table2[Sharpe Ratio])</f>
        <v>-0.52594967442298002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1.4170191934040774</v>
      </c>
      <c r="AS370">
        <f>_xlfn.RANK.AVG(Table2[[#This Row],[1Y Return vs Nifty Z-Score]],Table2[1Y Return vs Nifty Z-Score])</f>
        <v>474</v>
      </c>
      <c r="AT370">
        <f>_xlfn.RANK.AVG(Table2[[#This Row],[6M Return vs Nifty Z-Score]],Table2[6M Return vs Nifty Z-Score])</f>
        <v>157</v>
      </c>
      <c r="AU370">
        <f>_xlfn.RANK.AVG(Table2[[#This Row],[Sharpe Ratio Z-Score]],Table2[Sharpe Ratio Z-Score])</f>
        <v>487</v>
      </c>
      <c r="AV370">
        <f>(Table2[[#This Row],[Rank 1Y]]+Table2[[#This Row],[Rank 6M]]+Table2[[#This Row],[Rank Sharpe]])/3</f>
        <v>372.66666666666669</v>
      </c>
    </row>
    <row r="371" spans="1:48" x14ac:dyDescent="0.3">
      <c r="A371" t="s">
        <v>1681</v>
      </c>
      <c r="B371" t="s">
        <v>1682</v>
      </c>
      <c r="C371" t="s">
        <v>3077</v>
      </c>
      <c r="D371" t="s">
        <v>1683</v>
      </c>
      <c r="E371">
        <v>4651.2514965119999</v>
      </c>
      <c r="F371">
        <v>68.8</v>
      </c>
      <c r="G371">
        <v>19.9491382415906</v>
      </c>
      <c r="H371">
        <f>(Table2[[#This Row],[1Y Return vs Nifty]]-AVERAGE(Table2[1Y Return vs Nifty]))/_xlfn.STDEV.P(Table2[1Y Return vs Nifty])</f>
        <v>-0.21760123503759024</v>
      </c>
      <c r="I371">
        <v>-10.6785798232963</v>
      </c>
      <c r="J371">
        <f>(Table2[[#This Row],[1M Return vs Nifty]]-AVERAGE(Table2[1M Return vs Nifty]))/_xlfn.STDEV.P(Table2[1M Return vs Nifty])</f>
        <v>-0.74305202929446312</v>
      </c>
      <c r="K371">
        <v>-8.4122351888704703</v>
      </c>
      <c r="L371">
        <f>(Table2[[#This Row],[6M Return vs Nifty]]-AVERAGE(Table2[6M Return vs Nifty]))/_xlfn.STDEV.P(Table2[6M Return vs Nifty])</f>
        <v>-0.45345560625927456</v>
      </c>
      <c r="M371">
        <v>-10.8423352392279</v>
      </c>
      <c r="N371">
        <f>(Table2[[#This Row],[1W Return vs Nifty]]-AVERAGE(Table2[1W Return vs Nifty]))/_xlfn.STDEV.P(Table2[1W Return vs Nifty])</f>
        <v>-1.4924865937512968</v>
      </c>
      <c r="O371">
        <v>71.13</v>
      </c>
      <c r="P371">
        <v>70.679254617733903</v>
      </c>
      <c r="Q371">
        <v>63.413534421449498</v>
      </c>
      <c r="R371">
        <v>43.610799498329897</v>
      </c>
      <c r="S371" s="1">
        <f>(Table2[[#This Row],[Close Price]]-Table2[[#This Row],[20D EMA]])/Table2[[#This Row],[20D EMA]]</f>
        <v>-3.275692394207786E-2</v>
      </c>
      <c r="T371" s="1">
        <f>(Table2[[#This Row],[Close Price]]-Table2[[#This Row],[50D EMA]])/Table2[[#This Row],[50D EMA]]</f>
        <v>-2.6588489478246258E-2</v>
      </c>
      <c r="U371" s="1">
        <f>(Table2[[#This Row],[Close Price]]-Table2[[#This Row],[200D EMA]])/Table2[[#This Row],[200D EMA]]</f>
        <v>8.4941891785305354E-2</v>
      </c>
      <c r="V371">
        <v>0.74253228698676799</v>
      </c>
      <c r="W371">
        <v>68.099999999999994</v>
      </c>
      <c r="X371">
        <v>68.819999999999993</v>
      </c>
      <c r="Y371">
        <v>63.95</v>
      </c>
      <c r="Z371">
        <v>69.239999999999995</v>
      </c>
      <c r="AA371">
        <v>63.95</v>
      </c>
      <c r="AB371">
        <v>73.260000000000005</v>
      </c>
      <c r="AC371" s="1">
        <f>(Table2[[#This Row],[Close Price]]/Table2[[#This Row],[Day Low]])-1</f>
        <v>1.0279001468428861E-2</v>
      </c>
      <c r="AD371" s="1">
        <f>(Table2[[#This Row],[Day High]]/Table2[[#This Row],[Close Price]])-1</f>
        <v>2.9069767441858296E-4</v>
      </c>
      <c r="AE371" s="1">
        <f>(Table2[[#This Row],[Close Price]]/Table2[[#This Row],[Current Week Low]])-1</f>
        <v>7.5840500390930377E-2</v>
      </c>
      <c r="AF371" s="1">
        <f>(Table2[[#This Row],[Current Week High]]/Table2[[#This Row],[Close Price]])-1</f>
        <v>6.3953488372092693E-3</v>
      </c>
      <c r="AG371" s="1">
        <f>(Table2[[#This Row],[Close Price]]/Table2[[#This Row],[Current Month Low]])-1</f>
        <v>7.5840500390930377E-2</v>
      </c>
      <c r="AH371" s="1">
        <f>(Table2[[#This Row],[Current Month High]]/Table2[[#This Row],[Close Price]])-1</f>
        <v>6.4825581395348886E-2</v>
      </c>
      <c r="AI371">
        <v>22.369186046511601</v>
      </c>
      <c r="AJ371">
        <v>57.798165137614603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-0.1</v>
      </c>
      <c r="AM371" t="s">
        <v>3110</v>
      </c>
      <c r="AN371">
        <v>-3.08</v>
      </c>
      <c r="AO371" t="s">
        <v>3110</v>
      </c>
      <c r="AP371">
        <v>7.7704324670620994E-2</v>
      </c>
      <c r="AQ371">
        <f>(Table2[[#This Row],[Sharpe Ratio]]-AVERAGE(Table2[Sharpe Ratio]))/_xlfn.STDEV.P(Table2[Sharpe Ratio])</f>
        <v>0.18024995483073486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-2.7263455095118898</v>
      </c>
      <c r="AS371">
        <f>_xlfn.RANK.AVG(Table2[[#This Row],[1Y Return vs Nifty Z-Score]],Table2[1Y Return vs Nifty Z-Score])</f>
        <v>354</v>
      </c>
      <c r="AT371">
        <f>_xlfn.RANK.AVG(Table2[[#This Row],[6M Return vs Nifty Z-Score]],Table2[6M Return vs Nifty Z-Score])</f>
        <v>478</v>
      </c>
      <c r="AU371">
        <f>_xlfn.RANK.AVG(Table2[[#This Row],[Sharpe Ratio Z-Score]],Table2[Sharpe Ratio Z-Score])</f>
        <v>287</v>
      </c>
      <c r="AV371">
        <f>(Table2[[#This Row],[Rank 1Y]]+Table2[[#This Row],[Rank 6M]]+Table2[[#This Row],[Rank Sharpe]])/3</f>
        <v>373</v>
      </c>
    </row>
    <row r="372" spans="1:48" x14ac:dyDescent="0.3">
      <c r="A372" t="s">
        <v>745</v>
      </c>
      <c r="B372" t="s">
        <v>746</v>
      </c>
      <c r="C372" t="s">
        <v>3072</v>
      </c>
      <c r="D372" t="s">
        <v>210</v>
      </c>
      <c r="E372">
        <v>21384.6571914899</v>
      </c>
      <c r="F372">
        <v>563.70000000000005</v>
      </c>
      <c r="G372">
        <v>-7.8528901937419597</v>
      </c>
      <c r="H372">
        <f>(Table2[[#This Row],[1Y Return vs Nifty]]-AVERAGE(Table2[1Y Return vs Nifty]))/_xlfn.STDEV.P(Table2[1Y Return vs Nifty])</f>
        <v>-0.63740745897226136</v>
      </c>
      <c r="I372">
        <v>-11.185017983965301</v>
      </c>
      <c r="J372">
        <f>(Table2[[#This Row],[1M Return vs Nifty]]-AVERAGE(Table2[1M Return vs Nifty]))/_xlfn.STDEV.P(Table2[1M Return vs Nifty])</f>
        <v>-0.79498819732532711</v>
      </c>
      <c r="K372">
        <v>4.3416163517457802</v>
      </c>
      <c r="L372">
        <f>(Table2[[#This Row],[6M Return vs Nifty]]-AVERAGE(Table2[6M Return vs Nifty]))/_xlfn.STDEV.P(Table2[6M Return vs Nifty])</f>
        <v>-4.5264738721962784E-3</v>
      </c>
      <c r="M372">
        <v>-5.8557073480457396</v>
      </c>
      <c r="N372">
        <f>(Table2[[#This Row],[1W Return vs Nifty]]-AVERAGE(Table2[1W Return vs Nifty]))/_xlfn.STDEV.P(Table2[1W Return vs Nifty])</f>
        <v>-0.5236680026599666</v>
      </c>
      <c r="O372">
        <v>579.66999999999996</v>
      </c>
      <c r="P372">
        <v>568.93454766868297</v>
      </c>
      <c r="Q372">
        <v>512.75157875157402</v>
      </c>
      <c r="R372">
        <v>40.736575342814703</v>
      </c>
      <c r="S372" s="1">
        <f>(Table2[[#This Row],[Close Price]]-Table2[[#This Row],[20D EMA]])/Table2[[#This Row],[20D EMA]]</f>
        <v>-2.7550157848430856E-2</v>
      </c>
      <c r="T372" s="1">
        <f>(Table2[[#This Row],[Close Price]]-Table2[[#This Row],[50D EMA]])/Table2[[#This Row],[50D EMA]]</f>
        <v>-9.2006148864266935E-3</v>
      </c>
      <c r="U372" s="1">
        <f>(Table2[[#This Row],[Close Price]]-Table2[[#This Row],[200D EMA]])/Table2[[#This Row],[200D EMA]]</f>
        <v>9.9362777921567988E-2</v>
      </c>
      <c r="V372">
        <v>0.74070384521631305</v>
      </c>
      <c r="W372">
        <v>557.29999999999995</v>
      </c>
      <c r="X372">
        <v>563.35</v>
      </c>
      <c r="Y372">
        <v>543.20000000000005</v>
      </c>
      <c r="Z372">
        <v>569.70000000000005</v>
      </c>
      <c r="AA372">
        <v>543.20000000000005</v>
      </c>
      <c r="AB372">
        <v>593.15</v>
      </c>
      <c r="AC372" s="1">
        <f>(Table2[[#This Row],[Close Price]]/Table2[[#This Row],[Day Low]])-1</f>
        <v>1.1483940427059247E-2</v>
      </c>
      <c r="AD372" s="1">
        <f>(Table2[[#This Row],[Day High]]/Table2[[#This Row],[Close Price]])-1</f>
        <v>-6.208976405890354E-4</v>
      </c>
      <c r="AE372" s="1">
        <f>(Table2[[#This Row],[Close Price]]/Table2[[#This Row],[Current Week Low]])-1</f>
        <v>3.7739322533137054E-2</v>
      </c>
      <c r="AF372" s="1">
        <f>(Table2[[#This Row],[Current Week High]]/Table2[[#This Row],[Close Price]])-1</f>
        <v>1.0643959552953719E-2</v>
      </c>
      <c r="AG372" s="1">
        <f>(Table2[[#This Row],[Close Price]]/Table2[[#This Row],[Current Month Low]])-1</f>
        <v>3.7739322533137054E-2</v>
      </c>
      <c r="AH372" s="1">
        <f>(Table2[[#This Row],[Current Month High]]/Table2[[#This Row],[Close Price]])-1</f>
        <v>5.2244101472414206E-2</v>
      </c>
      <c r="AI372">
        <v>10.413340429306301</v>
      </c>
      <c r="AJ372">
        <v>38.569321533923301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7.0000000000000007E-2</v>
      </c>
      <c r="AM372" t="s">
        <v>3111</v>
      </c>
      <c r="AN372">
        <v>-4.49</v>
      </c>
      <c r="AO372" t="s">
        <v>3110</v>
      </c>
      <c r="AP372">
        <v>8.7206297221322004E-2</v>
      </c>
      <c r="AQ372">
        <f>(Table2[[#This Row],[Sharpe Ratio]]-AVERAGE(Table2[Sharpe Ratio]))/_xlfn.STDEV.P(Table2[Sharpe Ratio])</f>
        <v>0.29146437003208658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-1.6691257627976648</v>
      </c>
      <c r="AS372">
        <f>_xlfn.RANK.AVG(Table2[[#This Row],[1Y Return vs Nifty Z-Score]],Table2[1Y Return vs Nifty Z-Score])</f>
        <v>550</v>
      </c>
      <c r="AT372">
        <f>_xlfn.RANK.AVG(Table2[[#This Row],[6M Return vs Nifty Z-Score]],Table2[6M Return vs Nifty Z-Score])</f>
        <v>313</v>
      </c>
      <c r="AU372">
        <f>_xlfn.RANK.AVG(Table2[[#This Row],[Sharpe Ratio Z-Score]],Table2[Sharpe Ratio Z-Score])</f>
        <v>258</v>
      </c>
      <c r="AV372">
        <f>(Table2[[#This Row],[Rank 1Y]]+Table2[[#This Row],[Rank 6M]]+Table2[[#This Row],[Rank Sharpe]])/3</f>
        <v>373.66666666666669</v>
      </c>
    </row>
    <row r="373" spans="1:48" x14ac:dyDescent="0.3">
      <c r="A373" t="s">
        <v>1247</v>
      </c>
      <c r="B373" t="s">
        <v>1248</v>
      </c>
      <c r="C373" t="s">
        <v>3064</v>
      </c>
      <c r="D373" t="s">
        <v>1232</v>
      </c>
      <c r="E373">
        <v>8964.5829448500008</v>
      </c>
      <c r="F373">
        <v>553.25</v>
      </c>
      <c r="G373">
        <v>155.76494614391899</v>
      </c>
      <c r="H373">
        <f>(Table2[[#This Row],[1Y Return vs Nifty]]-AVERAGE(Table2[1Y Return vs Nifty]))/_xlfn.STDEV.P(Table2[1Y Return vs Nifty])</f>
        <v>1.833195943259416</v>
      </c>
      <c r="I373">
        <v>-2.81158069244223</v>
      </c>
      <c r="J373">
        <f>(Table2[[#This Row],[1M Return vs Nifty]]-AVERAGE(Table2[1M Return vs Nifty]))/_xlfn.STDEV.P(Table2[1M Return vs Nifty])</f>
        <v>6.3723250473089632E-2</v>
      </c>
      <c r="K373">
        <v>-13.901769005899901</v>
      </c>
      <c r="L373">
        <f>(Table2[[#This Row],[6M Return vs Nifty]]-AVERAGE(Table2[6M Return vs Nifty]))/_xlfn.STDEV.P(Table2[6M Return vs Nifty])</f>
        <v>-0.6466844239101871</v>
      </c>
      <c r="M373">
        <v>-4.0176019737491799</v>
      </c>
      <c r="N373">
        <f>(Table2[[#This Row],[1W Return vs Nifty]]-AVERAGE(Table2[1W Return vs Nifty]))/_xlfn.STDEV.P(Table2[1W Return vs Nifty])</f>
        <v>-0.16655479953679758</v>
      </c>
      <c r="O373">
        <v>559.58000000000004</v>
      </c>
      <c r="P373">
        <v>547.61278593700501</v>
      </c>
      <c r="Q373">
        <v>452.18775056581899</v>
      </c>
      <c r="R373">
        <v>45.725575169582697</v>
      </c>
      <c r="S373" s="1">
        <f>(Table2[[#This Row],[Close Price]]-Table2[[#This Row],[20D EMA]])/Table2[[#This Row],[20D EMA]]</f>
        <v>-1.1312055470174132E-2</v>
      </c>
      <c r="T373" s="1">
        <f>(Table2[[#This Row],[Close Price]]-Table2[[#This Row],[50D EMA]])/Table2[[#This Row],[50D EMA]]</f>
        <v>1.029416077886002E-2</v>
      </c>
      <c r="U373" s="1">
        <f>(Table2[[#This Row],[Close Price]]-Table2[[#This Row],[200D EMA]])/Table2[[#This Row],[200D EMA]]</f>
        <v>0.22349621215462517</v>
      </c>
      <c r="V373">
        <v>0.98089102126114702</v>
      </c>
      <c r="W373">
        <v>550.25</v>
      </c>
      <c r="X373">
        <v>552.29999999999995</v>
      </c>
      <c r="Y373">
        <v>536.85</v>
      </c>
      <c r="Z373">
        <v>575</v>
      </c>
      <c r="AA373">
        <v>536.85</v>
      </c>
      <c r="AB373">
        <v>614.65</v>
      </c>
      <c r="AC373" s="1">
        <f>(Table2[[#This Row],[Close Price]]/Table2[[#This Row],[Day Low]])-1</f>
        <v>5.4520672421627392E-3</v>
      </c>
      <c r="AD373" s="1">
        <f>(Table2[[#This Row],[Day High]]/Table2[[#This Row],[Close Price]])-1</f>
        <v>-1.7171260732038451E-3</v>
      </c>
      <c r="AE373" s="1">
        <f>(Table2[[#This Row],[Close Price]]/Table2[[#This Row],[Current Week Low]])-1</f>
        <v>3.0548570364161254E-2</v>
      </c>
      <c r="AF373" s="1">
        <f>(Table2[[#This Row],[Current Week High]]/Table2[[#This Row],[Close Price]])-1</f>
        <v>3.9313149570718409E-2</v>
      </c>
      <c r="AG373" s="1">
        <f>(Table2[[#This Row],[Close Price]]/Table2[[#This Row],[Current Month Low]])-1</f>
        <v>3.0548570364161254E-2</v>
      </c>
      <c r="AH373" s="1">
        <f>(Table2[[#This Row],[Current Month High]]/Table2[[#This Row],[Close Price]])-1</f>
        <v>0.11098056936285583</v>
      </c>
      <c r="AI373">
        <v>14.7401717126073</v>
      </c>
      <c r="AJ373">
        <v>180.60016906170699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0.08</v>
      </c>
      <c r="AM373" t="s">
        <v>3111</v>
      </c>
      <c r="AN373">
        <v>4.7699999999999996</v>
      </c>
      <c r="AO373" t="s">
        <v>3111</v>
      </c>
      <c r="AQ373">
        <f>(Table2[[#This Row],[Sharpe Ratio]]-AVERAGE(Table2[Sharpe Ratio]))/_xlfn.STDEV.P(Table2[Sharpe Ratio])</f>
        <v>-0.72922868034186683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0.3544512899436541</v>
      </c>
      <c r="AS373">
        <f>_xlfn.RANK.AVG(Table2[[#This Row],[1Y Return vs Nifty Z-Score]],Table2[1Y Return vs Nifty Z-Score])</f>
        <v>32</v>
      </c>
      <c r="AT373">
        <f>_xlfn.RANK.AVG(Table2[[#This Row],[6M Return vs Nifty Z-Score]],Table2[6M Return vs Nifty Z-Score])</f>
        <v>541</v>
      </c>
      <c r="AU373">
        <f>_xlfn.RANK.AVG(Table2[[#This Row],[Sharpe Ratio Z-Score]],Table2[Sharpe Ratio Z-Score])</f>
        <v>552.5</v>
      </c>
      <c r="AV373">
        <f>(Table2[[#This Row],[Rank 1Y]]+Table2[[#This Row],[Rank 6M]]+Table2[[#This Row],[Rank Sharpe]])/3</f>
        <v>375.16666666666669</v>
      </c>
    </row>
    <row r="374" spans="1:48" x14ac:dyDescent="0.3">
      <c r="A374" t="s">
        <v>1224</v>
      </c>
      <c r="B374" t="s">
        <v>1225</v>
      </c>
      <c r="C374" t="s">
        <v>3065</v>
      </c>
      <c r="D374" t="s">
        <v>309</v>
      </c>
      <c r="E374">
        <v>9188.6458929500004</v>
      </c>
      <c r="F374">
        <v>779.75</v>
      </c>
      <c r="G374">
        <v>37.238041875784397</v>
      </c>
      <c r="H374">
        <f>(Table2[[#This Row],[1Y Return vs Nifty]]-AVERAGE(Table2[1Y Return vs Nifty]))/_xlfn.STDEV.P(Table2[1Y Return vs Nifty])</f>
        <v>4.3458470282954027E-2</v>
      </c>
      <c r="I374">
        <v>-3.8829704959481499</v>
      </c>
      <c r="J374">
        <f>(Table2[[#This Row],[1M Return vs Nifty]]-AVERAGE(Table2[1M Return vs Nifty]))/_xlfn.STDEV.P(Table2[1M Return vs Nifty])</f>
        <v>-4.614975117420466E-2</v>
      </c>
      <c r="K374">
        <v>-18.629603857276301</v>
      </c>
      <c r="L374">
        <f>(Table2[[#This Row],[6M Return vs Nifty]]-AVERAGE(Table2[6M Return vs Nifty]))/_xlfn.STDEV.P(Table2[6M Return vs Nifty])</f>
        <v>-0.81310182269662801</v>
      </c>
      <c r="M374">
        <v>-5.6497421470535301</v>
      </c>
      <c r="N374">
        <f>(Table2[[#This Row],[1W Return vs Nifty]]-AVERAGE(Table2[1W Return vs Nifty]))/_xlfn.STDEV.P(Table2[1W Return vs Nifty])</f>
        <v>-0.48365240089590356</v>
      </c>
      <c r="O374">
        <v>793.83</v>
      </c>
      <c r="P374">
        <v>774.99982805461605</v>
      </c>
      <c r="Q374">
        <v>708.98610527150402</v>
      </c>
      <c r="R374">
        <v>40.743583213149002</v>
      </c>
      <c r="S374" s="1">
        <f>(Table2[[#This Row],[Close Price]]-Table2[[#This Row],[20D EMA]])/Table2[[#This Row],[20D EMA]]</f>
        <v>-1.7736795031681896E-2</v>
      </c>
      <c r="T374" s="1">
        <f>(Table2[[#This Row],[Close Price]]-Table2[[#This Row],[50D EMA]])/Table2[[#This Row],[50D EMA]]</f>
        <v>6.1292554829434085E-3</v>
      </c>
      <c r="U374" s="1">
        <f>(Table2[[#This Row],[Close Price]]-Table2[[#This Row],[200D EMA]])/Table2[[#This Row],[200D EMA]]</f>
        <v>9.9809988097576574E-2</v>
      </c>
      <c r="V374">
        <v>0.61160665411075599</v>
      </c>
      <c r="W374">
        <v>781.55</v>
      </c>
      <c r="X374">
        <v>787.55</v>
      </c>
      <c r="Y374">
        <v>755</v>
      </c>
      <c r="Z374">
        <v>793.95</v>
      </c>
      <c r="AA374">
        <v>755</v>
      </c>
      <c r="AB374">
        <v>836.95</v>
      </c>
      <c r="AC374" s="1">
        <f>(Table2[[#This Row],[Close Price]]/Table2[[#This Row],[Day Low]])-1</f>
        <v>-2.3031156036081857E-3</v>
      </c>
      <c r="AD374" s="1">
        <f>(Table2[[#This Row],[Day High]]/Table2[[#This Row],[Close Price]])-1</f>
        <v>1.0003206155819067E-2</v>
      </c>
      <c r="AE374" s="1">
        <f>(Table2[[#This Row],[Close Price]]/Table2[[#This Row],[Current Week Low]])-1</f>
        <v>3.2781456953642429E-2</v>
      </c>
      <c r="AF374" s="1">
        <f>(Table2[[#This Row],[Current Week High]]/Table2[[#This Row],[Close Price]])-1</f>
        <v>1.8210965052901651E-2</v>
      </c>
      <c r="AG374" s="1">
        <f>(Table2[[#This Row],[Close Price]]/Table2[[#This Row],[Current Month Low]])-1</f>
        <v>3.2781456953642429E-2</v>
      </c>
      <c r="AH374" s="1">
        <f>(Table2[[#This Row],[Current Month High]]/Table2[[#This Row],[Close Price]])-1</f>
        <v>7.3356845142674043E-2</v>
      </c>
      <c r="AI374">
        <v>18.2045527412632</v>
      </c>
      <c r="AJ374">
        <v>75.1263335204941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-0.1</v>
      </c>
      <c r="AM374" t="s">
        <v>3110</v>
      </c>
      <c r="AN374">
        <v>-1.1000000000000001</v>
      </c>
      <c r="AO374" t="s">
        <v>3110</v>
      </c>
      <c r="AP374">
        <v>9.5856289439087999E-2</v>
      </c>
      <c r="AQ374">
        <f>(Table2[[#This Row],[Sharpe Ratio]]-AVERAGE(Table2[Sharpe Ratio]))/_xlfn.STDEV.P(Table2[Sharpe Ratio])</f>
        <v>0.39270690897460503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-0.90673859550917713</v>
      </c>
      <c r="AS374">
        <f>_xlfn.RANK.AVG(Table2[[#This Row],[1Y Return vs Nifty Z-Score]],Table2[1Y Return vs Nifty Z-Score])</f>
        <v>285</v>
      </c>
      <c r="AT374">
        <f>_xlfn.RANK.AVG(Table2[[#This Row],[6M Return vs Nifty Z-Score]],Table2[6M Return vs Nifty Z-Score])</f>
        <v>601</v>
      </c>
      <c r="AU374">
        <f>_xlfn.RANK.AVG(Table2[[#This Row],[Sharpe Ratio Z-Score]],Table2[Sharpe Ratio Z-Score])</f>
        <v>240</v>
      </c>
      <c r="AV374">
        <f>(Table2[[#This Row],[Rank 1Y]]+Table2[[#This Row],[Rank 6M]]+Table2[[#This Row],[Rank Sharpe]])/3</f>
        <v>375.33333333333331</v>
      </c>
    </row>
    <row r="375" spans="1:48" x14ac:dyDescent="0.3">
      <c r="A375" t="s">
        <v>1771</v>
      </c>
      <c r="B375" t="s">
        <v>1772</v>
      </c>
      <c r="C375" t="s">
        <v>3076</v>
      </c>
      <c r="D375" t="s">
        <v>127</v>
      </c>
      <c r="E375">
        <v>4236.91512195</v>
      </c>
      <c r="F375">
        <v>896.7</v>
      </c>
      <c r="G375">
        <v>46.442768253872998</v>
      </c>
      <c r="H375">
        <f>(Table2[[#This Row],[1Y Return vs Nifty]]-AVERAGE(Table2[1Y Return vs Nifty]))/_xlfn.STDEV.P(Table2[1Y Return vs Nifty])</f>
        <v>0.18244838003451619</v>
      </c>
      <c r="I375">
        <v>5.6549567240243404</v>
      </c>
      <c r="J375">
        <f>(Table2[[#This Row],[1M Return vs Nifty]]-AVERAGE(Table2[1M Return vs Nifty]))/_xlfn.STDEV.P(Table2[1M Return vs Nifty])</f>
        <v>0.93198228790490345</v>
      </c>
      <c r="K375">
        <v>15.761042900856699</v>
      </c>
      <c r="L375">
        <f>(Table2[[#This Row],[6M Return vs Nifty]]-AVERAGE(Table2[6M Return vs Nifty]))/_xlfn.STDEV.P(Table2[6M Return vs Nifty])</f>
        <v>0.39743157281858599</v>
      </c>
      <c r="M375">
        <v>6.3548534418172098</v>
      </c>
      <c r="N375">
        <f>(Table2[[#This Row],[1W Return vs Nifty]]-AVERAGE(Table2[1W Return vs Nifty]))/_xlfn.STDEV.P(Table2[1W Return vs Nifty])</f>
        <v>1.8486402102284856</v>
      </c>
      <c r="O375">
        <v>862.54</v>
      </c>
      <c r="P375">
        <v>839.71536219968505</v>
      </c>
      <c r="Q375">
        <v>755.81593937030698</v>
      </c>
      <c r="R375">
        <v>63.385079036756999</v>
      </c>
      <c r="S375" s="1">
        <f>(Table2[[#This Row],[Close Price]]-Table2[[#This Row],[20D EMA]])/Table2[[#This Row],[20D EMA]]</f>
        <v>3.9603960396039702E-2</v>
      </c>
      <c r="T375" s="1">
        <f>(Table2[[#This Row],[Close Price]]-Table2[[#This Row],[50D EMA]])/Table2[[#This Row],[50D EMA]]</f>
        <v>6.7861849819015219E-2</v>
      </c>
      <c r="U375" s="1">
        <f>(Table2[[#This Row],[Close Price]]-Table2[[#This Row],[200D EMA]])/Table2[[#This Row],[200D EMA]]</f>
        <v>0.18639995968736492</v>
      </c>
      <c r="V375">
        <v>0.66019342583391405</v>
      </c>
      <c r="W375">
        <v>891.05</v>
      </c>
      <c r="X375">
        <v>900</v>
      </c>
      <c r="Y375">
        <v>859.55</v>
      </c>
      <c r="Z375">
        <v>923.25</v>
      </c>
      <c r="AA375">
        <v>835</v>
      </c>
      <c r="AB375">
        <v>923.25</v>
      </c>
      <c r="AC375" s="1">
        <f>(Table2[[#This Row],[Close Price]]/Table2[[#This Row],[Day Low]])-1</f>
        <v>6.340833847707783E-3</v>
      </c>
      <c r="AD375" s="1">
        <f>(Table2[[#This Row],[Day High]]/Table2[[#This Row],[Close Price]])-1</f>
        <v>3.6801605888256983E-3</v>
      </c>
      <c r="AE375" s="1">
        <f>(Table2[[#This Row],[Close Price]]/Table2[[#This Row],[Current Week Low]])-1</f>
        <v>4.3220289686463964E-2</v>
      </c>
      <c r="AF375" s="1">
        <f>(Table2[[#This Row],[Current Week High]]/Table2[[#This Row],[Close Price]])-1</f>
        <v>2.960856473737028E-2</v>
      </c>
      <c r="AG375" s="1">
        <f>(Table2[[#This Row],[Close Price]]/Table2[[#This Row],[Current Month Low]])-1</f>
        <v>7.3892215568862385E-2</v>
      </c>
      <c r="AH375" s="1">
        <f>(Table2[[#This Row],[Current Month High]]/Table2[[#This Row],[Close Price]])-1</f>
        <v>2.960856473737028E-2</v>
      </c>
      <c r="AI375">
        <v>8.5758893721422798</v>
      </c>
      <c r="AJ375">
        <v>85.230324313158405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-0.15</v>
      </c>
      <c r="AM375" t="s">
        <v>3110</v>
      </c>
      <c r="AN375">
        <v>8.0399999999999991</v>
      </c>
      <c r="AO375" t="s">
        <v>3111</v>
      </c>
      <c r="AP375">
        <v>-5.4531984493318003E-2</v>
      </c>
      <c r="AQ375">
        <f>(Table2[[#This Row],[Sharpe Ratio]]-AVERAGE(Table2[Sharpe Ratio]))/_xlfn.STDEV.P(Table2[Sharpe Ratio])</f>
        <v>-1.3674901289866657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1.9930123219998257</v>
      </c>
      <c r="AS375">
        <f>_xlfn.RANK.AVG(Table2[[#This Row],[1Y Return vs Nifty Z-Score]],Table2[1Y Return vs Nifty Z-Score])</f>
        <v>254</v>
      </c>
      <c r="AT375">
        <f>_xlfn.RANK.AVG(Table2[[#This Row],[6M Return vs Nifty Z-Score]],Table2[6M Return vs Nifty Z-Score])</f>
        <v>205</v>
      </c>
      <c r="AU375">
        <f>_xlfn.RANK.AVG(Table2[[#This Row],[Sharpe Ratio Z-Score]],Table2[Sharpe Ratio Z-Score])</f>
        <v>672</v>
      </c>
      <c r="AV375">
        <f>(Table2[[#This Row],[Rank 1Y]]+Table2[[#This Row],[Rank 6M]]+Table2[[#This Row],[Rank Sharpe]])/3</f>
        <v>377</v>
      </c>
    </row>
    <row r="376" spans="1:48" x14ac:dyDescent="0.3">
      <c r="A376" t="s">
        <v>310</v>
      </c>
      <c r="B376" t="s">
        <v>311</v>
      </c>
      <c r="C376" t="s">
        <v>3066</v>
      </c>
      <c r="D376" t="s">
        <v>257</v>
      </c>
      <c r="E376">
        <v>86914.784071500006</v>
      </c>
      <c r="F376">
        <v>4069.45</v>
      </c>
      <c r="G376">
        <v>42.055089927684598</v>
      </c>
      <c r="H376">
        <f>(Table2[[#This Row],[1Y Return vs Nifty]]-AVERAGE(Table2[1Y Return vs Nifty]))/_xlfn.STDEV.P(Table2[1Y Return vs Nifty])</f>
        <v>0.11619513256944082</v>
      </c>
      <c r="I376">
        <v>-6.0746282561939404</v>
      </c>
      <c r="J376">
        <f>(Table2[[#This Row],[1M Return vs Nifty]]-AVERAGE(Table2[1M Return vs Nifty]))/_xlfn.STDEV.P(Table2[1M Return vs Nifty])</f>
        <v>-0.27090829928975102</v>
      </c>
      <c r="K376">
        <v>0.91282395913679404</v>
      </c>
      <c r="L376">
        <f>(Table2[[#This Row],[6M Return vs Nifty]]-AVERAGE(Table2[6M Return vs Nifty]))/_xlfn.STDEV.P(Table2[6M Return vs Nifty])</f>
        <v>-0.12521823424335315</v>
      </c>
      <c r="M376">
        <v>-0.77847468016879895</v>
      </c>
      <c r="N376">
        <f>(Table2[[#This Row],[1W Return vs Nifty]]-AVERAGE(Table2[1W Return vs Nifty]))/_xlfn.STDEV.P(Table2[1W Return vs Nifty])</f>
        <v>0.46275358468837358</v>
      </c>
      <c r="O376">
        <v>4082.33</v>
      </c>
      <c r="P376">
        <v>4019.2472002128702</v>
      </c>
      <c r="Q376">
        <v>3571.8376211599402</v>
      </c>
      <c r="R376">
        <v>48.222931792591602</v>
      </c>
      <c r="S376" s="1">
        <f>(Table2[[#This Row],[Close Price]]-Table2[[#This Row],[20D EMA]])/Table2[[#This Row],[20D EMA]]</f>
        <v>-3.1550609578353808E-3</v>
      </c>
      <c r="T376" s="1">
        <f>(Table2[[#This Row],[Close Price]]-Table2[[#This Row],[50D EMA]])/Table2[[#This Row],[50D EMA]]</f>
        <v>1.2490597688161785E-2</v>
      </c>
      <c r="U376" s="1">
        <f>(Table2[[#This Row],[Close Price]]-Table2[[#This Row],[200D EMA]])/Table2[[#This Row],[200D EMA]]</f>
        <v>0.13931550972310491</v>
      </c>
      <c r="V376">
        <v>1.0982636003775501</v>
      </c>
      <c r="W376">
        <v>4055.4</v>
      </c>
      <c r="X376">
        <v>4074.95</v>
      </c>
      <c r="Y376">
        <v>3955.55</v>
      </c>
      <c r="Z376">
        <v>4119.2</v>
      </c>
      <c r="AA376">
        <v>3955.55</v>
      </c>
      <c r="AB376">
        <v>4211.95</v>
      </c>
      <c r="AC376" s="1">
        <f>(Table2[[#This Row],[Close Price]]/Table2[[#This Row],[Day Low]])-1</f>
        <v>3.464516447206023E-3</v>
      </c>
      <c r="AD376" s="1">
        <f>(Table2[[#This Row],[Day High]]/Table2[[#This Row],[Close Price]])-1</f>
        <v>1.3515339910799007E-3</v>
      </c>
      <c r="AE376" s="1">
        <f>(Table2[[#This Row],[Close Price]]/Table2[[#This Row],[Current Week Low]])-1</f>
        <v>2.8794984262618284E-2</v>
      </c>
      <c r="AF376" s="1">
        <f>(Table2[[#This Row],[Current Week High]]/Table2[[#This Row],[Close Price]])-1</f>
        <v>1.2225239282949829E-2</v>
      </c>
      <c r="AG376" s="1">
        <f>(Table2[[#This Row],[Close Price]]/Table2[[#This Row],[Current Month Low]])-1</f>
        <v>2.8794984262618284E-2</v>
      </c>
      <c r="AH376" s="1">
        <f>(Table2[[#This Row],[Current Month High]]/Table2[[#This Row],[Close Price]])-1</f>
        <v>3.5017017041614862E-2</v>
      </c>
      <c r="AI376">
        <v>5.5769207141013997</v>
      </c>
      <c r="AJ376">
        <v>69.730146813480104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0.01</v>
      </c>
      <c r="AM376" t="s">
        <v>3111</v>
      </c>
      <c r="AN376">
        <v>0.37</v>
      </c>
      <c r="AO376" t="s">
        <v>3111</v>
      </c>
      <c r="AP376">
        <v>1.2615955362914001E-2</v>
      </c>
      <c r="AQ376">
        <f>(Table2[[#This Row],[Sharpe Ratio]]-AVERAGE(Table2[Sharpe Ratio]))/_xlfn.STDEV.P(Table2[Sharpe Ratio])</f>
        <v>-0.58156711950213091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-0.39874493577742076</v>
      </c>
      <c r="AS376">
        <f>_xlfn.RANK.AVG(Table2[[#This Row],[1Y Return vs Nifty Z-Score]],Table2[1Y Return vs Nifty Z-Score])</f>
        <v>273</v>
      </c>
      <c r="AT376">
        <f>_xlfn.RANK.AVG(Table2[[#This Row],[6M Return vs Nifty Z-Score]],Table2[6M Return vs Nifty Z-Score])</f>
        <v>361</v>
      </c>
      <c r="AU376">
        <f>_xlfn.RANK.AVG(Table2[[#This Row],[Sharpe Ratio Z-Score]],Table2[Sharpe Ratio Z-Score])</f>
        <v>502</v>
      </c>
      <c r="AV376">
        <f>(Table2[[#This Row],[Rank 1Y]]+Table2[[#This Row],[Rank 6M]]+Table2[[#This Row],[Rank Sharpe]])/3</f>
        <v>378.66666666666669</v>
      </c>
    </row>
    <row r="377" spans="1:48" x14ac:dyDescent="0.3">
      <c r="A377" t="s">
        <v>61</v>
      </c>
      <c r="B377" t="s">
        <v>62</v>
      </c>
      <c r="C377" t="s">
        <v>3072</v>
      </c>
      <c r="D377" t="s">
        <v>63</v>
      </c>
      <c r="E377">
        <v>388963.1444241</v>
      </c>
      <c r="F377">
        <v>12371.5</v>
      </c>
      <c r="G377">
        <v>5.9169637491651299</v>
      </c>
      <c r="H377">
        <f>(Table2[[#This Row],[1Y Return vs Nifty]]-AVERAGE(Table2[1Y Return vs Nifty]))/_xlfn.STDEV.P(Table2[1Y Return vs Nifty])</f>
        <v>-0.42948484637046536</v>
      </c>
      <c r="I377">
        <v>0.66913281801509805</v>
      </c>
      <c r="J377">
        <f>(Table2[[#This Row],[1M Return vs Nifty]]-AVERAGE(Table2[1M Return vs Nifty]))/_xlfn.STDEV.P(Table2[1M Return vs Nifty])</f>
        <v>0.42067684478282336</v>
      </c>
      <c r="K377">
        <v>2.3362874523522201</v>
      </c>
      <c r="L377">
        <f>(Table2[[#This Row],[6M Return vs Nifty]]-AVERAGE(Table2[6M Return vs Nifty]))/_xlfn.STDEV.P(Table2[6M Return vs Nifty])</f>
        <v>-7.5113038259316825E-2</v>
      </c>
      <c r="M377">
        <v>-3.9635245622016799</v>
      </c>
      <c r="N377">
        <f>(Table2[[#This Row],[1W Return vs Nifty]]-AVERAGE(Table2[1W Return vs Nifty]))/_xlfn.STDEV.P(Table2[1W Return vs Nifty])</f>
        <v>-0.1560484608228225</v>
      </c>
      <c r="O377">
        <v>12577.47</v>
      </c>
      <c r="P377">
        <v>12514.9402558851</v>
      </c>
      <c r="Q377">
        <v>11665.486921124801</v>
      </c>
      <c r="R377">
        <v>42.809154434687699</v>
      </c>
      <c r="S377" s="1">
        <f>(Table2[[#This Row],[Close Price]]-Table2[[#This Row],[20D EMA]])/Table2[[#This Row],[20D EMA]]</f>
        <v>-1.6376107436551178E-2</v>
      </c>
      <c r="T377" s="1">
        <f>(Table2[[#This Row],[Close Price]]-Table2[[#This Row],[50D EMA]])/Table2[[#This Row],[50D EMA]]</f>
        <v>-1.1461521425773292E-2</v>
      </c>
      <c r="U377" s="1">
        <f>(Table2[[#This Row],[Close Price]]-Table2[[#This Row],[200D EMA]])/Table2[[#This Row],[200D EMA]]</f>
        <v>6.0521526760849924E-2</v>
      </c>
      <c r="V377">
        <v>1.24485690080569</v>
      </c>
      <c r="W377">
        <v>12305.7</v>
      </c>
      <c r="X377">
        <v>12381</v>
      </c>
      <c r="Y377">
        <v>12027.65</v>
      </c>
      <c r="Z377">
        <v>12554.9</v>
      </c>
      <c r="AA377">
        <v>12027.65</v>
      </c>
      <c r="AB377">
        <v>13680</v>
      </c>
      <c r="AC377" s="1">
        <f>(Table2[[#This Row],[Close Price]]/Table2[[#This Row],[Day Low]])-1</f>
        <v>5.3471155643318724E-3</v>
      </c>
      <c r="AD377" s="1">
        <f>(Table2[[#This Row],[Day High]]/Table2[[#This Row],[Close Price]])-1</f>
        <v>7.6789394980392167E-4</v>
      </c>
      <c r="AE377" s="1">
        <f>(Table2[[#This Row],[Close Price]]/Table2[[#This Row],[Current Week Low]])-1</f>
        <v>2.8588294471488584E-2</v>
      </c>
      <c r="AF377" s="1">
        <f>(Table2[[#This Row],[Current Week High]]/Table2[[#This Row],[Close Price]])-1</f>
        <v>1.4824394778321093E-2</v>
      </c>
      <c r="AG377" s="1">
        <f>(Table2[[#This Row],[Close Price]]/Table2[[#This Row],[Current Month Low]])-1</f>
        <v>2.8588294471488584E-2</v>
      </c>
      <c r="AH377" s="1">
        <f>(Table2[[#This Row],[Current Month High]]/Table2[[#This Row],[Close Price]])-1</f>
        <v>0.10576728771773825</v>
      </c>
      <c r="AI377">
        <v>10.5767287717738</v>
      </c>
      <c r="AJ377">
        <v>33.685967917096598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-0.08</v>
      </c>
      <c r="AM377" t="s">
        <v>3110</v>
      </c>
      <c r="AN377">
        <v>-2.13</v>
      </c>
      <c r="AO377" t="s">
        <v>3110</v>
      </c>
      <c r="AP377">
        <v>5.7772853096989998E-2</v>
      </c>
      <c r="AQ377">
        <f>(Table2[[#This Row],[Sharpe Ratio]]-AVERAGE(Table2[Sharpe Ratio]))/_xlfn.STDEV.P(Table2[Sharpe Ratio])</f>
        <v>-5.3034970308330188E-2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-0.29300447097811155</v>
      </c>
      <c r="AS377">
        <f>_xlfn.RANK.AVG(Table2[[#This Row],[1Y Return vs Nifty Z-Score]],Table2[1Y Return vs Nifty Z-Score])</f>
        <v>444</v>
      </c>
      <c r="AT377">
        <f>_xlfn.RANK.AVG(Table2[[#This Row],[6M Return vs Nifty Z-Score]],Table2[6M Return vs Nifty Z-Score])</f>
        <v>339</v>
      </c>
      <c r="AU377">
        <f>_xlfn.RANK.AVG(Table2[[#This Row],[Sharpe Ratio Z-Score]],Table2[Sharpe Ratio Z-Score])</f>
        <v>359</v>
      </c>
      <c r="AV377">
        <f>(Table2[[#This Row],[Rank 1Y]]+Table2[[#This Row],[Rank 6M]]+Table2[[#This Row],[Rank Sharpe]])/3</f>
        <v>380.66666666666669</v>
      </c>
    </row>
    <row r="378" spans="1:48" x14ac:dyDescent="0.3">
      <c r="A378" t="s">
        <v>1460</v>
      </c>
      <c r="B378" t="s">
        <v>1461</v>
      </c>
      <c r="C378" t="s">
        <v>3072</v>
      </c>
      <c r="D378" t="s">
        <v>210</v>
      </c>
      <c r="E378">
        <v>6900.8948943199903</v>
      </c>
      <c r="F378">
        <v>498.4</v>
      </c>
      <c r="G378">
        <v>3.4678163633088599</v>
      </c>
      <c r="H378">
        <f>(Table2[[#This Row],[1Y Return vs Nifty]]-AVERAGE(Table2[1Y Return vs Nifty]))/_xlfn.STDEV.P(Table2[1Y Return vs Nifty])</f>
        <v>-0.46646658381121742</v>
      </c>
      <c r="I378">
        <v>-6.9315565060009501</v>
      </c>
      <c r="J378">
        <f>(Table2[[#This Row],[1M Return vs Nifty]]-AVERAGE(Table2[1M Return vs Nifty]))/_xlfn.STDEV.P(Table2[1M Return vs Nifty])</f>
        <v>-0.35878787280684055</v>
      </c>
      <c r="K378">
        <v>12.909964577111801</v>
      </c>
      <c r="L378">
        <f>(Table2[[#This Row],[6M Return vs Nifty]]-AVERAGE(Table2[6M Return vs Nifty]))/_xlfn.STDEV.P(Table2[6M Return vs Nifty])</f>
        <v>0.2970750558738578</v>
      </c>
      <c r="M378">
        <v>-5.1955730846329002</v>
      </c>
      <c r="N378">
        <f>(Table2[[#This Row],[1W Return vs Nifty]]-AVERAGE(Table2[1W Return vs Nifty]))/_xlfn.STDEV.P(Table2[1W Return vs Nifty])</f>
        <v>-0.3954149304502565</v>
      </c>
      <c r="O378">
        <v>514.94000000000005</v>
      </c>
      <c r="P378">
        <v>499.76570823345497</v>
      </c>
      <c r="Q378">
        <v>441.96324664356803</v>
      </c>
      <c r="R378">
        <v>37.521273789974799</v>
      </c>
      <c r="S378" s="1">
        <f>(Table2[[#This Row],[Close Price]]-Table2[[#This Row],[20D EMA]])/Table2[[#This Row],[20D EMA]]</f>
        <v>-3.2120247019070326E-2</v>
      </c>
      <c r="T378" s="1">
        <f>(Table2[[#This Row],[Close Price]]-Table2[[#This Row],[50D EMA]])/Table2[[#This Row],[50D EMA]]</f>
        <v>-2.7326969637081096E-3</v>
      </c>
      <c r="U378" s="1">
        <f>(Table2[[#This Row],[Close Price]]-Table2[[#This Row],[200D EMA]])/Table2[[#This Row],[200D EMA]]</f>
        <v>0.12769558053759783</v>
      </c>
      <c r="V378">
        <v>0.450540411647888</v>
      </c>
      <c r="W378">
        <v>490.95</v>
      </c>
      <c r="X378">
        <v>501.35</v>
      </c>
      <c r="Y378">
        <v>480</v>
      </c>
      <c r="Z378">
        <v>514.5</v>
      </c>
      <c r="AA378">
        <v>480</v>
      </c>
      <c r="AB378">
        <v>527</v>
      </c>
      <c r="AC378" s="1">
        <f>(Table2[[#This Row],[Close Price]]/Table2[[#This Row],[Day Low]])-1</f>
        <v>1.5174661370811693E-2</v>
      </c>
      <c r="AD378" s="1">
        <f>(Table2[[#This Row],[Day High]]/Table2[[#This Row],[Close Price]])-1</f>
        <v>5.918940609952017E-3</v>
      </c>
      <c r="AE378" s="1">
        <f>(Table2[[#This Row],[Close Price]]/Table2[[#This Row],[Current Week Low]])-1</f>
        <v>3.833333333333333E-2</v>
      </c>
      <c r="AF378" s="1">
        <f>(Table2[[#This Row],[Current Week High]]/Table2[[#This Row],[Close Price]])-1</f>
        <v>3.2303370786516794E-2</v>
      </c>
      <c r="AG378" s="1">
        <f>(Table2[[#This Row],[Close Price]]/Table2[[#This Row],[Current Month Low]])-1</f>
        <v>3.833333333333333E-2</v>
      </c>
      <c r="AH378" s="1">
        <f>(Table2[[#This Row],[Current Month High]]/Table2[[#This Row],[Close Price]])-1</f>
        <v>5.738362760834681E-2</v>
      </c>
      <c r="AI378">
        <v>13.553370786516799</v>
      </c>
      <c r="AJ378">
        <v>40.890459363957497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0.13</v>
      </c>
      <c r="AM378" t="s">
        <v>3111</v>
      </c>
      <c r="AN378">
        <v>-5.53</v>
      </c>
      <c r="AO378" t="s">
        <v>3110</v>
      </c>
      <c r="AP378">
        <v>2.6426132367392E-2</v>
      </c>
      <c r="AQ378">
        <f>(Table2[[#This Row],[Sharpe Ratio]]-AVERAGE(Table2[Sharpe Ratio]))/_xlfn.STDEV.P(Table2[Sharpe Ratio])</f>
        <v>-0.41992797024286838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-1.3435223014373252</v>
      </c>
      <c r="AS378">
        <f>_xlfn.RANK.AVG(Table2[[#This Row],[1Y Return vs Nifty Z-Score]],Table2[1Y Return vs Nifty Z-Score])</f>
        <v>460</v>
      </c>
      <c r="AT378">
        <f>_xlfn.RANK.AVG(Table2[[#This Row],[6M Return vs Nifty Z-Score]],Table2[6M Return vs Nifty Z-Score])</f>
        <v>227</v>
      </c>
      <c r="AU378">
        <f>_xlfn.RANK.AVG(Table2[[#This Row],[Sharpe Ratio Z-Score]],Table2[Sharpe Ratio Z-Score])</f>
        <v>455</v>
      </c>
      <c r="AV378">
        <f>(Table2[[#This Row],[Rank 1Y]]+Table2[[#This Row],[Rank 6M]]+Table2[[#This Row],[Rank Sharpe]])/3</f>
        <v>380.66666666666669</v>
      </c>
    </row>
    <row r="379" spans="1:48" x14ac:dyDescent="0.3">
      <c r="A379" t="s">
        <v>1243</v>
      </c>
      <c r="B379" t="s">
        <v>1244</v>
      </c>
      <c r="C379" t="s">
        <v>3066</v>
      </c>
      <c r="D379" t="s">
        <v>21</v>
      </c>
      <c r="E379">
        <v>8982.1062525839898</v>
      </c>
      <c r="F379">
        <v>32.43</v>
      </c>
      <c r="G379">
        <v>100.445149592229</v>
      </c>
      <c r="H379">
        <f>(Table2[[#This Row],[1Y Return vs Nifty]]-AVERAGE(Table2[1Y Return vs Nifty]))/_xlfn.STDEV.P(Table2[1Y Return vs Nifty])</f>
        <v>0.99787578116342979</v>
      </c>
      <c r="I379">
        <v>4.2808442118044097</v>
      </c>
      <c r="J379">
        <f>(Table2[[#This Row],[1M Return vs Nifty]]-AVERAGE(Table2[1M Return vs Nifty]))/_xlfn.STDEV.P(Table2[1M Return vs Nifty])</f>
        <v>0.79106451379069997</v>
      </c>
      <c r="K379">
        <v>-21.821994154184999</v>
      </c>
      <c r="L379">
        <f>(Table2[[#This Row],[6M Return vs Nifty]]-AVERAGE(Table2[6M Return vs Nifty]))/_xlfn.STDEV.P(Table2[6M Return vs Nifty])</f>
        <v>-0.9254723487034644</v>
      </c>
      <c r="M379">
        <v>3.1059425936756901</v>
      </c>
      <c r="N379">
        <f>(Table2[[#This Row],[1W Return vs Nifty]]-AVERAGE(Table2[1W Return vs Nifty]))/_xlfn.STDEV.P(Table2[1W Return vs Nifty])</f>
        <v>1.2174310446030121</v>
      </c>
      <c r="O379">
        <v>30.77</v>
      </c>
      <c r="P379">
        <v>30.940571501501001</v>
      </c>
      <c r="Q379">
        <v>28.903821922599999</v>
      </c>
      <c r="R379">
        <v>64.906510872994005</v>
      </c>
      <c r="S379" s="1">
        <f>(Table2[[#This Row],[Close Price]]-Table2[[#This Row],[20D EMA]])/Table2[[#This Row],[20D EMA]]</f>
        <v>5.3948651283717911E-2</v>
      </c>
      <c r="T379" s="1">
        <f>(Table2[[#This Row],[Close Price]]-Table2[[#This Row],[50D EMA]])/Table2[[#This Row],[50D EMA]]</f>
        <v>4.8138364167796419E-2</v>
      </c>
      <c r="U379" s="1">
        <f>(Table2[[#This Row],[Close Price]]-Table2[[#This Row],[200D EMA]])/Table2[[#This Row],[200D EMA]]</f>
        <v>0.12199694859878962</v>
      </c>
      <c r="V379">
        <v>1.86058229386866</v>
      </c>
      <c r="W379">
        <v>32.33</v>
      </c>
      <c r="X379">
        <v>32.81</v>
      </c>
      <c r="Y379">
        <v>30.86</v>
      </c>
      <c r="Z379">
        <v>33.39</v>
      </c>
      <c r="AA379">
        <v>30.3</v>
      </c>
      <c r="AB379">
        <v>33.6</v>
      </c>
      <c r="AC379" s="1">
        <f>(Table2[[#This Row],[Close Price]]/Table2[[#This Row],[Day Low]])-1</f>
        <v>3.0931023816889169E-3</v>
      </c>
      <c r="AD379" s="1">
        <f>(Table2[[#This Row],[Day High]]/Table2[[#This Row],[Close Price]])-1</f>
        <v>1.1717545482577973E-2</v>
      </c>
      <c r="AE379" s="1">
        <f>(Table2[[#This Row],[Close Price]]/Table2[[#This Row],[Current Week Low]])-1</f>
        <v>5.0874918988982554E-2</v>
      </c>
      <c r="AF379" s="1">
        <f>(Table2[[#This Row],[Current Week High]]/Table2[[#This Row],[Close Price]])-1</f>
        <v>2.9602220166512483E-2</v>
      </c>
      <c r="AG379" s="1">
        <f>(Table2[[#This Row],[Close Price]]/Table2[[#This Row],[Current Month Low]])-1</f>
        <v>7.0297029702970359E-2</v>
      </c>
      <c r="AH379" s="1">
        <f>(Table2[[#This Row],[Current Month High]]/Table2[[#This Row],[Close Price]])-1</f>
        <v>3.6077705827937123E-2</v>
      </c>
      <c r="AI379">
        <v>31.0514955288313</v>
      </c>
      <c r="AJ379">
        <v>136.715328467153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-0.16</v>
      </c>
      <c r="AM379" t="s">
        <v>3110</v>
      </c>
      <c r="AN379">
        <v>13.08</v>
      </c>
      <c r="AO379" t="s">
        <v>3111</v>
      </c>
      <c r="AP379">
        <v>3.8604427328552002E-2</v>
      </c>
      <c r="AQ379">
        <f>(Table2[[#This Row],[Sharpe Ratio]]-AVERAGE(Table2[Sharpe Ratio]))/_xlfn.STDEV.P(Table2[Sharpe Ratio])</f>
        <v>-0.27738894005433601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98</v>
      </c>
      <c r="AT379">
        <f>_xlfn.RANK.AVG(Table2[[#This Row],[6M Return vs Nifty Z-Score]],Table2[6M Return vs Nifty Z-Score])</f>
        <v>630</v>
      </c>
      <c r="AU379">
        <f>_xlfn.RANK.AVG(Table2[[#This Row],[Sharpe Ratio Z-Score]],Table2[Sharpe Ratio Z-Score])</f>
        <v>415</v>
      </c>
      <c r="AV379">
        <f>(Table2[[#This Row],[Rank 1Y]]+Table2[[#This Row],[Rank 6M]]+Table2[[#This Row],[Rank Sharpe]])/3</f>
        <v>381</v>
      </c>
    </row>
    <row r="380" spans="1:48" x14ac:dyDescent="0.3">
      <c r="A380" t="s">
        <v>1124</v>
      </c>
      <c r="B380" t="s">
        <v>1125</v>
      </c>
      <c r="C380" t="s">
        <v>3077</v>
      </c>
      <c r="D380" t="s">
        <v>130</v>
      </c>
      <c r="E380">
        <v>10754.345532900001</v>
      </c>
      <c r="F380">
        <v>352.9</v>
      </c>
      <c r="G380">
        <v>-19.637375643139901</v>
      </c>
      <c r="H380">
        <f>(Table2[[#This Row],[1Y Return vs Nifty]]-AVERAGE(Table2[1Y Return vs Nifty]))/_xlfn.STDEV.P(Table2[1Y Return vs Nifty])</f>
        <v>-0.81535132191852078</v>
      </c>
      <c r="I380">
        <v>-15.6905788718806</v>
      </c>
      <c r="J380">
        <f>(Table2[[#This Row],[1M Return vs Nifty]]-AVERAGE(Table2[1M Return vs Nifty]))/_xlfn.STDEV.P(Table2[1M Return vs Nifty])</f>
        <v>-1.2570417815950108</v>
      </c>
      <c r="K380">
        <v>-7.25790812138513</v>
      </c>
      <c r="L380">
        <f>(Table2[[#This Row],[6M Return vs Nifty]]-AVERAGE(Table2[6M Return vs Nifty]))/_xlfn.STDEV.P(Table2[6M Return vs Nifty])</f>
        <v>-0.41282387652282548</v>
      </c>
      <c r="M380">
        <v>-5.6752119447852598</v>
      </c>
      <c r="N380">
        <f>(Table2[[#This Row],[1W Return vs Nifty]]-AVERAGE(Table2[1W Return vs Nifty]))/_xlfn.STDEV.P(Table2[1W Return vs Nifty])</f>
        <v>-0.48860075759953275</v>
      </c>
      <c r="O380">
        <v>370.64</v>
      </c>
      <c r="P380">
        <v>371.305001175352</v>
      </c>
      <c r="Q380">
        <v>339.62771796711098</v>
      </c>
      <c r="R380">
        <v>32.329718430150301</v>
      </c>
      <c r="S380" s="1">
        <f>(Table2[[#This Row],[Close Price]]-Table2[[#This Row],[20D EMA]])/Table2[[#This Row],[20D EMA]]</f>
        <v>-4.7863155622706696E-2</v>
      </c>
      <c r="T380" s="1">
        <f>(Table2[[#This Row],[Close Price]]-Table2[[#This Row],[50D EMA]])/Table2[[#This Row],[50D EMA]]</f>
        <v>-4.956841711555645E-2</v>
      </c>
      <c r="U380" s="1">
        <f>(Table2[[#This Row],[Close Price]]-Table2[[#This Row],[200D EMA]])/Table2[[#This Row],[200D EMA]]</f>
        <v>3.9078912970743639E-2</v>
      </c>
      <c r="V380">
        <v>0.82324783111097999</v>
      </c>
      <c r="W380">
        <v>348</v>
      </c>
      <c r="X380">
        <v>355.9</v>
      </c>
      <c r="Y380">
        <v>342</v>
      </c>
      <c r="Z380">
        <v>364.8</v>
      </c>
      <c r="AA380">
        <v>342</v>
      </c>
      <c r="AB380">
        <v>387</v>
      </c>
      <c r="AC380" s="1">
        <f>(Table2[[#This Row],[Close Price]]/Table2[[#This Row],[Day Low]])-1</f>
        <v>1.4080459770114961E-2</v>
      </c>
      <c r="AD380" s="1">
        <f>(Table2[[#This Row],[Day High]]/Table2[[#This Row],[Close Price]])-1</f>
        <v>8.5009917823746228E-3</v>
      </c>
      <c r="AE380" s="1">
        <f>(Table2[[#This Row],[Close Price]]/Table2[[#This Row],[Current Week Low]])-1</f>
        <v>3.1871345029239606E-2</v>
      </c>
      <c r="AF380" s="1">
        <f>(Table2[[#This Row],[Current Week High]]/Table2[[#This Row],[Close Price]])-1</f>
        <v>3.3720600736752759E-2</v>
      </c>
      <c r="AG380" s="1">
        <f>(Table2[[#This Row],[Close Price]]/Table2[[#This Row],[Current Month Low]])-1</f>
        <v>3.1871345029239606E-2</v>
      </c>
      <c r="AH380" s="1">
        <f>(Table2[[#This Row],[Current Month High]]/Table2[[#This Row],[Close Price]])-1</f>
        <v>9.6627939926324791E-2</v>
      </c>
      <c r="AI380">
        <v>21.2241428166619</v>
      </c>
      <c r="AJ380">
        <v>39.596518987341703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0.04</v>
      </c>
      <c r="AM380" t="s">
        <v>3111</v>
      </c>
      <c r="AN380">
        <v>-3.72</v>
      </c>
      <c r="AO380" t="s">
        <v>3110</v>
      </c>
      <c r="AP380">
        <v>0.17363516691258499</v>
      </c>
      <c r="AQ380">
        <f>(Table2[[#This Row],[Sharpe Ratio]]-AVERAGE(Table2[Sharpe Ratio]))/_xlfn.STDEV.P(Table2[Sharpe Ratio])</f>
        <v>1.303058136267341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612</v>
      </c>
      <c r="AT380">
        <f>_xlfn.RANK.AVG(Table2[[#This Row],[6M Return vs Nifty Z-Score]],Table2[6M Return vs Nifty Z-Score])</f>
        <v>458</v>
      </c>
      <c r="AU380">
        <f>_xlfn.RANK.AVG(Table2[[#This Row],[Sharpe Ratio Z-Score]],Table2[Sharpe Ratio Z-Score])</f>
        <v>75</v>
      </c>
      <c r="AV380">
        <f>(Table2[[#This Row],[Rank 1Y]]+Table2[[#This Row],[Rank 6M]]+Table2[[#This Row],[Rank Sharpe]])/3</f>
        <v>381.66666666666669</v>
      </c>
    </row>
    <row r="381" spans="1:48" x14ac:dyDescent="0.3">
      <c r="A381" t="s">
        <v>167</v>
      </c>
      <c r="B381" t="s">
        <v>168</v>
      </c>
      <c r="C381" t="s">
        <v>3075</v>
      </c>
      <c r="D381" t="s">
        <v>78</v>
      </c>
      <c r="E381">
        <v>158452.73333973999</v>
      </c>
      <c r="F381">
        <v>643.29999999999995</v>
      </c>
      <c r="G381">
        <v>11.7047571239654</v>
      </c>
      <c r="H381">
        <f>(Table2[[#This Row],[1Y Return vs Nifty]]-AVERAGE(Table2[1Y Return vs Nifty]))/_xlfn.STDEV.P(Table2[1Y Return vs Nifty])</f>
        <v>-0.34209008353002718</v>
      </c>
      <c r="I381">
        <v>-8.6463051990652193</v>
      </c>
      <c r="J381">
        <f>(Table2[[#This Row],[1M Return vs Nifty]]-AVERAGE(Table2[1M Return vs Nifty]))/_xlfn.STDEV.P(Table2[1M Return vs Nifty])</f>
        <v>-0.53463851592592559</v>
      </c>
      <c r="K381">
        <v>2.4239894805115201</v>
      </c>
      <c r="L381">
        <f>(Table2[[#This Row],[6M Return vs Nifty]]-AVERAGE(Table2[6M Return vs Nifty]))/_xlfn.STDEV.P(Table2[6M Return vs Nifty])</f>
        <v>-7.2025971165525074E-2</v>
      </c>
      <c r="M381">
        <v>-5.2182184541079399</v>
      </c>
      <c r="N381">
        <f>(Table2[[#This Row],[1W Return vs Nifty]]-AVERAGE(Table2[1W Return vs Nifty]))/_xlfn.STDEV.P(Table2[1W Return vs Nifty])</f>
        <v>-0.39981454787275272</v>
      </c>
      <c r="O381">
        <v>664.43</v>
      </c>
      <c r="P381">
        <v>658.60746035711497</v>
      </c>
      <c r="Q381">
        <v>588.80286084511204</v>
      </c>
      <c r="R381">
        <v>37.511955940899597</v>
      </c>
      <c r="S381" s="1">
        <f>(Table2[[#This Row],[Close Price]]-Table2[[#This Row],[20D EMA]])/Table2[[#This Row],[20D EMA]]</f>
        <v>-3.1801694685670422E-2</v>
      </c>
      <c r="T381" s="1">
        <f>(Table2[[#This Row],[Close Price]]-Table2[[#This Row],[50D EMA]])/Table2[[#This Row],[50D EMA]]</f>
        <v>-2.3242160586542545E-2</v>
      </c>
      <c r="U381" s="1">
        <f>(Table2[[#This Row],[Close Price]]-Table2[[#This Row],[200D EMA]])/Table2[[#This Row],[200D EMA]]</f>
        <v>9.2555832824364803E-2</v>
      </c>
      <c r="V381">
        <v>0.76204775820193804</v>
      </c>
      <c r="W381">
        <v>639.65</v>
      </c>
      <c r="X381">
        <v>644.95000000000005</v>
      </c>
      <c r="Y381">
        <v>622.95000000000005</v>
      </c>
      <c r="Z381">
        <v>650.54999999999995</v>
      </c>
      <c r="AA381">
        <v>622.95000000000005</v>
      </c>
      <c r="AB381">
        <v>681</v>
      </c>
      <c r="AC381" s="1">
        <f>(Table2[[#This Row],[Close Price]]/Table2[[#This Row],[Day Low]])-1</f>
        <v>5.7062456030640973E-3</v>
      </c>
      <c r="AD381" s="1">
        <f>(Table2[[#This Row],[Day High]]/Table2[[#This Row],[Close Price]])-1</f>
        <v>2.5648997357377024E-3</v>
      </c>
      <c r="AE381" s="1">
        <f>(Table2[[#This Row],[Close Price]]/Table2[[#This Row],[Current Week Low]])-1</f>
        <v>3.2667148246247502E-2</v>
      </c>
      <c r="AF381" s="1">
        <f>(Table2[[#This Row],[Current Week High]]/Table2[[#This Row],[Close Price]])-1</f>
        <v>1.1270013990362093E-2</v>
      </c>
      <c r="AG381" s="1">
        <f>(Table2[[#This Row],[Close Price]]/Table2[[#This Row],[Current Month Low]])-1</f>
        <v>3.2667148246247502E-2</v>
      </c>
      <c r="AH381" s="1">
        <f>(Table2[[#This Row],[Current Month High]]/Table2[[#This Row],[Close Price]])-1</f>
        <v>5.8604072749883551E-2</v>
      </c>
      <c r="AI381">
        <v>9.8942950411938497</v>
      </c>
      <c r="AJ381">
        <v>59.212968691993503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-0.02</v>
      </c>
      <c r="AM381" t="s">
        <v>3110</v>
      </c>
      <c r="AN381">
        <v>-6.37</v>
      </c>
      <c r="AO381" t="s">
        <v>3110</v>
      </c>
      <c r="AP381">
        <v>4.0874365819174002E-2</v>
      </c>
      <c r="AQ381">
        <f>(Table2[[#This Row],[Sharpe Ratio]]-AVERAGE(Table2[Sharpe Ratio]))/_xlfn.STDEV.P(Table2[Sharpe Ratio])</f>
        <v>-0.25082078481809089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-1.5993899033123218</v>
      </c>
      <c r="AS381">
        <f>_xlfn.RANK.AVG(Table2[[#This Row],[1Y Return vs Nifty Z-Score]],Table2[1Y Return vs Nifty Z-Score])</f>
        <v>411</v>
      </c>
      <c r="AT381">
        <f>_xlfn.RANK.AVG(Table2[[#This Row],[6M Return vs Nifty Z-Score]],Table2[6M Return vs Nifty Z-Score])</f>
        <v>335</v>
      </c>
      <c r="AU381">
        <f>_xlfn.RANK.AVG(Table2[[#This Row],[Sharpe Ratio Z-Score]],Table2[Sharpe Ratio Z-Score])</f>
        <v>402</v>
      </c>
      <c r="AV381">
        <f>(Table2[[#This Row],[Rank 1Y]]+Table2[[#This Row],[Rank 6M]]+Table2[[#This Row],[Rank Sharpe]])/3</f>
        <v>382.66666666666669</v>
      </c>
    </row>
    <row r="382" spans="1:48" x14ac:dyDescent="0.3">
      <c r="A382" t="s">
        <v>76</v>
      </c>
      <c r="B382" t="s">
        <v>77</v>
      </c>
      <c r="C382" t="s">
        <v>3075</v>
      </c>
      <c r="D382" t="s">
        <v>78</v>
      </c>
      <c r="E382">
        <v>332674.55996336002</v>
      </c>
      <c r="F382">
        <v>11543.2</v>
      </c>
      <c r="G382">
        <v>14.5442382618037</v>
      </c>
      <c r="H382">
        <f>(Table2[[#This Row],[1Y Return vs Nifty]]-AVERAGE(Table2[1Y Return vs Nifty]))/_xlfn.STDEV.P(Table2[1Y Return vs Nifty])</f>
        <v>-0.29921436828564196</v>
      </c>
      <c r="I382">
        <v>-3.0741494700719398</v>
      </c>
      <c r="J382">
        <f>(Table2[[#This Row],[1M Return vs Nifty]]-AVERAGE(Table2[1M Return vs Nifty]))/_xlfn.STDEV.P(Table2[1M Return vs Nifty])</f>
        <v>3.6796337744749712E-2</v>
      </c>
      <c r="K382">
        <v>2.08218523612249</v>
      </c>
      <c r="L382">
        <f>(Table2[[#This Row],[6M Return vs Nifty]]-AVERAGE(Table2[6M Return vs Nifty]))/_xlfn.STDEV.P(Table2[6M Return vs Nifty])</f>
        <v>-8.4057307926120123E-2</v>
      </c>
      <c r="M382">
        <v>-1.57123422765163</v>
      </c>
      <c r="N382">
        <f>(Table2[[#This Row],[1W Return vs Nifty]]-AVERAGE(Table2[1W Return vs Nifty]))/_xlfn.STDEV.P(Table2[1W Return vs Nifty])</f>
        <v>0.30873363280372623</v>
      </c>
      <c r="O382">
        <v>11578.8</v>
      </c>
      <c r="P382">
        <v>11206.5917923582</v>
      </c>
      <c r="Q382">
        <v>10046.6839246175</v>
      </c>
      <c r="R382">
        <v>46.908682347793899</v>
      </c>
      <c r="S382" s="1">
        <f>(Table2[[#This Row],[Close Price]]-Table2[[#This Row],[20D EMA]])/Table2[[#This Row],[20D EMA]]</f>
        <v>-3.0745845856218735E-3</v>
      </c>
      <c r="T382" s="1">
        <f>(Table2[[#This Row],[Close Price]]-Table2[[#This Row],[50D EMA]])/Table2[[#This Row],[50D EMA]]</f>
        <v>3.0036626110655204E-2</v>
      </c>
      <c r="U382" s="1">
        <f>(Table2[[#This Row],[Close Price]]-Table2[[#This Row],[200D EMA]])/Table2[[#This Row],[200D EMA]]</f>
        <v>0.14895622143696294</v>
      </c>
      <c r="V382">
        <v>0.73938620719207604</v>
      </c>
      <c r="W382">
        <v>11449.1</v>
      </c>
      <c r="X382">
        <v>11524.2</v>
      </c>
      <c r="Y382">
        <v>11272.1</v>
      </c>
      <c r="Z382">
        <v>11700</v>
      </c>
      <c r="AA382">
        <v>11272.1</v>
      </c>
      <c r="AB382">
        <v>12032.3</v>
      </c>
      <c r="AC382" s="1">
        <f>(Table2[[#This Row],[Close Price]]/Table2[[#This Row],[Day Low]])-1</f>
        <v>8.2189866452384575E-3</v>
      </c>
      <c r="AD382" s="1">
        <f>(Table2[[#This Row],[Day High]]/Table2[[#This Row],[Close Price]])-1</f>
        <v>-1.645990713147083E-3</v>
      </c>
      <c r="AE382" s="1">
        <f>(Table2[[#This Row],[Close Price]]/Table2[[#This Row],[Current Week Low]])-1</f>
        <v>2.4050531844110656E-2</v>
      </c>
      <c r="AF382" s="1">
        <f>(Table2[[#This Row],[Current Week High]]/Table2[[#This Row],[Close Price]])-1</f>
        <v>1.3583754937972037E-2</v>
      </c>
      <c r="AG382" s="1">
        <f>(Table2[[#This Row],[Close Price]]/Table2[[#This Row],[Current Month Low]])-1</f>
        <v>2.4050531844110656E-2</v>
      </c>
      <c r="AH382" s="1">
        <f>(Table2[[#This Row],[Current Month High]]/Table2[[#This Row],[Close Price]])-1</f>
        <v>4.2371266200013746E-2</v>
      </c>
      <c r="AI382">
        <v>4.6330307020583303</v>
      </c>
      <c r="AJ382">
        <v>44.513092085907601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</v>
      </c>
      <c r="AM382" t="s">
        <v>3111</v>
      </c>
      <c r="AN382">
        <v>0.24</v>
      </c>
      <c r="AO382" t="s">
        <v>3111</v>
      </c>
      <c r="AP382">
        <v>3.6083770967152998E-2</v>
      </c>
      <c r="AQ382">
        <f>(Table2[[#This Row],[Sharpe Ratio]]-AVERAGE(Table2[Sharpe Ratio]))/_xlfn.STDEV.P(Table2[Sharpe Ratio])</f>
        <v>-0.30689158507469821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-0.34463329073798432</v>
      </c>
      <c r="AS382">
        <f>_xlfn.RANK.AVG(Table2[[#This Row],[1Y Return vs Nifty Z-Score]],Table2[1Y Return vs Nifty Z-Score])</f>
        <v>386</v>
      </c>
      <c r="AT382">
        <f>_xlfn.RANK.AVG(Table2[[#This Row],[6M Return vs Nifty Z-Score]],Table2[6M Return vs Nifty Z-Score])</f>
        <v>345</v>
      </c>
      <c r="AU382">
        <f>_xlfn.RANK.AVG(Table2[[#This Row],[Sharpe Ratio Z-Score]],Table2[Sharpe Ratio Z-Score])</f>
        <v>423</v>
      </c>
      <c r="AV382">
        <f>(Table2[[#This Row],[Rank 1Y]]+Table2[[#This Row],[Rank 6M]]+Table2[[#This Row],[Rank Sharpe]])/3</f>
        <v>384.66666666666669</v>
      </c>
    </row>
    <row r="383" spans="1:48" x14ac:dyDescent="0.3">
      <c r="A383" t="s">
        <v>1540</v>
      </c>
      <c r="B383" t="s">
        <v>1541</v>
      </c>
      <c r="C383" t="s">
        <v>3071</v>
      </c>
      <c r="D383" t="s">
        <v>857</v>
      </c>
      <c r="E383">
        <v>6211.438607864</v>
      </c>
      <c r="F383">
        <v>209.84</v>
      </c>
      <c r="G383">
        <v>50.012767098699797</v>
      </c>
      <c r="H383">
        <f>(Table2[[#This Row],[1Y Return vs Nifty]]-AVERAGE(Table2[1Y Return vs Nifty]))/_xlfn.STDEV.P(Table2[1Y Return vs Nifty])</f>
        <v>0.23635479689844632</v>
      </c>
      <c r="I383">
        <v>-8.1462778366528195</v>
      </c>
      <c r="J383">
        <f>(Table2[[#This Row],[1M Return vs Nifty]]-AVERAGE(Table2[1M Return vs Nifty]))/_xlfn.STDEV.P(Table2[1M Return vs Nifty])</f>
        <v>-0.48335978708769067</v>
      </c>
      <c r="K383">
        <v>-24.154046364207598</v>
      </c>
      <c r="L383">
        <f>(Table2[[#This Row],[6M Return vs Nifty]]-AVERAGE(Table2[6M Return vs Nifty]))/_xlfn.STDEV.P(Table2[6M Return vs Nifty])</f>
        <v>-1.007559408600057</v>
      </c>
      <c r="M383">
        <v>-8.5415431200418297</v>
      </c>
      <c r="N383">
        <f>(Table2[[#This Row],[1W Return vs Nifty]]-AVERAGE(Table2[1W Return vs Nifty]))/_xlfn.STDEV.P(Table2[1W Return vs Nifty])</f>
        <v>-1.0454810766070344</v>
      </c>
      <c r="O383">
        <v>216.28</v>
      </c>
      <c r="P383">
        <v>215.11936525444699</v>
      </c>
      <c r="Q383">
        <v>193.84570088657401</v>
      </c>
      <c r="R383">
        <v>39.668893846988396</v>
      </c>
      <c r="S383" s="1">
        <f>(Table2[[#This Row],[Close Price]]-Table2[[#This Row],[20D EMA]])/Table2[[#This Row],[20D EMA]]</f>
        <v>-2.9776216016275187E-2</v>
      </c>
      <c r="T383" s="1">
        <f>(Table2[[#This Row],[Close Price]]-Table2[[#This Row],[50D EMA]])/Table2[[#This Row],[50D EMA]]</f>
        <v>-2.4541562068121855E-2</v>
      </c>
      <c r="U383" s="1">
        <f>(Table2[[#This Row],[Close Price]]-Table2[[#This Row],[200D EMA]])/Table2[[#This Row],[200D EMA]]</f>
        <v>8.2510466006077823E-2</v>
      </c>
      <c r="V383">
        <v>0.82967911504280301</v>
      </c>
      <c r="W383">
        <v>207.6</v>
      </c>
      <c r="X383">
        <v>210.31</v>
      </c>
      <c r="Y383">
        <v>201</v>
      </c>
      <c r="Z383">
        <v>212.42</v>
      </c>
      <c r="AA383">
        <v>201</v>
      </c>
      <c r="AB383">
        <v>228.4</v>
      </c>
      <c r="AC383" s="1">
        <f>(Table2[[#This Row],[Close Price]]/Table2[[#This Row],[Day Low]])-1</f>
        <v>1.0789980732177407E-2</v>
      </c>
      <c r="AD383" s="1">
        <f>(Table2[[#This Row],[Day High]]/Table2[[#This Row],[Close Price]])-1</f>
        <v>2.2398017537170745E-3</v>
      </c>
      <c r="AE383" s="1">
        <f>(Table2[[#This Row],[Close Price]]/Table2[[#This Row],[Current Week Low]])-1</f>
        <v>4.3980099502487491E-2</v>
      </c>
      <c r="AF383" s="1">
        <f>(Table2[[#This Row],[Current Week High]]/Table2[[#This Row],[Close Price]])-1</f>
        <v>1.2295081967212962E-2</v>
      </c>
      <c r="AG383" s="1">
        <f>(Table2[[#This Row],[Close Price]]/Table2[[#This Row],[Current Month Low]])-1</f>
        <v>4.3980099502487491E-2</v>
      </c>
      <c r="AH383" s="1">
        <f>(Table2[[#This Row],[Current Month High]]/Table2[[#This Row],[Close Price]])-1</f>
        <v>8.8448341593595048E-2</v>
      </c>
      <c r="AI383">
        <v>21.3305375524208</v>
      </c>
      <c r="AJ383">
        <v>77.080168776371295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-0.14000000000000001</v>
      </c>
      <c r="AM383" t="s">
        <v>3110</v>
      </c>
      <c r="AN383">
        <v>-2.5</v>
      </c>
      <c r="AO383" t="s">
        <v>3110</v>
      </c>
      <c r="AP383">
        <v>7.7717560711985004E-2</v>
      </c>
      <c r="AQ383">
        <f>(Table2[[#This Row],[Sharpe Ratio]]-AVERAGE(Table2[Sharpe Ratio]))/_xlfn.STDEV.P(Table2[Sharpe Ratio])</f>
        <v>0.18040487409534278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-2.119640601300993</v>
      </c>
      <c r="AS383">
        <f>_xlfn.RANK.AVG(Table2[[#This Row],[1Y Return vs Nifty Z-Score]],Table2[1Y Return vs Nifty Z-Score])</f>
        <v>231</v>
      </c>
      <c r="AT383">
        <f>_xlfn.RANK.AVG(Table2[[#This Row],[6M Return vs Nifty Z-Score]],Table2[6M Return vs Nifty Z-Score])</f>
        <v>642</v>
      </c>
      <c r="AU383">
        <f>_xlfn.RANK.AVG(Table2[[#This Row],[Sharpe Ratio Z-Score]],Table2[Sharpe Ratio Z-Score])</f>
        <v>286</v>
      </c>
      <c r="AV383">
        <f>(Table2[[#This Row],[Rank 1Y]]+Table2[[#This Row],[Rank 6M]]+Table2[[#This Row],[Rank Sharpe]])/3</f>
        <v>386.33333333333331</v>
      </c>
    </row>
    <row r="384" spans="1:48" x14ac:dyDescent="0.3">
      <c r="A384" t="s">
        <v>1808</v>
      </c>
      <c r="B384" t="s">
        <v>1809</v>
      </c>
      <c r="C384" t="s">
        <v>3072</v>
      </c>
      <c r="D384" t="s">
        <v>260</v>
      </c>
      <c r="E384">
        <v>4049.15077776</v>
      </c>
      <c r="F384">
        <v>1289.8499999999999</v>
      </c>
      <c r="G384">
        <v>3.1011619309493699</v>
      </c>
      <c r="H384">
        <f>(Table2[[#This Row],[1Y Return vs Nifty]]-AVERAGE(Table2[1Y Return vs Nifty]))/_xlfn.STDEV.P(Table2[1Y Return vs Nifty])</f>
        <v>-0.47200300764071512</v>
      </c>
      <c r="I384">
        <v>-12.871495797417699</v>
      </c>
      <c r="J384">
        <f>(Table2[[#This Row],[1M Return vs Nifty]]-AVERAGE(Table2[1M Return vs Nifty]))/_xlfn.STDEV.P(Table2[1M Return vs Nifty])</f>
        <v>-0.96793960956504321</v>
      </c>
      <c r="K384">
        <v>-9.6760662151662107</v>
      </c>
      <c r="L384">
        <f>(Table2[[#This Row],[6M Return vs Nifty]]-AVERAGE(Table2[6M Return vs Nifty]))/_xlfn.STDEV.P(Table2[6M Return vs Nifty])</f>
        <v>-0.4979418200364974</v>
      </c>
      <c r="M384">
        <v>-10.766187109477601</v>
      </c>
      <c r="N384">
        <f>(Table2[[#This Row],[1W Return vs Nifty]]-AVERAGE(Table2[1W Return vs Nifty]))/_xlfn.STDEV.P(Table2[1W Return vs Nifty])</f>
        <v>-1.4776922827682417</v>
      </c>
      <c r="O384">
        <v>1381.51</v>
      </c>
      <c r="P384">
        <v>1359.78037062352</v>
      </c>
      <c r="Q384">
        <v>1239.78404942971</v>
      </c>
      <c r="R384">
        <v>21.301235858707098</v>
      </c>
      <c r="S384" s="1">
        <f>(Table2[[#This Row],[Close Price]]-Table2[[#This Row],[20D EMA]])/Table2[[#This Row],[20D EMA]]</f>
        <v>-6.6347692018154103E-2</v>
      </c>
      <c r="T384" s="1">
        <f>(Table2[[#This Row],[Close Price]]-Table2[[#This Row],[50D EMA]])/Table2[[#This Row],[50D EMA]]</f>
        <v>-5.1427695335426744E-2</v>
      </c>
      <c r="U384" s="1">
        <f>(Table2[[#This Row],[Close Price]]-Table2[[#This Row],[200D EMA]])/Table2[[#This Row],[200D EMA]]</f>
        <v>4.0382799402299011E-2</v>
      </c>
      <c r="V384">
        <v>0.82965066302731505</v>
      </c>
      <c r="W384">
        <v>1275</v>
      </c>
      <c r="X384">
        <v>1297.2</v>
      </c>
      <c r="Y384">
        <v>1273.95</v>
      </c>
      <c r="Z384">
        <v>1340</v>
      </c>
      <c r="AA384">
        <v>1273.95</v>
      </c>
      <c r="AB384">
        <v>1440.55</v>
      </c>
      <c r="AC384" s="1">
        <f>(Table2[[#This Row],[Close Price]]/Table2[[#This Row],[Day Low]])-1</f>
        <v>1.1647058823529344E-2</v>
      </c>
      <c r="AD384" s="1">
        <f>(Table2[[#This Row],[Day High]]/Table2[[#This Row],[Close Price]])-1</f>
        <v>5.6983370159322533E-3</v>
      </c>
      <c r="AE384" s="1">
        <f>(Table2[[#This Row],[Close Price]]/Table2[[#This Row],[Current Week Low]])-1</f>
        <v>1.2480866596020102E-2</v>
      </c>
      <c r="AF384" s="1">
        <f>(Table2[[#This Row],[Current Week High]]/Table2[[#This Row],[Close Price]])-1</f>
        <v>3.8880489979455035E-2</v>
      </c>
      <c r="AG384" s="1">
        <f>(Table2[[#This Row],[Close Price]]/Table2[[#This Row],[Current Month Low]])-1</f>
        <v>1.2480866596020102E-2</v>
      </c>
      <c r="AH384" s="1">
        <f>(Table2[[#This Row],[Current Month High]]/Table2[[#This Row],[Close Price]])-1</f>
        <v>0.11683529092530143</v>
      </c>
      <c r="AI384">
        <v>18.3548474628832</v>
      </c>
      <c r="AJ384">
        <v>33.815748521630802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-0.06</v>
      </c>
      <c r="AM384" t="s">
        <v>3110</v>
      </c>
      <c r="AN384">
        <v>-9.24</v>
      </c>
      <c r="AO384" t="s">
        <v>3110</v>
      </c>
      <c r="AP384">
        <v>0.112282851627565</v>
      </c>
      <c r="AQ384">
        <f>(Table2[[#This Row],[Sharpe Ratio]]-AVERAGE(Table2[Sharpe Ratio]))/_xlfn.STDEV.P(Table2[Sharpe Ratio])</f>
        <v>0.58496914692701085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-2.8306075730834865</v>
      </c>
      <c r="AS384">
        <f>_xlfn.RANK.AVG(Table2[[#This Row],[1Y Return vs Nifty Z-Score]],Table2[1Y Return vs Nifty Z-Score])</f>
        <v>464</v>
      </c>
      <c r="AT384">
        <f>_xlfn.RANK.AVG(Table2[[#This Row],[6M Return vs Nifty Z-Score]],Table2[6M Return vs Nifty Z-Score])</f>
        <v>493</v>
      </c>
      <c r="AU384">
        <f>_xlfn.RANK.AVG(Table2[[#This Row],[Sharpe Ratio Z-Score]],Table2[Sharpe Ratio Z-Score])</f>
        <v>202</v>
      </c>
      <c r="AV384">
        <f>(Table2[[#This Row],[Rank 1Y]]+Table2[[#This Row],[Rank 6M]]+Table2[[#This Row],[Rank Sharpe]])/3</f>
        <v>386.33333333333331</v>
      </c>
    </row>
    <row r="385" spans="1:48" x14ac:dyDescent="0.3">
      <c r="A385" t="s">
        <v>941</v>
      </c>
      <c r="B385" t="s">
        <v>942</v>
      </c>
      <c r="C385" t="s">
        <v>3070</v>
      </c>
      <c r="D385" t="s">
        <v>51</v>
      </c>
      <c r="E385">
        <v>15174.30107025</v>
      </c>
      <c r="F385">
        <v>6588.75</v>
      </c>
      <c r="G385">
        <v>19.5382692471693</v>
      </c>
      <c r="H385">
        <f>(Table2[[#This Row],[1Y Return vs Nifty]]-AVERAGE(Table2[1Y Return vs Nifty]))/_xlfn.STDEV.P(Table2[1Y Return vs Nifty])</f>
        <v>-0.22380529174809399</v>
      </c>
      <c r="I385">
        <v>-1.16780615743419</v>
      </c>
      <c r="J385">
        <f>(Table2[[#This Row],[1M Return vs Nifty]]-AVERAGE(Table2[1M Return vs Nifty]))/_xlfn.STDEV.P(Table2[1M Return vs Nifty])</f>
        <v>0.2322953626975279</v>
      </c>
      <c r="K385">
        <v>7.7330212569330596</v>
      </c>
      <c r="L385">
        <f>(Table2[[#This Row],[6M Return vs Nifty]]-AVERAGE(Table2[6M Return vs Nifty]))/_xlfn.STDEV.P(Table2[6M Return vs Nifty])</f>
        <v>0.11484926582576177</v>
      </c>
      <c r="M385">
        <v>1.5233524940196199</v>
      </c>
      <c r="N385">
        <f>(Table2[[#This Row],[1W Return vs Nifty]]-AVERAGE(Table2[1W Return vs Nifty]))/_xlfn.STDEV.P(Table2[1W Return vs Nifty])</f>
        <v>0.90996019574839626</v>
      </c>
      <c r="O385">
        <v>6594.98</v>
      </c>
      <c r="P385">
        <v>6318.9661333138802</v>
      </c>
      <c r="Q385">
        <v>5551.1390746118404</v>
      </c>
      <c r="R385">
        <v>55.899084455389897</v>
      </c>
      <c r="S385" s="1">
        <f>(Table2[[#This Row],[Close Price]]-Table2[[#This Row],[20D EMA]])/Table2[[#This Row],[20D EMA]]</f>
        <v>-9.4465790646818698E-4</v>
      </c>
      <c r="T385" s="1">
        <f>(Table2[[#This Row],[Close Price]]-Table2[[#This Row],[50D EMA]])/Table2[[#This Row],[50D EMA]]</f>
        <v>4.2694304890131769E-2</v>
      </c>
      <c r="U385" s="1">
        <f>(Table2[[#This Row],[Close Price]]-Table2[[#This Row],[200D EMA]])/Table2[[#This Row],[200D EMA]]</f>
        <v>0.18691856057681527</v>
      </c>
      <c r="V385">
        <v>0.733534211231338</v>
      </c>
      <c r="W385">
        <v>6605</v>
      </c>
      <c r="X385">
        <v>6645.9</v>
      </c>
      <c r="Y385">
        <v>6382.35</v>
      </c>
      <c r="Z385">
        <v>6645</v>
      </c>
      <c r="AA385">
        <v>6382.35</v>
      </c>
      <c r="AB385">
        <v>6649.8</v>
      </c>
      <c r="AC385" s="1">
        <f>(Table2[[#This Row],[Close Price]]/Table2[[#This Row],[Day Low]])-1</f>
        <v>-2.4602573807721573E-3</v>
      </c>
      <c r="AD385" s="1">
        <f>(Table2[[#This Row],[Day High]]/Table2[[#This Row],[Close Price]])-1</f>
        <v>8.6738759248718988E-3</v>
      </c>
      <c r="AE385" s="1">
        <f>(Table2[[#This Row],[Close Price]]/Table2[[#This Row],[Current Week Low]])-1</f>
        <v>3.2339185409762772E-2</v>
      </c>
      <c r="AF385" s="1">
        <f>(Table2[[#This Row],[Current Week High]]/Table2[[#This Row],[Close Price]])-1</f>
        <v>8.5372794536140439E-3</v>
      </c>
      <c r="AG385" s="1">
        <f>(Table2[[#This Row],[Close Price]]/Table2[[#This Row],[Current Month Low]])-1</f>
        <v>3.2339185409762772E-2</v>
      </c>
      <c r="AH385" s="1">
        <f>(Table2[[#This Row],[Current Month High]]/Table2[[#This Row],[Close Price]])-1</f>
        <v>9.2657939669891221E-3</v>
      </c>
      <c r="AI385">
        <v>14.431417188389201</v>
      </c>
      <c r="AJ385">
        <v>50.490187499999898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-0.36</v>
      </c>
      <c r="AM385" t="s">
        <v>3110</v>
      </c>
      <c r="AN385">
        <v>3.41</v>
      </c>
      <c r="AO385" t="s">
        <v>3111</v>
      </c>
      <c r="AP385">
        <v>3.2861279537319999E-3</v>
      </c>
      <c r="AQ385">
        <f>(Table2[[#This Row],[Sharpe Ratio]]-AVERAGE(Table2[Sharpe Ratio]))/_xlfn.STDEV.P(Table2[Sharpe Ratio])</f>
        <v>-0.69076668766602423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0.34253284485756774</v>
      </c>
      <c r="AS385">
        <f>_xlfn.RANK.AVG(Table2[[#This Row],[1Y Return vs Nifty Z-Score]],Table2[1Y Return vs Nifty Z-Score])</f>
        <v>358</v>
      </c>
      <c r="AT385">
        <f>_xlfn.RANK.AVG(Table2[[#This Row],[6M Return vs Nifty Z-Score]],Table2[6M Return vs Nifty Z-Score])</f>
        <v>283</v>
      </c>
      <c r="AU385">
        <f>_xlfn.RANK.AVG(Table2[[#This Row],[Sharpe Ratio Z-Score]],Table2[Sharpe Ratio Z-Score])</f>
        <v>521</v>
      </c>
      <c r="AV385">
        <f>(Table2[[#This Row],[Rank 1Y]]+Table2[[#This Row],[Rank 6M]]+Table2[[#This Row],[Rank Sharpe]])/3</f>
        <v>387.33333333333331</v>
      </c>
    </row>
    <row r="386" spans="1:48" x14ac:dyDescent="0.3">
      <c r="A386" t="s">
        <v>1349</v>
      </c>
      <c r="B386" t="s">
        <v>1350</v>
      </c>
      <c r="C386" t="s">
        <v>3079</v>
      </c>
      <c r="D386" t="s">
        <v>138</v>
      </c>
      <c r="E386">
        <v>8032.3216761839903</v>
      </c>
      <c r="F386">
        <v>126.32</v>
      </c>
      <c r="G386">
        <v>57.902332948357198</v>
      </c>
      <c r="H386">
        <f>(Table2[[#This Row],[1Y Return vs Nifty]]-AVERAGE(Table2[1Y Return vs Nifty]))/_xlfn.STDEV.P(Table2[1Y Return vs Nifty])</f>
        <v>0.35548599106769618</v>
      </c>
      <c r="I386">
        <v>-14.246325356719</v>
      </c>
      <c r="J386">
        <f>(Table2[[#This Row],[1M Return vs Nifty]]-AVERAGE(Table2[1M Return vs Nifty]))/_xlfn.STDEV.P(Table2[1M Return vs Nifty])</f>
        <v>-1.1089309181807836</v>
      </c>
      <c r="K386">
        <v>-0.180227850033015</v>
      </c>
      <c r="L386">
        <f>(Table2[[#This Row],[6M Return vs Nifty]]-AVERAGE(Table2[6M Return vs Nifty]))/_xlfn.STDEV.P(Table2[6M Return vs Nifty])</f>
        <v>-0.16369310583661451</v>
      </c>
      <c r="M386">
        <v>-2.6295479313793102</v>
      </c>
      <c r="N386">
        <f>(Table2[[#This Row],[1W Return vs Nifty]]-AVERAGE(Table2[1W Return vs Nifty]))/_xlfn.STDEV.P(Table2[1W Return vs Nifty])</f>
        <v>0.1031209394661788</v>
      </c>
      <c r="O386">
        <v>134.59</v>
      </c>
      <c r="P386">
        <v>135.93535354358099</v>
      </c>
      <c r="Q386">
        <v>117.57450206303599</v>
      </c>
      <c r="R386">
        <v>32.390360318198802</v>
      </c>
      <c r="S386" s="1">
        <f>(Table2[[#This Row],[Close Price]]-Table2[[#This Row],[20D EMA]])/Table2[[#This Row],[20D EMA]]</f>
        <v>-6.1445872650271266E-2</v>
      </c>
      <c r="T386" s="1">
        <f>(Table2[[#This Row],[Close Price]]-Table2[[#This Row],[50D EMA]])/Table2[[#This Row],[50D EMA]]</f>
        <v>-7.0734752166575293E-2</v>
      </c>
      <c r="U386" s="1">
        <f>(Table2[[#This Row],[Close Price]]-Table2[[#This Row],[200D EMA]])/Table2[[#This Row],[200D EMA]]</f>
        <v>7.4382606632475617E-2</v>
      </c>
      <c r="V386">
        <v>0.45234368422268101</v>
      </c>
      <c r="W386">
        <v>126.75</v>
      </c>
      <c r="X386">
        <v>127.75</v>
      </c>
      <c r="Y386">
        <v>122.25</v>
      </c>
      <c r="Z386">
        <v>134.4</v>
      </c>
      <c r="AA386">
        <v>122.25</v>
      </c>
      <c r="AB386">
        <v>137.19999999999999</v>
      </c>
      <c r="AC386" s="1">
        <f>(Table2[[#This Row],[Close Price]]/Table2[[#This Row],[Day Low]])-1</f>
        <v>-3.3925049309665445E-3</v>
      </c>
      <c r="AD386" s="1">
        <f>(Table2[[#This Row],[Day High]]/Table2[[#This Row],[Close Price]])-1</f>
        <v>1.1320455984800581E-2</v>
      </c>
      <c r="AE386" s="1">
        <f>(Table2[[#This Row],[Close Price]]/Table2[[#This Row],[Current Week Low]])-1</f>
        <v>3.3292433537832178E-2</v>
      </c>
      <c r="AF386" s="1">
        <f>(Table2[[#This Row],[Current Week High]]/Table2[[#This Row],[Close Price]])-1</f>
        <v>6.3964534515516203E-2</v>
      </c>
      <c r="AG386" s="1">
        <f>(Table2[[#This Row],[Close Price]]/Table2[[#This Row],[Current Month Low]])-1</f>
        <v>3.3292433537832178E-2</v>
      </c>
      <c r="AH386" s="1">
        <f>(Table2[[#This Row],[Current Month High]]/Table2[[#This Row],[Close Price]])-1</f>
        <v>8.6130462317922651E-2</v>
      </c>
      <c r="AI386">
        <v>30.1139962001266</v>
      </c>
      <c r="AJ386">
        <v>102.76083467094701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-0.02</v>
      </c>
      <c r="AM386" t="s">
        <v>3110</v>
      </c>
      <c r="AN386">
        <v>-3.56</v>
      </c>
      <c r="AO386" t="s">
        <v>3110</v>
      </c>
      <c r="AP386">
        <v>-1.1684584665736001E-2</v>
      </c>
      <c r="AQ386">
        <f>(Table2[[#This Row],[Sharpe Ratio]]-AVERAGE(Table2[Sharpe Ratio]))/_xlfn.STDEV.P(Table2[Sharpe Ratio])</f>
        <v>-0.86598915228983508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199</v>
      </c>
      <c r="AT386">
        <f>_xlfn.RANK.AVG(Table2[[#This Row],[6M Return vs Nifty Z-Score]],Table2[6M Return vs Nifty Z-Score])</f>
        <v>370</v>
      </c>
      <c r="AU386">
        <f>_xlfn.RANK.AVG(Table2[[#This Row],[Sharpe Ratio Z-Score]],Table2[Sharpe Ratio Z-Score])</f>
        <v>596</v>
      </c>
      <c r="AV386">
        <f>(Table2[[#This Row],[Rank 1Y]]+Table2[[#This Row],[Rank 6M]]+Table2[[#This Row],[Rank Sharpe]])/3</f>
        <v>388.33333333333331</v>
      </c>
    </row>
    <row r="387" spans="1:48" x14ac:dyDescent="0.3">
      <c r="A387" t="s">
        <v>1848</v>
      </c>
      <c r="B387" t="s">
        <v>1849</v>
      </c>
      <c r="C387" t="s">
        <v>3077</v>
      </c>
      <c r="D387" t="s">
        <v>592</v>
      </c>
      <c r="E387">
        <v>3824.2783599999998</v>
      </c>
      <c r="F387">
        <v>883.45</v>
      </c>
      <c r="G387">
        <v>11.785255509573</v>
      </c>
      <c r="H387">
        <f>(Table2[[#This Row],[1Y Return vs Nifty]]-AVERAGE(Table2[1Y Return vs Nifty]))/_xlfn.STDEV.P(Table2[1Y Return vs Nifty])</f>
        <v>-0.34087457066292226</v>
      </c>
      <c r="I387">
        <v>-10.253247649152801</v>
      </c>
      <c r="J387">
        <f>(Table2[[#This Row],[1M Return vs Nifty]]-AVERAGE(Table2[1M Return vs Nifty]))/_xlfn.STDEV.P(Table2[1M Return vs Nifty])</f>
        <v>-0.69943342986651214</v>
      </c>
      <c r="K387">
        <v>-24.252559661707</v>
      </c>
      <c r="L387">
        <f>(Table2[[#This Row],[6M Return vs Nifty]]-AVERAGE(Table2[6M Return vs Nifty]))/_xlfn.STDEV.P(Table2[6M Return vs Nifty])</f>
        <v>-1.0110270269139565</v>
      </c>
      <c r="M387">
        <v>-5.97473048729338</v>
      </c>
      <c r="N387">
        <f>(Table2[[#This Row],[1W Return vs Nifty]]-AVERAGE(Table2[1W Return vs Nifty]))/_xlfn.STDEV.P(Table2[1W Return vs Nifty])</f>
        <v>-0.54679221256483479</v>
      </c>
      <c r="O387">
        <v>1081.45</v>
      </c>
      <c r="P387">
        <v>1108.06958705941</v>
      </c>
      <c r="Q387">
        <v>1007.83570068679</v>
      </c>
      <c r="R387">
        <v>15.967177108076401</v>
      </c>
      <c r="S387" s="1">
        <f>(Table2[[#This Row],[Close Price]]-Table2[[#This Row],[20D EMA]])/Table2[[#This Row],[20D EMA]]</f>
        <v>-0.18308752138332793</v>
      </c>
      <c r="T387" s="1">
        <f>(Table2[[#This Row],[Close Price]]-Table2[[#This Row],[50D EMA]])/Table2[[#This Row],[50D EMA]]</f>
        <v>-0.20271252787968341</v>
      </c>
      <c r="U387" s="1">
        <f>(Table2[[#This Row],[Close Price]]-Table2[[#This Row],[200D EMA]])/Table2[[#This Row],[200D EMA]]</f>
        <v>-0.12341862924882228</v>
      </c>
      <c r="V387">
        <v>1.1255715444393399</v>
      </c>
      <c r="W387">
        <v>831.35</v>
      </c>
      <c r="X387">
        <v>868.9</v>
      </c>
      <c r="Y387">
        <v>866.25</v>
      </c>
      <c r="Z387">
        <v>1118</v>
      </c>
      <c r="AA387">
        <v>866.25</v>
      </c>
      <c r="AB387">
        <v>1205</v>
      </c>
      <c r="AC387" s="1">
        <f>(Table2[[#This Row],[Close Price]]/Table2[[#This Row],[Day Low]])-1</f>
        <v>6.266915258314798E-2</v>
      </c>
      <c r="AD387" s="1">
        <f>(Table2[[#This Row],[Day High]]/Table2[[#This Row],[Close Price]])-1</f>
        <v>-1.6469522893202915E-2</v>
      </c>
      <c r="AE387" s="1">
        <f>(Table2[[#This Row],[Close Price]]/Table2[[#This Row],[Current Week Low]])-1</f>
        <v>1.9855699855700015E-2</v>
      </c>
      <c r="AF387" s="1">
        <f>(Table2[[#This Row],[Current Week High]]/Table2[[#This Row],[Close Price]])-1</f>
        <v>0.26549323674231706</v>
      </c>
      <c r="AG387" s="1">
        <f>(Table2[[#This Row],[Close Price]]/Table2[[#This Row],[Current Month Low]])-1</f>
        <v>1.9855699855700015E-2</v>
      </c>
      <c r="AH387" s="1">
        <f>(Table2[[#This Row],[Current Month High]]/Table2[[#This Row],[Close Price]])-1</f>
        <v>0.36397079630992124</v>
      </c>
      <c r="AI387">
        <v>69.217273190333302</v>
      </c>
      <c r="AJ387">
        <v>48.703921898670202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-0.32</v>
      </c>
      <c r="AM387" t="s">
        <v>3110</v>
      </c>
      <c r="AN387">
        <v>-18.350000000000001</v>
      </c>
      <c r="AO387" t="s">
        <v>3110</v>
      </c>
      <c r="AP387">
        <v>0.15174115826974399</v>
      </c>
      <c r="AQ387">
        <f>(Table2[[#This Row],[Sharpe Ratio]]-AVERAGE(Table2[Sharpe Ratio]))/_xlfn.STDEV.P(Table2[Sharpe Ratio])</f>
        <v>1.046802989808592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410</v>
      </c>
      <c r="AT387">
        <f>_xlfn.RANK.AVG(Table2[[#This Row],[6M Return vs Nifty Z-Score]],Table2[6M Return vs Nifty Z-Score])</f>
        <v>644</v>
      </c>
      <c r="AU387">
        <f>_xlfn.RANK.AVG(Table2[[#This Row],[Sharpe Ratio Z-Score]],Table2[Sharpe Ratio Z-Score])</f>
        <v>111</v>
      </c>
      <c r="AV387">
        <f>(Table2[[#This Row],[Rank 1Y]]+Table2[[#This Row],[Rank 6M]]+Table2[[#This Row],[Rank Sharpe]])/3</f>
        <v>388.33333333333331</v>
      </c>
    </row>
    <row r="388" spans="1:48" x14ac:dyDescent="0.3">
      <c r="A388" t="s">
        <v>335</v>
      </c>
      <c r="B388" t="s">
        <v>336</v>
      </c>
      <c r="C388" t="s">
        <v>3066</v>
      </c>
      <c r="D388" t="s">
        <v>57</v>
      </c>
      <c r="E388">
        <v>74487.610336140002</v>
      </c>
      <c r="F388">
        <v>1855.4</v>
      </c>
      <c r="G388">
        <v>12.2372211046267</v>
      </c>
      <c r="H388">
        <f>(Table2[[#This Row],[1Y Return vs Nifty]]-AVERAGE(Table2[1Y Return vs Nifty]))/_xlfn.STDEV.P(Table2[1Y Return vs Nifty])</f>
        <v>-0.33404996179493229</v>
      </c>
      <c r="I388">
        <v>-1.595385514578</v>
      </c>
      <c r="J388">
        <f>(Table2[[#This Row],[1M Return vs Nifty]]-AVERAGE(Table2[1M Return vs Nifty]))/_xlfn.STDEV.P(Table2[1M Return vs Nifty])</f>
        <v>0.18844631050561828</v>
      </c>
      <c r="K388">
        <v>19.396617012150902</v>
      </c>
      <c r="L388">
        <f>(Table2[[#This Row],[6M Return vs Nifty]]-AVERAGE(Table2[6M Return vs Nifty]))/_xlfn.STDEV.P(Table2[6M Return vs Nifty])</f>
        <v>0.52540194524408845</v>
      </c>
      <c r="M388">
        <v>1.6175318374101899</v>
      </c>
      <c r="N388">
        <f>(Table2[[#This Row],[1W Return vs Nifty]]-AVERAGE(Table2[1W Return vs Nifty]))/_xlfn.STDEV.P(Table2[1W Return vs Nifty])</f>
        <v>0.92825767066825216</v>
      </c>
      <c r="O388">
        <v>1812.83</v>
      </c>
      <c r="P388">
        <v>1773.82785182882</v>
      </c>
      <c r="Q388">
        <v>1570.8410702861299</v>
      </c>
      <c r="R388">
        <v>58.743098739255601</v>
      </c>
      <c r="S388" s="1">
        <f>(Table2[[#This Row],[Close Price]]-Table2[[#This Row],[20D EMA]])/Table2[[#This Row],[20D EMA]]</f>
        <v>2.3482621095193792E-2</v>
      </c>
      <c r="T388" s="1">
        <f>(Table2[[#This Row],[Close Price]]-Table2[[#This Row],[50D EMA]])/Table2[[#This Row],[50D EMA]]</f>
        <v>4.5986507702581746E-2</v>
      </c>
      <c r="U388" s="1">
        <f>(Table2[[#This Row],[Close Price]]-Table2[[#This Row],[200D EMA]])/Table2[[#This Row],[200D EMA]]</f>
        <v>0.18115068105651039</v>
      </c>
      <c r="V388">
        <v>0.99968686751732205</v>
      </c>
      <c r="W388">
        <v>1836.05</v>
      </c>
      <c r="X388">
        <v>1843.5</v>
      </c>
      <c r="Y388">
        <v>1670</v>
      </c>
      <c r="Z388">
        <v>1869.45</v>
      </c>
      <c r="AA388">
        <v>1670</v>
      </c>
      <c r="AB388">
        <v>1895</v>
      </c>
      <c r="AC388" s="1">
        <f>(Table2[[#This Row],[Close Price]]/Table2[[#This Row],[Day Low]])-1</f>
        <v>1.0538928678412995E-2</v>
      </c>
      <c r="AD388" s="1">
        <f>(Table2[[#This Row],[Day High]]/Table2[[#This Row],[Close Price]])-1</f>
        <v>-6.4137113290935188E-3</v>
      </c>
      <c r="AE388" s="1">
        <f>(Table2[[#This Row],[Close Price]]/Table2[[#This Row],[Current Week Low]])-1</f>
        <v>0.11101796407185627</v>
      </c>
      <c r="AF388" s="1">
        <f>(Table2[[#This Row],[Current Week High]]/Table2[[#This Row],[Close Price]])-1</f>
        <v>7.5724911070389478E-3</v>
      </c>
      <c r="AG388" s="1">
        <f>(Table2[[#This Row],[Close Price]]/Table2[[#This Row],[Current Month Low]])-1</f>
        <v>0.11101796407185627</v>
      </c>
      <c r="AH388" s="1">
        <f>(Table2[[#This Row],[Current Month High]]/Table2[[#This Row],[Close Price]])-1</f>
        <v>2.1343106607739415E-2</v>
      </c>
      <c r="AI388">
        <v>2.1343106607739402</v>
      </c>
      <c r="AJ388">
        <v>56.924768469573301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0.03</v>
      </c>
      <c r="AM388" t="s">
        <v>3111</v>
      </c>
      <c r="AN388">
        <v>2.39</v>
      </c>
      <c r="AO388" t="s">
        <v>3111</v>
      </c>
      <c r="AP388">
        <v>-6.7533984034629999E-3</v>
      </c>
      <c r="AQ388">
        <f>(Table2[[#This Row],[Sharpe Ratio]]-AVERAGE(Table2[Sharpe Ratio]))/_xlfn.STDEV.P(Table2[Sharpe Ratio])</f>
        <v>-0.80827282091954811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0.49978314370347843</v>
      </c>
      <c r="AS388">
        <f>_xlfn.RANK.AVG(Table2[[#This Row],[1Y Return vs Nifty Z-Score]],Table2[1Y Return vs Nifty Z-Score])</f>
        <v>407</v>
      </c>
      <c r="AT388">
        <f>_xlfn.RANK.AVG(Table2[[#This Row],[6M Return vs Nifty Z-Score]],Table2[6M Return vs Nifty Z-Score])</f>
        <v>175</v>
      </c>
      <c r="AU388">
        <f>_xlfn.RANK.AVG(Table2[[#This Row],[Sharpe Ratio Z-Score]],Table2[Sharpe Ratio Z-Score])</f>
        <v>584</v>
      </c>
      <c r="AV388">
        <f>(Table2[[#This Row],[Rank 1Y]]+Table2[[#This Row],[Rank 6M]]+Table2[[#This Row],[Rank Sharpe]])/3</f>
        <v>388.66666666666669</v>
      </c>
    </row>
    <row r="389" spans="1:48" x14ac:dyDescent="0.3">
      <c r="A389" t="s">
        <v>1012</v>
      </c>
      <c r="B389" t="s">
        <v>1013</v>
      </c>
      <c r="C389" t="s">
        <v>3072</v>
      </c>
      <c r="D389" t="s">
        <v>230</v>
      </c>
      <c r="E389">
        <v>12996.663896579999</v>
      </c>
      <c r="F389">
        <v>1583.4</v>
      </c>
      <c r="G389">
        <v>15.3385651505289</v>
      </c>
      <c r="H389">
        <f>(Table2[[#This Row],[1Y Return vs Nifty]]-AVERAGE(Table2[1Y Return vs Nifty]))/_xlfn.STDEV.P(Table2[1Y Return vs Nifty])</f>
        <v>-0.28722015813291379</v>
      </c>
      <c r="I389">
        <v>-14.581110433067201</v>
      </c>
      <c r="J389">
        <f>(Table2[[#This Row],[1M Return vs Nifty]]-AVERAGE(Table2[1M Return vs Nifty]))/_xlfn.STDEV.P(Table2[1M Return vs Nifty])</f>
        <v>-1.1432637456211114</v>
      </c>
      <c r="K389">
        <v>-27.707788120787001</v>
      </c>
      <c r="L389">
        <f>(Table2[[#This Row],[6M Return vs Nifty]]-AVERAGE(Table2[6M Return vs Nifty]))/_xlfn.STDEV.P(Table2[6M Return vs Nifty])</f>
        <v>-1.1326493234723007</v>
      </c>
      <c r="M389">
        <v>-6.8308624645580602</v>
      </c>
      <c r="N389">
        <f>(Table2[[#This Row],[1W Return vs Nifty]]-AVERAGE(Table2[1W Return vs Nifty]))/_xlfn.STDEV.P(Table2[1W Return vs Nifty])</f>
        <v>-0.713124370107308</v>
      </c>
      <c r="O389">
        <v>1699.21</v>
      </c>
      <c r="P389">
        <v>1739.1479387644199</v>
      </c>
      <c r="Q389">
        <v>1606.3620297857999</v>
      </c>
      <c r="R389">
        <v>22.541441757952001</v>
      </c>
      <c r="S389" s="1">
        <f>(Table2[[#This Row],[Close Price]]-Table2[[#This Row],[20D EMA]])/Table2[[#This Row],[20D EMA]]</f>
        <v>-6.8155201534830859E-2</v>
      </c>
      <c r="T389" s="1">
        <f>(Table2[[#This Row],[Close Price]]-Table2[[#This Row],[50D EMA]])/Table2[[#This Row],[50D EMA]]</f>
        <v>-8.9554163445733748E-2</v>
      </c>
      <c r="U389" s="1">
        <f>(Table2[[#This Row],[Close Price]]-Table2[[#This Row],[200D EMA]])/Table2[[#This Row],[200D EMA]]</f>
        <v>-1.4294430122244413E-2</v>
      </c>
      <c r="V389">
        <v>0.56403900664539697</v>
      </c>
      <c r="W389">
        <v>1580.05</v>
      </c>
      <c r="X389">
        <v>1590</v>
      </c>
      <c r="Y389">
        <v>1550.3</v>
      </c>
      <c r="Z389">
        <v>1639.15</v>
      </c>
      <c r="AA389">
        <v>1550.3</v>
      </c>
      <c r="AB389">
        <v>1717.95</v>
      </c>
      <c r="AC389" s="1">
        <f>(Table2[[#This Row],[Close Price]]/Table2[[#This Row],[Day Low]])-1</f>
        <v>2.1201860700612585E-3</v>
      </c>
      <c r="AD389" s="1">
        <f>(Table2[[#This Row],[Day High]]/Table2[[#This Row],[Close Price]])-1</f>
        <v>4.1682455475557934E-3</v>
      </c>
      <c r="AE389" s="1">
        <f>(Table2[[#This Row],[Close Price]]/Table2[[#This Row],[Current Week Low]])-1</f>
        <v>2.1350706314906986E-2</v>
      </c>
      <c r="AF389" s="1">
        <f>(Table2[[#This Row],[Current Week High]]/Table2[[#This Row],[Close Price]])-1</f>
        <v>3.5209043829733444E-2</v>
      </c>
      <c r="AG389" s="1">
        <f>(Table2[[#This Row],[Close Price]]/Table2[[#This Row],[Current Month Low]])-1</f>
        <v>2.1350706314906986E-2</v>
      </c>
      <c r="AH389" s="1">
        <f>(Table2[[#This Row],[Current Month High]]/Table2[[#This Row],[Close Price]])-1</f>
        <v>8.4975369458128114E-2</v>
      </c>
      <c r="AI389">
        <v>40.327775672603202</v>
      </c>
      <c r="AJ389">
        <v>56.307996051332601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-0.14000000000000001</v>
      </c>
      <c r="AM389" t="s">
        <v>3110</v>
      </c>
      <c r="AN389">
        <v>-9.7100000000000009</v>
      </c>
      <c r="AO389" t="s">
        <v>3110</v>
      </c>
      <c r="AP389">
        <v>0.15151866839870201</v>
      </c>
      <c r="AQ389">
        <f>(Table2[[#This Row],[Sharpe Ratio]]-AVERAGE(Table2[Sharpe Ratio]))/_xlfn.STDEV.P(Table2[Sharpe Ratio])</f>
        <v>1.044198890421425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381</v>
      </c>
      <c r="AT389">
        <f>_xlfn.RANK.AVG(Table2[[#This Row],[6M Return vs Nifty Z-Score]],Table2[6M Return vs Nifty Z-Score])</f>
        <v>674</v>
      </c>
      <c r="AU389">
        <f>_xlfn.RANK.AVG(Table2[[#This Row],[Sharpe Ratio Z-Score]],Table2[Sharpe Ratio Z-Score])</f>
        <v>112</v>
      </c>
      <c r="AV389">
        <f>(Table2[[#This Row],[Rank 1Y]]+Table2[[#This Row],[Rank 6M]]+Table2[[#This Row],[Rank Sharpe]])/3</f>
        <v>389</v>
      </c>
    </row>
    <row r="390" spans="1:48" x14ac:dyDescent="0.3">
      <c r="A390" t="s">
        <v>35</v>
      </c>
      <c r="B390" t="s">
        <v>36</v>
      </c>
      <c r="C390" t="s">
        <v>3066</v>
      </c>
      <c r="D390" t="s">
        <v>37</v>
      </c>
      <c r="E390">
        <v>710645.116695854</v>
      </c>
      <c r="F390">
        <v>1123.55</v>
      </c>
      <c r="G390">
        <v>47.406519360450503</v>
      </c>
      <c r="H390">
        <f>(Table2[[#This Row],[1Y Return vs Nifty]]-AVERAGE(Table2[1Y Return vs Nifty]))/_xlfn.STDEV.P(Table2[1Y Return vs Nifty])</f>
        <v>0.19700086903028263</v>
      </c>
      <c r="I390">
        <v>6.4282917042483296</v>
      </c>
      <c r="J390">
        <f>(Table2[[#This Row],[1M Return vs Nifty]]-AVERAGE(Table2[1M Return vs Nifty]))/_xlfn.STDEV.P(Table2[1M Return vs Nifty])</f>
        <v>1.0112892173511396</v>
      </c>
      <c r="K390">
        <v>-3.21982359835462</v>
      </c>
      <c r="L390">
        <f>(Table2[[#This Row],[6M Return vs Nifty]]-AVERAGE(Table2[6M Return vs Nifty]))/_xlfn.STDEV.P(Table2[6M Return vs Nifty])</f>
        <v>-0.27068534090818064</v>
      </c>
      <c r="M390">
        <v>-6.7303524437998803</v>
      </c>
      <c r="N390">
        <f>(Table2[[#This Row],[1W Return vs Nifty]]-AVERAGE(Table2[1W Return vs Nifty]))/_xlfn.STDEV.P(Table2[1W Return vs Nifty])</f>
        <v>-0.69359695021024892</v>
      </c>
      <c r="O390">
        <v>1117.7</v>
      </c>
      <c r="P390">
        <v>1069.6718946984299</v>
      </c>
      <c r="Q390">
        <v>935.41369941054802</v>
      </c>
      <c r="R390">
        <v>48.2855907274296</v>
      </c>
      <c r="S390" s="1">
        <f>(Table2[[#This Row],[Close Price]]-Table2[[#This Row],[20D EMA]])/Table2[[#This Row],[20D EMA]]</f>
        <v>5.2339626017714131E-3</v>
      </c>
      <c r="T390" s="1">
        <f>(Table2[[#This Row],[Close Price]]-Table2[[#This Row],[50D EMA]])/Table2[[#This Row],[50D EMA]]</f>
        <v>5.0368814557626346E-2</v>
      </c>
      <c r="U390" s="1">
        <f>(Table2[[#This Row],[Close Price]]-Table2[[#This Row],[200D EMA]])/Table2[[#This Row],[200D EMA]]</f>
        <v>0.20112630455167188</v>
      </c>
      <c r="V390">
        <v>1.16572237611416</v>
      </c>
      <c r="W390">
        <v>1124</v>
      </c>
      <c r="X390">
        <v>1135</v>
      </c>
      <c r="Y390">
        <v>1076.2</v>
      </c>
      <c r="Z390">
        <v>1154</v>
      </c>
      <c r="AA390">
        <v>1076.2</v>
      </c>
      <c r="AB390">
        <v>1222</v>
      </c>
      <c r="AC390" s="1">
        <f>(Table2[[#This Row],[Close Price]]/Table2[[#This Row],[Day Low]])-1</f>
        <v>-4.0035587188613775E-4</v>
      </c>
      <c r="AD390" s="1">
        <f>(Table2[[#This Row],[Day High]]/Table2[[#This Row],[Close Price]])-1</f>
        <v>1.0190912731965707E-2</v>
      </c>
      <c r="AE390" s="1">
        <f>(Table2[[#This Row],[Close Price]]/Table2[[#This Row],[Current Week Low]])-1</f>
        <v>4.3997398253112774E-2</v>
      </c>
      <c r="AF390" s="1">
        <f>(Table2[[#This Row],[Current Week High]]/Table2[[#This Row],[Close Price]])-1</f>
        <v>2.7101597614703543E-2</v>
      </c>
      <c r="AG390" s="1">
        <f>(Table2[[#This Row],[Close Price]]/Table2[[#This Row],[Current Month Low]])-1</f>
        <v>4.3997398253112774E-2</v>
      </c>
      <c r="AH390" s="1">
        <f>(Table2[[#This Row],[Current Month High]]/Table2[[#This Row],[Close Price]])-1</f>
        <v>8.7624048773975449E-2</v>
      </c>
      <c r="AI390">
        <v>8.7624048773975396</v>
      </c>
      <c r="AJ390">
        <v>88.089060015066494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0.09</v>
      </c>
      <c r="AM390" t="s">
        <v>3111</v>
      </c>
      <c r="AN390">
        <v>-0.01</v>
      </c>
      <c r="AO390" t="s">
        <v>3110</v>
      </c>
      <c r="AP390">
        <v>5.6328096699400001E-3</v>
      </c>
      <c r="AQ390">
        <f>(Table2[[#This Row],[Sharpe Ratio]]-AVERAGE(Table2[Sharpe Ratio]))/_xlfn.STDEV.P(Table2[Sharpe Ratio])</f>
        <v>-0.66330030283495856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-0.4192925075719659</v>
      </c>
      <c r="AS390">
        <f>_xlfn.RANK.AVG(Table2[[#This Row],[1Y Return vs Nifty Z-Score]],Table2[1Y Return vs Nifty Z-Score])</f>
        <v>247</v>
      </c>
      <c r="AT390">
        <f>_xlfn.RANK.AVG(Table2[[#This Row],[6M Return vs Nifty Z-Score]],Table2[6M Return vs Nifty Z-Score])</f>
        <v>405</v>
      </c>
      <c r="AU390">
        <f>_xlfn.RANK.AVG(Table2[[#This Row],[Sharpe Ratio Z-Score]],Table2[Sharpe Ratio Z-Score])</f>
        <v>517</v>
      </c>
      <c r="AV390">
        <f>(Table2[[#This Row],[Rank 1Y]]+Table2[[#This Row],[Rank 6M]]+Table2[[#This Row],[Rank Sharpe]])/3</f>
        <v>389.66666666666669</v>
      </c>
    </row>
    <row r="391" spans="1:48" x14ac:dyDescent="0.3">
      <c r="A391" t="s">
        <v>293</v>
      </c>
      <c r="B391" t="s">
        <v>294</v>
      </c>
      <c r="C391" t="s">
        <v>3066</v>
      </c>
      <c r="D391" t="s">
        <v>34</v>
      </c>
      <c r="E391">
        <v>93259.813370000003</v>
      </c>
      <c r="F391">
        <v>122.17</v>
      </c>
      <c r="G391">
        <v>18.229293581773</v>
      </c>
      <c r="H391">
        <f>(Table2[[#This Row],[1Y Return vs Nifty]]-AVERAGE(Table2[1Y Return vs Nifty]))/_xlfn.STDEV.P(Table2[1Y Return vs Nifty])</f>
        <v>-0.24357061687861703</v>
      </c>
      <c r="I391">
        <v>-9.3184446104718699</v>
      </c>
      <c r="J391">
        <f>(Table2[[#This Row],[1M Return vs Nifty]]-AVERAGE(Table2[1M Return vs Nifty]))/_xlfn.STDEV.P(Table2[1M Return vs Nifty])</f>
        <v>-0.60356765302899895</v>
      </c>
      <c r="K391">
        <v>-27.4859935705047</v>
      </c>
      <c r="L391">
        <f>(Table2[[#This Row],[6M Return vs Nifty]]-AVERAGE(Table2[6M Return vs Nifty]))/_xlfn.STDEV.P(Table2[6M Return vs Nifty])</f>
        <v>-1.1248422673285687</v>
      </c>
      <c r="M391">
        <v>-6.7310455274409904</v>
      </c>
      <c r="N391">
        <f>(Table2[[#This Row],[1W Return vs Nifty]]-AVERAGE(Table2[1W Return vs Nifty]))/_xlfn.STDEV.P(Table2[1W Return vs Nifty])</f>
        <v>-0.69373160479674334</v>
      </c>
      <c r="O391">
        <v>132.87</v>
      </c>
      <c r="P391">
        <v>137.86989132953801</v>
      </c>
      <c r="Q391">
        <v>131.00913060917301</v>
      </c>
      <c r="R391">
        <v>18.296214511623901</v>
      </c>
      <c r="S391" s="1">
        <f>(Table2[[#This Row],[Close Price]]-Table2[[#This Row],[20D EMA]])/Table2[[#This Row],[20D EMA]]</f>
        <v>-8.0529841198163643E-2</v>
      </c>
      <c r="T391" s="1">
        <f>(Table2[[#This Row],[Close Price]]-Table2[[#This Row],[50D EMA]])/Table2[[#This Row],[50D EMA]]</f>
        <v>-0.11387469140750946</v>
      </c>
      <c r="U391" s="1">
        <f>(Table2[[#This Row],[Close Price]]-Table2[[#This Row],[200D EMA]])/Table2[[#This Row],[200D EMA]]</f>
        <v>-6.7469576876606735E-2</v>
      </c>
      <c r="V391">
        <v>0.66827006219914098</v>
      </c>
      <c r="W391">
        <v>122.22</v>
      </c>
      <c r="X391">
        <v>122.84</v>
      </c>
      <c r="Y391">
        <v>120.84</v>
      </c>
      <c r="Z391">
        <v>129.84</v>
      </c>
      <c r="AA391">
        <v>120.84</v>
      </c>
      <c r="AB391">
        <v>136.09</v>
      </c>
      <c r="AC391" s="1">
        <f>(Table2[[#This Row],[Close Price]]/Table2[[#This Row],[Day Low]])-1</f>
        <v>-4.0909834724267569E-4</v>
      </c>
      <c r="AD391" s="1">
        <f>(Table2[[#This Row],[Day High]]/Table2[[#This Row],[Close Price]])-1</f>
        <v>5.4841614144225392E-3</v>
      </c>
      <c r="AE391" s="1">
        <f>(Table2[[#This Row],[Close Price]]/Table2[[#This Row],[Current Week Low]])-1</f>
        <v>1.1006289308176154E-2</v>
      </c>
      <c r="AF391" s="1">
        <f>(Table2[[#This Row],[Current Week High]]/Table2[[#This Row],[Close Price]])-1</f>
        <v>6.2781370221822064E-2</v>
      </c>
      <c r="AG391" s="1">
        <f>(Table2[[#This Row],[Close Price]]/Table2[[#This Row],[Current Month Low]])-1</f>
        <v>1.1006289308176154E-2</v>
      </c>
      <c r="AH391" s="1">
        <f>(Table2[[#This Row],[Current Month High]]/Table2[[#This Row],[Close Price]])-1</f>
        <v>0.11393959237128604</v>
      </c>
      <c r="AI391">
        <v>41.196693132520203</v>
      </c>
      <c r="AJ391">
        <v>43.983500294637601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-0.17</v>
      </c>
      <c r="AM391" t="s">
        <v>3110</v>
      </c>
      <c r="AN391">
        <v>-10.28</v>
      </c>
      <c r="AO391" t="s">
        <v>3110</v>
      </c>
      <c r="AP391">
        <v>0.13853054757428601</v>
      </c>
      <c r="AQ391">
        <f>(Table2[[#This Row],[Sharpe Ratio]]-AVERAGE(Table2[Sharpe Ratio]))/_xlfn.STDEV.P(Table2[Sharpe Ratio])</f>
        <v>0.89218137465356917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369</v>
      </c>
      <c r="AT391">
        <f>_xlfn.RANK.AVG(Table2[[#This Row],[6M Return vs Nifty Z-Score]],Table2[6M Return vs Nifty Z-Score])</f>
        <v>669</v>
      </c>
      <c r="AU391">
        <f>_xlfn.RANK.AVG(Table2[[#This Row],[Sharpe Ratio Z-Score]],Table2[Sharpe Ratio Z-Score])</f>
        <v>131</v>
      </c>
      <c r="AV391">
        <f>(Table2[[#This Row],[Rank 1Y]]+Table2[[#This Row],[Rank 6M]]+Table2[[#This Row],[Rank Sharpe]])/3</f>
        <v>389.66666666666669</v>
      </c>
    </row>
    <row r="392" spans="1:48" x14ac:dyDescent="0.3">
      <c r="A392" t="s">
        <v>1658</v>
      </c>
      <c r="B392" t="s">
        <v>1659</v>
      </c>
      <c r="C392" t="s">
        <v>3069</v>
      </c>
      <c r="D392" t="s">
        <v>46</v>
      </c>
      <c r="E392">
        <v>4912.0051941350002</v>
      </c>
      <c r="F392">
        <v>709.85</v>
      </c>
      <c r="G392">
        <v>13.8510353045959</v>
      </c>
      <c r="H392">
        <f>(Table2[[#This Row],[1Y Return vs Nifty]]-AVERAGE(Table2[1Y Return vs Nifty]))/_xlfn.STDEV.P(Table2[1Y Return vs Nifty])</f>
        <v>-0.30968162309629882</v>
      </c>
      <c r="I392">
        <v>12.987817385689301</v>
      </c>
      <c r="J392">
        <f>(Table2[[#This Row],[1M Return vs Nifty]]-AVERAGE(Table2[1M Return vs Nifty]))/_xlfn.STDEV.P(Table2[1M Return vs Nifty])</f>
        <v>1.6839806818806979</v>
      </c>
      <c r="K392">
        <v>-18.400892893264199</v>
      </c>
      <c r="L392">
        <f>(Table2[[#This Row],[6M Return vs Nifty]]-AVERAGE(Table2[6M Return vs Nifty]))/_xlfn.STDEV.P(Table2[6M Return vs Nifty])</f>
        <v>-0.80505131228301818</v>
      </c>
      <c r="M392">
        <v>-0.23446928017097199</v>
      </c>
      <c r="N392">
        <f>(Table2[[#This Row],[1W Return vs Nifty]]-AVERAGE(Table2[1W Return vs Nifty]))/_xlfn.STDEV.P(Table2[1W Return vs Nifty])</f>
        <v>0.56844475649285853</v>
      </c>
      <c r="O392">
        <v>695.85</v>
      </c>
      <c r="P392">
        <v>639.78911054872299</v>
      </c>
      <c r="Q392">
        <v>594.32093747669103</v>
      </c>
      <c r="R392">
        <v>49.860139863119102</v>
      </c>
      <c r="S392" s="1">
        <f>(Table2[[#This Row],[Close Price]]-Table2[[#This Row],[20D EMA]])/Table2[[#This Row],[20D EMA]]</f>
        <v>2.011927858015377E-2</v>
      </c>
      <c r="T392" s="1">
        <f>(Table2[[#This Row],[Close Price]]-Table2[[#This Row],[50D EMA]])/Table2[[#This Row],[50D EMA]]</f>
        <v>0.10950622368547107</v>
      </c>
      <c r="U392" s="1">
        <f>(Table2[[#This Row],[Close Price]]-Table2[[#This Row],[200D EMA]])/Table2[[#This Row],[200D EMA]]</f>
        <v>0.19438834346609232</v>
      </c>
      <c r="V392">
        <v>1.3100755628383001</v>
      </c>
      <c r="W392">
        <v>711.8</v>
      </c>
      <c r="X392">
        <v>717.5</v>
      </c>
      <c r="Y392">
        <v>687.35</v>
      </c>
      <c r="Z392">
        <v>741.95</v>
      </c>
      <c r="AA392">
        <v>687.35</v>
      </c>
      <c r="AB392">
        <v>771.7</v>
      </c>
      <c r="AC392" s="1">
        <f>(Table2[[#This Row],[Close Price]]/Table2[[#This Row],[Day Low]])-1</f>
        <v>-2.7395335768473084E-3</v>
      </c>
      <c r="AD392" s="1">
        <f>(Table2[[#This Row],[Day High]]/Table2[[#This Row],[Close Price]])-1</f>
        <v>1.077692470240188E-2</v>
      </c>
      <c r="AE392" s="1">
        <f>(Table2[[#This Row],[Close Price]]/Table2[[#This Row],[Current Week Low]])-1</f>
        <v>3.2734414781406818E-2</v>
      </c>
      <c r="AF392" s="1">
        <f>(Table2[[#This Row],[Current Week High]]/Table2[[#This Row],[Close Price]])-1</f>
        <v>4.5220821300274716E-2</v>
      </c>
      <c r="AG392" s="1">
        <f>(Table2[[#This Row],[Close Price]]/Table2[[#This Row],[Current Month Low]])-1</f>
        <v>3.2734414781406818E-2</v>
      </c>
      <c r="AH392" s="1">
        <f>(Table2[[#This Row],[Current Month High]]/Table2[[#This Row],[Close Price]])-1</f>
        <v>8.713108403183778E-2</v>
      </c>
      <c r="AI392">
        <v>42.149749947171898</v>
      </c>
      <c r="AJ392">
        <v>66.338605741066203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0.34</v>
      </c>
      <c r="AM392" t="s">
        <v>3111</v>
      </c>
      <c r="AN392">
        <v>9.3000000000000007</v>
      </c>
      <c r="AO392" t="s">
        <v>3111</v>
      </c>
      <c r="AP392">
        <v>0.123448285993754</v>
      </c>
      <c r="AQ392">
        <f>(Table2[[#This Row],[Sharpe Ratio]]-AVERAGE(Table2[Sharpe Ratio]))/_xlfn.STDEV.P(Table2[Sharpe Ratio])</f>
        <v>0.71565330191472154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1.8533458049089608</v>
      </c>
      <c r="AS392">
        <f>_xlfn.RANK.AVG(Table2[[#This Row],[1Y Return vs Nifty Z-Score]],Table2[1Y Return vs Nifty Z-Score])</f>
        <v>399</v>
      </c>
      <c r="AT392">
        <f>_xlfn.RANK.AVG(Table2[[#This Row],[6M Return vs Nifty Z-Score]],Table2[6M Return vs Nifty Z-Score])</f>
        <v>596</v>
      </c>
      <c r="AU392">
        <f>_xlfn.RANK.AVG(Table2[[#This Row],[Sharpe Ratio Z-Score]],Table2[Sharpe Ratio Z-Score])</f>
        <v>176</v>
      </c>
      <c r="AV392">
        <f>(Table2[[#This Row],[Rank 1Y]]+Table2[[#This Row],[Rank 6M]]+Table2[[#This Row],[Rank Sharpe]])/3</f>
        <v>390.33333333333331</v>
      </c>
    </row>
    <row r="393" spans="1:48" x14ac:dyDescent="0.3">
      <c r="A393" t="s">
        <v>921</v>
      </c>
      <c r="B393" t="s">
        <v>922</v>
      </c>
      <c r="C393" t="s">
        <v>3072</v>
      </c>
      <c r="D393" t="s">
        <v>210</v>
      </c>
      <c r="E393">
        <v>15612.450818474999</v>
      </c>
      <c r="F393">
        <v>642.25</v>
      </c>
      <c r="G393">
        <v>-3.0214903112401599</v>
      </c>
      <c r="H393">
        <f>(Table2[[#This Row],[1Y Return vs Nifty]]-AVERAGE(Table2[1Y Return vs Nifty]))/_xlfn.STDEV.P(Table2[1Y Return vs Nifty])</f>
        <v>-0.56445408631784499</v>
      </c>
      <c r="I393">
        <v>-9.1067154230005105</v>
      </c>
      <c r="J393">
        <f>(Table2[[#This Row],[1M Return vs Nifty]]-AVERAGE(Table2[1M Return vs Nifty]))/_xlfn.STDEV.P(Table2[1M Return vs Nifty])</f>
        <v>-0.58185443409813342</v>
      </c>
      <c r="K393">
        <v>6.6199751358444203</v>
      </c>
      <c r="L393">
        <f>(Table2[[#This Row],[6M Return vs Nifty]]-AVERAGE(Table2[6M Return vs Nifty]))/_xlfn.STDEV.P(Table2[6M Return vs Nifty])</f>
        <v>7.5670604551884207E-2</v>
      </c>
      <c r="M393">
        <v>-4.6896420516344097</v>
      </c>
      <c r="N393">
        <f>(Table2[[#This Row],[1W Return vs Nifty]]-AVERAGE(Table2[1W Return vs Nifty]))/_xlfn.STDEV.P(Table2[1W Return vs Nifty])</f>
        <v>-0.29712097283498723</v>
      </c>
      <c r="O393">
        <v>654.49</v>
      </c>
      <c r="P393">
        <v>646.07362487566195</v>
      </c>
      <c r="Q393">
        <v>595.99973703576495</v>
      </c>
      <c r="R393">
        <v>44.979634248480103</v>
      </c>
      <c r="S393" s="1">
        <f>(Table2[[#This Row],[Close Price]]-Table2[[#This Row],[20D EMA]])/Table2[[#This Row],[20D EMA]]</f>
        <v>-1.8701584439792831E-2</v>
      </c>
      <c r="T393" s="1">
        <f>(Table2[[#This Row],[Close Price]]-Table2[[#This Row],[50D EMA]])/Table2[[#This Row],[50D EMA]]</f>
        <v>-5.9182494509009134E-3</v>
      </c>
      <c r="U393" s="1">
        <f>(Table2[[#This Row],[Close Price]]-Table2[[#This Row],[200D EMA]])/Table2[[#This Row],[200D EMA]]</f>
        <v>7.7601146594901346E-2</v>
      </c>
      <c r="V393">
        <v>0.68173395967212502</v>
      </c>
      <c r="W393">
        <v>644.95000000000005</v>
      </c>
      <c r="X393">
        <v>647.65</v>
      </c>
      <c r="Y393">
        <v>606.29999999999995</v>
      </c>
      <c r="Z393">
        <v>645.95000000000005</v>
      </c>
      <c r="AA393">
        <v>606.29999999999995</v>
      </c>
      <c r="AB393">
        <v>678</v>
      </c>
      <c r="AC393" s="1">
        <f>(Table2[[#This Row],[Close Price]]/Table2[[#This Row],[Day Low]])-1</f>
        <v>-4.1863710365145357E-3</v>
      </c>
      <c r="AD393" s="1">
        <f>(Table2[[#This Row],[Day High]]/Table2[[#This Row],[Close Price]])-1</f>
        <v>8.4079408330088867E-3</v>
      </c>
      <c r="AE393" s="1">
        <f>(Table2[[#This Row],[Close Price]]/Table2[[#This Row],[Current Week Low]])-1</f>
        <v>5.9294078838858733E-2</v>
      </c>
      <c r="AF393" s="1">
        <f>(Table2[[#This Row],[Current Week High]]/Table2[[#This Row],[Close Price]])-1</f>
        <v>5.7609964966913729E-3</v>
      </c>
      <c r="AG393" s="1">
        <f>(Table2[[#This Row],[Close Price]]/Table2[[#This Row],[Current Month Low]])-1</f>
        <v>5.9294078838858733E-2</v>
      </c>
      <c r="AH393" s="1">
        <f>(Table2[[#This Row],[Current Month High]]/Table2[[#This Row],[Close Price]])-1</f>
        <v>5.5663682366679623E-2</v>
      </c>
      <c r="AI393">
        <v>12.417282989489999</v>
      </c>
      <c r="AJ393">
        <v>30.644833197721699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</v>
      </c>
      <c r="AM393" t="s">
        <v>3112</v>
      </c>
      <c r="AN393">
        <v>-0.19</v>
      </c>
      <c r="AO393" t="s">
        <v>3110</v>
      </c>
      <c r="AP393">
        <v>5.4208734042912002E-2</v>
      </c>
      <c r="AQ393">
        <f>(Table2[[#This Row],[Sharpe Ratio]]-AVERAGE(Table2[Sharpe Ratio]))/_xlfn.STDEV.P(Table2[Sharpe Ratio])</f>
        <v>-9.4750668200767912E-2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-1.4625095568998494</v>
      </c>
      <c r="AS393">
        <f>_xlfn.RANK.AVG(Table2[[#This Row],[1Y Return vs Nifty Z-Score]],Table2[1Y Return vs Nifty Z-Score])</f>
        <v>513</v>
      </c>
      <c r="AT393">
        <f>_xlfn.RANK.AVG(Table2[[#This Row],[6M Return vs Nifty Z-Score]],Table2[6M Return vs Nifty Z-Score])</f>
        <v>289</v>
      </c>
      <c r="AU393">
        <f>_xlfn.RANK.AVG(Table2[[#This Row],[Sharpe Ratio Z-Score]],Table2[Sharpe Ratio Z-Score])</f>
        <v>372</v>
      </c>
      <c r="AV393">
        <f>(Table2[[#This Row],[Rank 1Y]]+Table2[[#This Row],[Rank 6M]]+Table2[[#This Row],[Rank Sharpe]])/3</f>
        <v>391.33333333333331</v>
      </c>
    </row>
    <row r="394" spans="1:48" x14ac:dyDescent="0.3">
      <c r="A394" t="s">
        <v>482</v>
      </c>
      <c r="B394" t="s">
        <v>483</v>
      </c>
      <c r="C394" t="s">
        <v>3081</v>
      </c>
      <c r="D394" t="s">
        <v>484</v>
      </c>
      <c r="E394">
        <v>42471.341612600001</v>
      </c>
      <c r="F394">
        <v>37701.800000000003</v>
      </c>
      <c r="G394">
        <v>13.5759897866124</v>
      </c>
      <c r="H394">
        <f>(Table2[[#This Row],[1Y Return vs Nifty]]-AVERAGE(Table2[1Y Return vs Nifty]))/_xlfn.STDEV.P(Table2[1Y Return vs Nifty])</f>
        <v>-0.31383476683483508</v>
      </c>
      <c r="I394">
        <v>-0.91222793202748598</v>
      </c>
      <c r="J394">
        <f>(Table2[[#This Row],[1M Return vs Nifty]]-AVERAGE(Table2[1M Return vs Nifty]))/_xlfn.STDEV.P(Table2[1M Return vs Nifty])</f>
        <v>0.25850538139402202</v>
      </c>
      <c r="K394">
        <v>0.18373062760949899</v>
      </c>
      <c r="L394">
        <f>(Table2[[#This Row],[6M Return vs Nifty]]-AVERAGE(Table2[6M Return vs Nifty]))/_xlfn.STDEV.P(Table2[6M Return vs Nifty])</f>
        <v>-0.15088195125537801</v>
      </c>
      <c r="M394">
        <v>-1.5067064328445601</v>
      </c>
      <c r="N394">
        <f>(Table2[[#This Row],[1W Return vs Nifty]]-AVERAGE(Table2[1W Return vs Nifty]))/_xlfn.STDEV.P(Table2[1W Return vs Nifty])</f>
        <v>0.32127030660723227</v>
      </c>
      <c r="O394">
        <v>38422.839999999997</v>
      </c>
      <c r="P394">
        <v>36994.968861135698</v>
      </c>
      <c r="Q394">
        <v>33040.761508672098</v>
      </c>
      <c r="R394">
        <v>36.1606886983894</v>
      </c>
      <c r="S394" s="1">
        <f>(Table2[[#This Row],[Close Price]]-Table2[[#This Row],[20D EMA]])/Table2[[#This Row],[20D EMA]]</f>
        <v>-1.8765921519595993E-2</v>
      </c>
      <c r="T394" s="1">
        <f>(Table2[[#This Row],[Close Price]]-Table2[[#This Row],[50D EMA]])/Table2[[#This Row],[50D EMA]]</f>
        <v>1.9106142284305367E-2</v>
      </c>
      <c r="U394" s="1">
        <f>(Table2[[#This Row],[Close Price]]-Table2[[#This Row],[200D EMA]])/Table2[[#This Row],[200D EMA]]</f>
        <v>0.14106934218524406</v>
      </c>
      <c r="V394">
        <v>0.68890355053337105</v>
      </c>
      <c r="W394">
        <v>37500</v>
      </c>
      <c r="X394">
        <v>37918.199999999997</v>
      </c>
      <c r="Y394">
        <v>37405</v>
      </c>
      <c r="Z394">
        <v>39500</v>
      </c>
      <c r="AA394">
        <v>37405</v>
      </c>
      <c r="AB394">
        <v>39949</v>
      </c>
      <c r="AC394" s="1">
        <f>(Table2[[#This Row],[Close Price]]/Table2[[#This Row],[Day Low]])-1</f>
        <v>5.3813333333334601E-3</v>
      </c>
      <c r="AD394" s="1">
        <f>(Table2[[#This Row],[Day High]]/Table2[[#This Row],[Close Price]])-1</f>
        <v>5.7397790025939255E-3</v>
      </c>
      <c r="AE394" s="1">
        <f>(Table2[[#This Row],[Close Price]]/Table2[[#This Row],[Current Week Low]])-1</f>
        <v>7.9347680791339581E-3</v>
      </c>
      <c r="AF394" s="1">
        <f>(Table2[[#This Row],[Current Week High]]/Table2[[#This Row],[Close Price]])-1</f>
        <v>4.7695335501222624E-2</v>
      </c>
      <c r="AG394" s="1">
        <f>(Table2[[#This Row],[Close Price]]/Table2[[#This Row],[Current Month Low]])-1</f>
        <v>7.9347680791339581E-3</v>
      </c>
      <c r="AH394" s="1">
        <f>(Table2[[#This Row],[Current Month High]]/Table2[[#This Row],[Close Price]])-1</f>
        <v>5.9604581213628993E-2</v>
      </c>
      <c r="AI394">
        <v>8.3675049997612607</v>
      </c>
      <c r="AJ394">
        <v>41.5870512242752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</v>
      </c>
      <c r="AM394">
        <v>0</v>
      </c>
      <c r="AN394">
        <v>-1.81</v>
      </c>
      <c r="AO394" t="s">
        <v>3110</v>
      </c>
      <c r="AP394">
        <v>4.0149794278383999E-2</v>
      </c>
      <c r="AQ394">
        <f>(Table2[[#This Row],[Sharpe Ratio]]-AVERAGE(Table2[Sharpe Ratio]))/_xlfn.STDEV.P(Table2[Sharpe Ratio])</f>
        <v>-0.25930142394333833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-0.14424245403229707</v>
      </c>
      <c r="AS394">
        <f>_xlfn.RANK.AVG(Table2[[#This Row],[1Y Return vs Nifty Z-Score]],Table2[1Y Return vs Nifty Z-Score])</f>
        <v>400</v>
      </c>
      <c r="AT394">
        <f>_xlfn.RANK.AVG(Table2[[#This Row],[6M Return vs Nifty Z-Score]],Table2[6M Return vs Nifty Z-Score])</f>
        <v>368</v>
      </c>
      <c r="AU394">
        <f>_xlfn.RANK.AVG(Table2[[#This Row],[Sharpe Ratio Z-Score]],Table2[Sharpe Ratio Z-Score])</f>
        <v>408</v>
      </c>
      <c r="AV394">
        <f>(Table2[[#This Row],[Rank 1Y]]+Table2[[#This Row],[Rank 6M]]+Table2[[#This Row],[Rank Sharpe]])/3</f>
        <v>392</v>
      </c>
    </row>
    <row r="395" spans="1:48" x14ac:dyDescent="0.3">
      <c r="A395" t="s">
        <v>28</v>
      </c>
      <c r="B395" t="s">
        <v>29</v>
      </c>
      <c r="C395" t="s">
        <v>3066</v>
      </c>
      <c r="D395" t="s">
        <v>24</v>
      </c>
      <c r="E395">
        <v>825412.84535189997</v>
      </c>
      <c r="F395">
        <v>1172.45</v>
      </c>
      <c r="G395">
        <v>-3.8127482123922598</v>
      </c>
      <c r="H395">
        <f>(Table2[[#This Row],[1Y Return vs Nifty]]-AVERAGE(Table2[1Y Return vs Nifty]))/_xlfn.STDEV.P(Table2[1Y Return vs Nifty])</f>
        <v>-0.57640195524452331</v>
      </c>
      <c r="I395">
        <v>-4.4846936559006503</v>
      </c>
      <c r="J395">
        <f>(Table2[[#This Row],[1M Return vs Nifty]]-AVERAGE(Table2[1M Return vs Nifty]))/_xlfn.STDEV.P(Table2[1M Return vs Nifty])</f>
        <v>-0.10785757173431595</v>
      </c>
      <c r="K395">
        <v>3.91111219048631</v>
      </c>
      <c r="L395">
        <f>(Table2[[#This Row],[6M Return vs Nifty]]-AVERAGE(Table2[6M Return vs Nifty]))/_xlfn.STDEV.P(Table2[6M Return vs Nifty])</f>
        <v>-1.9680002905191625E-2</v>
      </c>
      <c r="M395">
        <v>-1.6308862470699901</v>
      </c>
      <c r="N395">
        <f>(Table2[[#This Row],[1W Return vs Nifty]]-AVERAGE(Table2[1W Return vs Nifty]))/_xlfn.STDEV.P(Table2[1W Return vs Nifty])</f>
        <v>0.29714424079979479</v>
      </c>
      <c r="O395">
        <v>1202.25</v>
      </c>
      <c r="P395">
        <v>1185.1347208027701</v>
      </c>
      <c r="Q395">
        <v>1090.2390430953999</v>
      </c>
      <c r="R395">
        <v>28.132302089932399</v>
      </c>
      <c r="S395" s="1">
        <f>(Table2[[#This Row],[Close Price]]-Table2[[#This Row],[20D EMA]])/Table2[[#This Row],[20D EMA]]</f>
        <v>-2.4786857974630861E-2</v>
      </c>
      <c r="T395" s="1">
        <f>(Table2[[#This Row],[Close Price]]-Table2[[#This Row],[50D EMA]])/Table2[[#This Row],[50D EMA]]</f>
        <v>-1.07031889118714E-2</v>
      </c>
      <c r="U395" s="1">
        <f>(Table2[[#This Row],[Close Price]]-Table2[[#This Row],[200D EMA]])/Table2[[#This Row],[200D EMA]]</f>
        <v>7.5406359206497797E-2</v>
      </c>
      <c r="V395">
        <v>1.04276555062215</v>
      </c>
      <c r="W395">
        <v>1165.0999999999999</v>
      </c>
      <c r="X395">
        <v>1170.9000000000001</v>
      </c>
      <c r="Y395">
        <v>1161.5</v>
      </c>
      <c r="Z395">
        <v>1188.9000000000001</v>
      </c>
      <c r="AA395">
        <v>1161.5</v>
      </c>
      <c r="AB395">
        <v>1222.6500000000001</v>
      </c>
      <c r="AC395" s="1">
        <f>(Table2[[#This Row],[Close Price]]/Table2[[#This Row],[Day Low]])-1</f>
        <v>6.3084713758476685E-3</v>
      </c>
      <c r="AD395" s="1">
        <f>(Table2[[#This Row],[Day High]]/Table2[[#This Row],[Close Price]])-1</f>
        <v>-1.3220179965029999E-3</v>
      </c>
      <c r="AE395" s="1">
        <f>(Table2[[#This Row],[Close Price]]/Table2[[#This Row],[Current Week Low]])-1</f>
        <v>9.4274644855789624E-3</v>
      </c>
      <c r="AF395" s="1">
        <f>(Table2[[#This Row],[Current Week High]]/Table2[[#This Row],[Close Price]])-1</f>
        <v>1.4030449059661443E-2</v>
      </c>
      <c r="AG395" s="1">
        <f>(Table2[[#This Row],[Close Price]]/Table2[[#This Row],[Current Month Low]])-1</f>
        <v>9.4274644855789624E-3</v>
      </c>
      <c r="AH395" s="1">
        <f>(Table2[[#This Row],[Current Month High]]/Table2[[#This Row],[Close Price]])-1</f>
        <v>4.2816324789969773E-2</v>
      </c>
      <c r="AI395">
        <v>7.2796281291312903</v>
      </c>
      <c r="AJ395">
        <v>30.4171301446051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</v>
      </c>
      <c r="AM395" t="s">
        <v>3112</v>
      </c>
      <c r="AN395">
        <v>-5.54</v>
      </c>
      <c r="AO395" t="s">
        <v>3110</v>
      </c>
      <c r="AP395">
        <v>6.3999965016459007E-2</v>
      </c>
      <c r="AQ395">
        <f>(Table2[[#This Row],[Sharpe Ratio]]-AVERAGE(Table2[Sharpe Ratio]))/_xlfn.STDEV.P(Table2[Sharpe Ratio])</f>
        <v>1.9849328906575432E-2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-0.38694596017766075</v>
      </c>
      <c r="AS395">
        <f>_xlfn.RANK.AVG(Table2[[#This Row],[1Y Return vs Nifty Z-Score]],Table2[1Y Return vs Nifty Z-Score])</f>
        <v>517</v>
      </c>
      <c r="AT395">
        <f>_xlfn.RANK.AVG(Table2[[#This Row],[6M Return vs Nifty Z-Score]],Table2[6M Return vs Nifty Z-Score])</f>
        <v>322</v>
      </c>
      <c r="AU395">
        <f>_xlfn.RANK.AVG(Table2[[#This Row],[Sharpe Ratio Z-Score]],Table2[Sharpe Ratio Z-Score])</f>
        <v>340</v>
      </c>
      <c r="AV395">
        <f>(Table2[[#This Row],[Rank 1Y]]+Table2[[#This Row],[Rank 6M]]+Table2[[#This Row],[Rank Sharpe]])/3</f>
        <v>393</v>
      </c>
    </row>
    <row r="396" spans="1:48" x14ac:dyDescent="0.3">
      <c r="A396" t="s">
        <v>890</v>
      </c>
      <c r="B396" t="s">
        <v>891</v>
      </c>
      <c r="C396" t="s">
        <v>3069</v>
      </c>
      <c r="D396" t="s">
        <v>592</v>
      </c>
      <c r="E396">
        <v>16752.646052205</v>
      </c>
      <c r="F396">
        <v>697.15</v>
      </c>
      <c r="G396">
        <v>28.066247425166299</v>
      </c>
      <c r="H396">
        <f>(Table2[[#This Row],[1Y Return vs Nifty]]-AVERAGE(Table2[1Y Return vs Nifty]))/_xlfn.STDEV.P(Table2[1Y Return vs Nifty])</f>
        <v>-9.5034172582113163E-2</v>
      </c>
      <c r="I396">
        <v>-10.1719097010004</v>
      </c>
      <c r="J396">
        <f>(Table2[[#This Row],[1M Return vs Nifty]]-AVERAGE(Table2[1M Return vs Nifty]))/_xlfn.STDEV.P(Table2[1M Return vs Nifty])</f>
        <v>-0.69109207317066512</v>
      </c>
      <c r="K396">
        <v>-23.6167464043858</v>
      </c>
      <c r="L396">
        <f>(Table2[[#This Row],[6M Return vs Nifty]]-AVERAGE(Table2[6M Return vs Nifty]))/_xlfn.STDEV.P(Table2[6M Return vs Nifty])</f>
        <v>-0.98864672139915533</v>
      </c>
      <c r="M396">
        <v>-6.9668088196842897</v>
      </c>
      <c r="N396">
        <f>(Table2[[#This Row],[1W Return vs Nifty]]-AVERAGE(Table2[1W Return vs Nifty]))/_xlfn.STDEV.P(Table2[1W Return vs Nifty])</f>
        <v>-0.73953647847221993</v>
      </c>
      <c r="O396">
        <v>712.82</v>
      </c>
      <c r="P396">
        <v>708.25859255014598</v>
      </c>
      <c r="Q396">
        <v>637.46811720506105</v>
      </c>
      <c r="R396">
        <v>43.862229996523602</v>
      </c>
      <c r="S396" s="1">
        <f>(Table2[[#This Row],[Close Price]]-Table2[[#This Row],[20D EMA]])/Table2[[#This Row],[20D EMA]]</f>
        <v>-2.1983109340366531E-2</v>
      </c>
      <c r="T396" s="1">
        <f>(Table2[[#This Row],[Close Price]]-Table2[[#This Row],[50D EMA]])/Table2[[#This Row],[50D EMA]]</f>
        <v>-1.5684373852985753E-2</v>
      </c>
      <c r="U396" s="1">
        <f>(Table2[[#This Row],[Close Price]]-Table2[[#This Row],[200D EMA]])/Table2[[#This Row],[200D EMA]]</f>
        <v>9.3623321989200647E-2</v>
      </c>
      <c r="V396">
        <v>1.65011491939219</v>
      </c>
      <c r="W396">
        <v>691.85</v>
      </c>
      <c r="X396">
        <v>699</v>
      </c>
      <c r="Y396">
        <v>681.55</v>
      </c>
      <c r="Z396">
        <v>709.9</v>
      </c>
      <c r="AA396">
        <v>681.55</v>
      </c>
      <c r="AB396">
        <v>733.8</v>
      </c>
      <c r="AC396" s="1">
        <f>(Table2[[#This Row],[Close Price]]/Table2[[#This Row],[Day Low]])-1</f>
        <v>7.6606200766060617E-3</v>
      </c>
      <c r="AD396" s="1">
        <f>(Table2[[#This Row],[Day High]]/Table2[[#This Row],[Close Price]])-1</f>
        <v>2.6536613354370964E-3</v>
      </c>
      <c r="AE396" s="1">
        <f>(Table2[[#This Row],[Close Price]]/Table2[[#This Row],[Current Week Low]])-1</f>
        <v>2.2889003007849684E-2</v>
      </c>
      <c r="AF396" s="1">
        <f>(Table2[[#This Row],[Current Week High]]/Table2[[#This Row],[Close Price]])-1</f>
        <v>1.8288747041526277E-2</v>
      </c>
      <c r="AG396" s="1">
        <f>(Table2[[#This Row],[Close Price]]/Table2[[#This Row],[Current Month Low]])-1</f>
        <v>2.2889003007849684E-2</v>
      </c>
      <c r="AH396" s="1">
        <f>(Table2[[#This Row],[Current Month High]]/Table2[[#This Row],[Close Price]])-1</f>
        <v>5.2571182672308758E-2</v>
      </c>
      <c r="AI396">
        <v>18.475220540773101</v>
      </c>
      <c r="AJ396">
        <v>61.265325005782998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-0.08</v>
      </c>
      <c r="AM396" t="s">
        <v>3110</v>
      </c>
      <c r="AN396">
        <v>-4.53</v>
      </c>
      <c r="AO396" t="s">
        <v>3110</v>
      </c>
      <c r="AP396">
        <v>0.10058809343017799</v>
      </c>
      <c r="AQ396">
        <f>(Table2[[#This Row],[Sharpe Ratio]]-AVERAGE(Table2[Sharpe Ratio]))/_xlfn.STDEV.P(Table2[Sharpe Ratio])</f>
        <v>0.44808960040088913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-2.0662198452232645</v>
      </c>
      <c r="AS396">
        <f>_xlfn.RANK.AVG(Table2[[#This Row],[1Y Return vs Nifty Z-Score]],Table2[1Y Return vs Nifty Z-Score])</f>
        <v>315</v>
      </c>
      <c r="AT396">
        <f>_xlfn.RANK.AVG(Table2[[#This Row],[6M Return vs Nifty Z-Score]],Table2[6M Return vs Nifty Z-Score])</f>
        <v>640</v>
      </c>
      <c r="AU396">
        <f>_xlfn.RANK.AVG(Table2[[#This Row],[Sharpe Ratio Z-Score]],Table2[Sharpe Ratio Z-Score])</f>
        <v>229</v>
      </c>
      <c r="AV396">
        <f>(Table2[[#This Row],[Rank 1Y]]+Table2[[#This Row],[Rank 6M]]+Table2[[#This Row],[Rank Sharpe]])/3</f>
        <v>394.66666666666669</v>
      </c>
    </row>
    <row r="397" spans="1:48" x14ac:dyDescent="0.3">
      <c r="A397" t="s">
        <v>392</v>
      </c>
      <c r="B397" t="s">
        <v>393</v>
      </c>
      <c r="C397" t="s">
        <v>3074</v>
      </c>
      <c r="D397" t="s">
        <v>394</v>
      </c>
      <c r="E397">
        <v>61212.756671819901</v>
      </c>
      <c r="F397">
        <v>1004.65</v>
      </c>
      <c r="G397">
        <v>19.742836351861701</v>
      </c>
      <c r="H397">
        <f>(Table2[[#This Row],[1Y Return vs Nifty]]-AVERAGE(Table2[1Y Return vs Nifty]))/_xlfn.STDEV.P(Table2[1Y Return vs Nifty])</f>
        <v>-0.22071636088242286</v>
      </c>
      <c r="I397">
        <v>-7.6109759822383296</v>
      </c>
      <c r="J397">
        <f>(Table2[[#This Row],[1M Return vs Nifty]]-AVERAGE(Table2[1M Return vs Nifty]))/_xlfn.STDEV.P(Table2[1M Return vs Nifty])</f>
        <v>-0.42846359399399009</v>
      </c>
      <c r="K397">
        <v>-1.8939409165249199</v>
      </c>
      <c r="L397">
        <f>(Table2[[#This Row],[6M Return vs Nifty]]-AVERAGE(Table2[6M Return vs Nifty]))/_xlfn.STDEV.P(Table2[6M Return vs Nifty])</f>
        <v>-0.22401494019783186</v>
      </c>
      <c r="M397">
        <v>-3.9467781449545498</v>
      </c>
      <c r="N397">
        <f>(Table2[[#This Row],[1W Return vs Nifty]]-AVERAGE(Table2[1W Return vs Nifty]))/_xlfn.STDEV.P(Table2[1W Return vs Nifty])</f>
        <v>-0.15279491138676343</v>
      </c>
      <c r="O397">
        <v>1027.03</v>
      </c>
      <c r="P397">
        <v>1034.85744462052</v>
      </c>
      <c r="Q397">
        <v>941.43647963210901</v>
      </c>
      <c r="R397">
        <v>41.524464220860303</v>
      </c>
      <c r="S397" s="1">
        <f>(Table2[[#This Row],[Close Price]]-Table2[[#This Row],[20D EMA]])/Table2[[#This Row],[20D EMA]]</f>
        <v>-2.1790989552398662E-2</v>
      </c>
      <c r="T397" s="1">
        <f>(Table2[[#This Row],[Close Price]]-Table2[[#This Row],[50D EMA]])/Table2[[#This Row],[50D EMA]]</f>
        <v>-2.9189957300444463E-2</v>
      </c>
      <c r="U397" s="1">
        <f>(Table2[[#This Row],[Close Price]]-Table2[[#This Row],[200D EMA]])/Table2[[#This Row],[200D EMA]]</f>
        <v>6.7145815714081208E-2</v>
      </c>
      <c r="V397">
        <v>0.66973361675995702</v>
      </c>
      <c r="W397">
        <v>1004.25</v>
      </c>
      <c r="X397">
        <v>1009.6</v>
      </c>
      <c r="Y397">
        <v>975</v>
      </c>
      <c r="Z397">
        <v>1015.1</v>
      </c>
      <c r="AA397">
        <v>975</v>
      </c>
      <c r="AB397">
        <v>1044.95</v>
      </c>
      <c r="AC397" s="1">
        <f>(Table2[[#This Row],[Close Price]]/Table2[[#This Row],[Day Low]])-1</f>
        <v>3.9830719442357498E-4</v>
      </c>
      <c r="AD397" s="1">
        <f>(Table2[[#This Row],[Day High]]/Table2[[#This Row],[Close Price]])-1</f>
        <v>4.9270890359827124E-3</v>
      </c>
      <c r="AE397" s="1">
        <f>(Table2[[#This Row],[Close Price]]/Table2[[#This Row],[Current Week Low]])-1</f>
        <v>3.0410256410256409E-2</v>
      </c>
      <c r="AF397" s="1">
        <f>(Table2[[#This Row],[Current Week High]]/Table2[[#This Row],[Close Price]])-1</f>
        <v>1.0401632409296813E-2</v>
      </c>
      <c r="AG397" s="1">
        <f>(Table2[[#This Row],[Close Price]]/Table2[[#This Row],[Current Month Low]])-1</f>
        <v>3.0410256410256409E-2</v>
      </c>
      <c r="AH397" s="1">
        <f>(Table2[[#This Row],[Current Month High]]/Table2[[#This Row],[Close Price]])-1</f>
        <v>4.0113472353556112E-2</v>
      </c>
      <c r="AI397">
        <v>17.453839645647701</v>
      </c>
      <c r="AJ397">
        <v>55.542653661557502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-0.14000000000000001</v>
      </c>
      <c r="AM397" t="s">
        <v>3110</v>
      </c>
      <c r="AN397">
        <v>-3.31</v>
      </c>
      <c r="AO397" t="s">
        <v>3110</v>
      </c>
      <c r="AP397">
        <v>2.9799832793512001E-2</v>
      </c>
      <c r="AQ397">
        <f>(Table2[[#This Row],[Sharpe Ratio]]-AVERAGE(Table2[Sharpe Ratio]))/_xlfn.STDEV.P(Table2[Sharpe Ratio])</f>
        <v>-0.38044099867423287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357</v>
      </c>
      <c r="AT397">
        <f>_xlfn.RANK.AVG(Table2[[#This Row],[6M Return vs Nifty Z-Score]],Table2[6M Return vs Nifty Z-Score])</f>
        <v>390</v>
      </c>
      <c r="AU397">
        <f>_xlfn.RANK.AVG(Table2[[#This Row],[Sharpe Ratio Z-Score]],Table2[Sharpe Ratio Z-Score])</f>
        <v>439</v>
      </c>
      <c r="AV397">
        <f>(Table2[[#This Row],[Rank 1Y]]+Table2[[#This Row],[Rank 6M]]+Table2[[#This Row],[Rank Sharpe]])/3</f>
        <v>395.33333333333331</v>
      </c>
    </row>
    <row r="398" spans="1:48" x14ac:dyDescent="0.3">
      <c r="A398" t="s">
        <v>1604</v>
      </c>
      <c r="B398" t="s">
        <v>1605</v>
      </c>
      <c r="C398" t="s">
        <v>3070</v>
      </c>
      <c r="D398" t="s">
        <v>196</v>
      </c>
      <c r="E398">
        <v>5414.9039780000003</v>
      </c>
      <c r="F398">
        <v>597.5</v>
      </c>
      <c r="G398">
        <v>51.880690176467702</v>
      </c>
      <c r="H398">
        <f>(Table2[[#This Row],[1Y Return vs Nifty]]-AVERAGE(Table2[1Y Return vs Nifty]))/_xlfn.STDEV.P(Table2[1Y Return vs Nifty])</f>
        <v>0.2645601393863925</v>
      </c>
      <c r="I398">
        <v>-4.6686583771777697</v>
      </c>
      <c r="J398">
        <f>(Table2[[#This Row],[1M Return vs Nifty]]-AVERAGE(Table2[1M Return vs Nifty]))/_xlfn.STDEV.P(Table2[1M Return vs Nifty])</f>
        <v>-0.12672349341639894</v>
      </c>
      <c r="K398">
        <v>-3.6855421454256101</v>
      </c>
      <c r="L398">
        <f>(Table2[[#This Row],[6M Return vs Nifty]]-AVERAGE(Table2[6M Return vs Nifty]))/_xlfn.STDEV.P(Table2[6M Return vs Nifty])</f>
        <v>-0.28707839853530809</v>
      </c>
      <c r="M398">
        <v>-0.33630712784114702</v>
      </c>
      <c r="N398">
        <f>(Table2[[#This Row],[1W Return vs Nifty]]-AVERAGE(Table2[1W Return vs Nifty]))/_xlfn.STDEV.P(Table2[1W Return vs Nifty])</f>
        <v>0.54865936198326282</v>
      </c>
      <c r="O398">
        <v>609.11</v>
      </c>
      <c r="P398">
        <v>597.82204955004499</v>
      </c>
      <c r="Q398">
        <v>520.77762159216104</v>
      </c>
      <c r="R398">
        <v>43.150636775622999</v>
      </c>
      <c r="S398" s="1">
        <f>(Table2[[#This Row],[Close Price]]-Table2[[#This Row],[20D EMA]])/Table2[[#This Row],[20D EMA]]</f>
        <v>-1.9060596608166034E-2</v>
      </c>
      <c r="T398" s="1">
        <f>(Table2[[#This Row],[Close Price]]-Table2[[#This Row],[50D EMA]])/Table2[[#This Row],[50D EMA]]</f>
        <v>-5.3870470366121012E-4</v>
      </c>
      <c r="U398" s="1">
        <f>(Table2[[#This Row],[Close Price]]-Table2[[#This Row],[200D EMA]])/Table2[[#This Row],[200D EMA]]</f>
        <v>0.14732272514567246</v>
      </c>
      <c r="V398">
        <v>0.67683354352633496</v>
      </c>
      <c r="W398">
        <v>593</v>
      </c>
      <c r="X398">
        <v>597.25</v>
      </c>
      <c r="Y398">
        <v>590.04999999999995</v>
      </c>
      <c r="Z398">
        <v>669.95</v>
      </c>
      <c r="AA398">
        <v>590.04999999999995</v>
      </c>
      <c r="AB398">
        <v>669.95</v>
      </c>
      <c r="AC398" s="1">
        <f>(Table2[[#This Row],[Close Price]]/Table2[[#This Row],[Day Low]])-1</f>
        <v>7.5885328836424737E-3</v>
      </c>
      <c r="AD398" s="1">
        <f>(Table2[[#This Row],[Day High]]/Table2[[#This Row],[Close Price]])-1</f>
        <v>-4.1841004184095532E-4</v>
      </c>
      <c r="AE398" s="1">
        <f>(Table2[[#This Row],[Close Price]]/Table2[[#This Row],[Current Week Low]])-1</f>
        <v>1.2626048639945875E-2</v>
      </c>
      <c r="AF398" s="1">
        <f>(Table2[[#This Row],[Current Week High]]/Table2[[#This Row],[Close Price]])-1</f>
        <v>0.12125523012552319</v>
      </c>
      <c r="AG398" s="1">
        <f>(Table2[[#This Row],[Close Price]]/Table2[[#This Row],[Current Month Low]])-1</f>
        <v>1.2626048639945875E-2</v>
      </c>
      <c r="AH398" s="1">
        <f>(Table2[[#This Row],[Current Month High]]/Table2[[#This Row],[Close Price]])-1</f>
        <v>0.12125523012552319</v>
      </c>
      <c r="AI398">
        <v>12.1255230125523</v>
      </c>
      <c r="AJ398">
        <v>81.033176791395206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-0.16</v>
      </c>
      <c r="AM398" t="s">
        <v>3110</v>
      </c>
      <c r="AN398">
        <v>3.36</v>
      </c>
      <c r="AO398" t="s">
        <v>3111</v>
      </c>
      <c r="AQ398">
        <f>(Table2[[#This Row],[Sharpe Ratio]]-AVERAGE(Table2[Sharpe Ratio]))/_xlfn.STDEV.P(Table2[Sharpe Ratio])</f>
        <v>-0.72922868034186683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-0.32981107092391848</v>
      </c>
      <c r="AS398">
        <f>_xlfn.RANK.AVG(Table2[[#This Row],[1Y Return vs Nifty Z-Score]],Table2[1Y Return vs Nifty Z-Score])</f>
        <v>224</v>
      </c>
      <c r="AT398">
        <f>_xlfn.RANK.AVG(Table2[[#This Row],[6M Return vs Nifty Z-Score]],Table2[6M Return vs Nifty Z-Score])</f>
        <v>413</v>
      </c>
      <c r="AU398">
        <f>_xlfn.RANK.AVG(Table2[[#This Row],[Sharpe Ratio Z-Score]],Table2[Sharpe Ratio Z-Score])</f>
        <v>552.5</v>
      </c>
      <c r="AV398">
        <f>(Table2[[#This Row],[Rank 1Y]]+Table2[[#This Row],[Rank 6M]]+Table2[[#This Row],[Rank Sharpe]])/3</f>
        <v>396.5</v>
      </c>
    </row>
    <row r="399" spans="1:48" x14ac:dyDescent="0.3">
      <c r="A399" t="s">
        <v>373</v>
      </c>
      <c r="B399" t="s">
        <v>374</v>
      </c>
      <c r="C399" t="s">
        <v>3068</v>
      </c>
      <c r="D399" t="s">
        <v>375</v>
      </c>
      <c r="E399">
        <v>65611.567106250004</v>
      </c>
      <c r="F399">
        <v>1812.5</v>
      </c>
      <c r="G399">
        <v>8.5911487643514803</v>
      </c>
      <c r="H399">
        <f>(Table2[[#This Row],[1Y Return vs Nifty]]-AVERAGE(Table2[1Y Return vs Nifty]))/_xlfn.STDEV.P(Table2[1Y Return vs Nifty])</f>
        <v>-0.38910507638572056</v>
      </c>
      <c r="I399">
        <v>7.0652278441169898</v>
      </c>
      <c r="J399">
        <f>(Table2[[#This Row],[1M Return vs Nifty]]-AVERAGE(Table2[1M Return vs Nifty]))/_xlfn.STDEV.P(Table2[1M Return vs Nifty])</f>
        <v>1.0766081939887813</v>
      </c>
      <c r="K399">
        <v>0.239647519616008</v>
      </c>
      <c r="L399">
        <f>(Table2[[#This Row],[6M Return vs Nifty]]-AVERAGE(Table2[6M Return vs Nifty]))/_xlfn.STDEV.P(Table2[6M Return vs Nifty])</f>
        <v>-0.14891370489981076</v>
      </c>
      <c r="M399">
        <v>6.1695279228565996</v>
      </c>
      <c r="N399">
        <f>(Table2[[#This Row],[1W Return vs Nifty]]-AVERAGE(Table2[1W Return vs Nifty]))/_xlfn.STDEV.P(Table2[1W Return vs Nifty])</f>
        <v>1.8126345542840787</v>
      </c>
      <c r="O399">
        <v>1674.61</v>
      </c>
      <c r="P399">
        <v>1595.8830971069599</v>
      </c>
      <c r="Q399">
        <v>1475.72209315136</v>
      </c>
      <c r="R399">
        <v>80.665117920129703</v>
      </c>
      <c r="S399" s="1">
        <f>(Table2[[#This Row],[Close Price]]-Table2[[#This Row],[20D EMA]])/Table2[[#This Row],[20D EMA]]</f>
        <v>8.2341560124446947E-2</v>
      </c>
      <c r="T399" s="1">
        <f>(Table2[[#This Row],[Close Price]]-Table2[[#This Row],[50D EMA]])/Table2[[#This Row],[50D EMA]]</f>
        <v>0.1357348187255861</v>
      </c>
      <c r="U399" s="1">
        <f>(Table2[[#This Row],[Close Price]]-Table2[[#This Row],[200D EMA]])/Table2[[#This Row],[200D EMA]]</f>
        <v>0.22821228225258924</v>
      </c>
      <c r="V399">
        <v>1.0366427113324701</v>
      </c>
      <c r="W399">
        <v>1750</v>
      </c>
      <c r="X399">
        <v>1807.05</v>
      </c>
      <c r="Y399">
        <v>1633.9</v>
      </c>
      <c r="Z399">
        <v>1825</v>
      </c>
      <c r="AA399">
        <v>1633.9</v>
      </c>
      <c r="AB399">
        <v>1825</v>
      </c>
      <c r="AC399" s="1">
        <f>(Table2[[#This Row],[Close Price]]/Table2[[#This Row],[Day Low]])-1</f>
        <v>3.5714285714285809E-2</v>
      </c>
      <c r="AD399" s="1">
        <f>(Table2[[#This Row],[Day High]]/Table2[[#This Row],[Close Price]])-1</f>
        <v>-3.0068965517241475E-3</v>
      </c>
      <c r="AE399" s="1">
        <f>(Table2[[#This Row],[Close Price]]/Table2[[#This Row],[Current Week Low]])-1</f>
        <v>0.10930901523961079</v>
      </c>
      <c r="AF399" s="1">
        <f>(Table2[[#This Row],[Current Week High]]/Table2[[#This Row],[Close Price]])-1</f>
        <v>6.8965517241379448E-3</v>
      </c>
      <c r="AG399" s="1">
        <f>(Table2[[#This Row],[Close Price]]/Table2[[#This Row],[Current Month Low]])-1</f>
        <v>0.10930901523961079</v>
      </c>
      <c r="AH399" s="1">
        <f>(Table2[[#This Row],[Current Month High]]/Table2[[#This Row],[Close Price]])-1</f>
        <v>6.8965517241379448E-3</v>
      </c>
      <c r="AI399">
        <v>0.68965517241379404</v>
      </c>
      <c r="AJ399">
        <v>54.921150476515997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0.13</v>
      </c>
      <c r="AM399" t="s">
        <v>3111</v>
      </c>
      <c r="AN399">
        <v>12.62</v>
      </c>
      <c r="AO399" t="s">
        <v>3111</v>
      </c>
      <c r="AP399">
        <v>4.2476952952938997E-2</v>
      </c>
      <c r="AQ399">
        <f>(Table2[[#This Row],[Sharpe Ratio]]-AVERAGE(Table2[Sharpe Ratio]))/_xlfn.STDEV.P(Table2[Sharpe Ratio])</f>
        <v>-0.23206354363055079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2.119160423356778</v>
      </c>
      <c r="AS399">
        <f>_xlfn.RANK.AVG(Table2[[#This Row],[1Y Return vs Nifty Z-Score]],Table2[1Y Return vs Nifty Z-Score])</f>
        <v>428</v>
      </c>
      <c r="AT399">
        <f>_xlfn.RANK.AVG(Table2[[#This Row],[6M Return vs Nifty Z-Score]],Table2[6M Return vs Nifty Z-Score])</f>
        <v>366</v>
      </c>
      <c r="AU399">
        <f>_xlfn.RANK.AVG(Table2[[#This Row],[Sharpe Ratio Z-Score]],Table2[Sharpe Ratio Z-Score])</f>
        <v>396</v>
      </c>
      <c r="AV399">
        <f>(Table2[[#This Row],[Rank 1Y]]+Table2[[#This Row],[Rank 6M]]+Table2[[#This Row],[Rank Sharpe]])/3</f>
        <v>396.66666666666669</v>
      </c>
    </row>
    <row r="400" spans="1:48" x14ac:dyDescent="0.3">
      <c r="A400" t="s">
        <v>1883</v>
      </c>
      <c r="B400" t="s">
        <v>1884</v>
      </c>
      <c r="C400" t="s">
        <v>595</v>
      </c>
      <c r="D400" t="s">
        <v>465</v>
      </c>
      <c r="E400">
        <v>3646.2603144699901</v>
      </c>
      <c r="F400">
        <v>575.95000000000005</v>
      </c>
      <c r="G400">
        <v>8.7081700134735698</v>
      </c>
      <c r="H400">
        <f>(Table2[[#This Row],[1Y Return vs Nifty]]-AVERAGE(Table2[1Y Return vs Nifty]))/_xlfn.STDEV.P(Table2[1Y Return vs Nifty])</f>
        <v>-0.3873380740668671</v>
      </c>
      <c r="I400">
        <v>5.12735078138956</v>
      </c>
      <c r="J400">
        <f>(Table2[[#This Row],[1M Return vs Nifty]]-AVERAGE(Table2[1M Return vs Nifty]))/_xlfn.STDEV.P(Table2[1M Return vs Nifty])</f>
        <v>0.87787532476736119</v>
      </c>
      <c r="K400">
        <v>20.178955693394801</v>
      </c>
      <c r="L400">
        <f>(Table2[[#This Row],[6M Return vs Nifty]]-AVERAGE(Table2[6M Return vs Nifty]))/_xlfn.STDEV.P(Table2[6M Return vs Nifty])</f>
        <v>0.55293987167244518</v>
      </c>
      <c r="M400">
        <v>-3.54573158982905</v>
      </c>
      <c r="N400">
        <f>(Table2[[#This Row],[1W Return vs Nifty]]-AVERAGE(Table2[1W Return vs Nifty]))/_xlfn.STDEV.P(Table2[1W Return vs Nifty])</f>
        <v>-7.4878257692635827E-2</v>
      </c>
      <c r="O400">
        <v>571.69000000000005</v>
      </c>
      <c r="P400">
        <v>541.58374526038995</v>
      </c>
      <c r="Q400">
        <v>465.73892308741199</v>
      </c>
      <c r="R400">
        <v>48.387740639875403</v>
      </c>
      <c r="S400" s="1">
        <f>(Table2[[#This Row],[Close Price]]-Table2[[#This Row],[20D EMA]])/Table2[[#This Row],[20D EMA]]</f>
        <v>7.4515908971645303E-3</v>
      </c>
      <c r="T400" s="1">
        <f>(Table2[[#This Row],[Close Price]]-Table2[[#This Row],[50D EMA]])/Table2[[#This Row],[50D EMA]]</f>
        <v>6.3455107433268751E-2</v>
      </c>
      <c r="U400" s="1">
        <f>(Table2[[#This Row],[Close Price]]-Table2[[#This Row],[200D EMA]])/Table2[[#This Row],[200D EMA]]</f>
        <v>0.23663703300121888</v>
      </c>
      <c r="V400">
        <v>1.55343326402128</v>
      </c>
      <c r="W400">
        <v>573.20000000000005</v>
      </c>
      <c r="X400">
        <v>575.95000000000005</v>
      </c>
      <c r="Y400">
        <v>568.15</v>
      </c>
      <c r="Z400">
        <v>606.95000000000005</v>
      </c>
      <c r="AA400">
        <v>568.15</v>
      </c>
      <c r="AB400">
        <v>614.15</v>
      </c>
      <c r="AC400" s="1">
        <f>(Table2[[#This Row],[Close Price]]/Table2[[#This Row],[Day Low]])-1</f>
        <v>4.7976273551988413E-3</v>
      </c>
      <c r="AD400" s="1">
        <f>(Table2[[#This Row],[Day High]]/Table2[[#This Row],[Close Price]])-1</f>
        <v>0</v>
      </c>
      <c r="AE400" s="1">
        <f>(Table2[[#This Row],[Close Price]]/Table2[[#This Row],[Current Week Low]])-1</f>
        <v>1.3728768811053449E-2</v>
      </c>
      <c r="AF400" s="1">
        <f>(Table2[[#This Row],[Current Week High]]/Table2[[#This Row],[Close Price]])-1</f>
        <v>5.3824116676794764E-2</v>
      </c>
      <c r="AG400" s="1">
        <f>(Table2[[#This Row],[Close Price]]/Table2[[#This Row],[Current Month Low]])-1</f>
        <v>1.3728768811053449E-2</v>
      </c>
      <c r="AH400" s="1">
        <f>(Table2[[#This Row],[Current Month High]]/Table2[[#This Row],[Close Price]])-1</f>
        <v>6.6325201840437442E-2</v>
      </c>
      <c r="AI400">
        <v>7.4572445524784898</v>
      </c>
      <c r="AJ400">
        <v>75.060790273556194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0.14000000000000001</v>
      </c>
      <c r="AM400" t="s">
        <v>3111</v>
      </c>
      <c r="AN400">
        <v>5.49</v>
      </c>
      <c r="AO400" t="s">
        <v>3111</v>
      </c>
      <c r="AP400">
        <v>-1.4101283791455E-2</v>
      </c>
      <c r="AQ400">
        <f>(Table2[[#This Row],[Sharpe Ratio]]-AVERAGE(Table2[Sharpe Ratio]))/_xlfn.STDEV.P(Table2[Sharpe Ratio])</f>
        <v>-0.89427504540837788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7.432381927192562E-2</v>
      </c>
      <c r="AS400">
        <f>_xlfn.RANK.AVG(Table2[[#This Row],[1Y Return vs Nifty Z-Score]],Table2[1Y Return vs Nifty Z-Score])</f>
        <v>426</v>
      </c>
      <c r="AT400">
        <f>_xlfn.RANK.AVG(Table2[[#This Row],[6M Return vs Nifty Z-Score]],Table2[6M Return vs Nifty Z-Score])</f>
        <v>166</v>
      </c>
      <c r="AU400">
        <f>_xlfn.RANK.AVG(Table2[[#This Row],[Sharpe Ratio Z-Score]],Table2[Sharpe Ratio Z-Score])</f>
        <v>601</v>
      </c>
      <c r="AV400">
        <f>(Table2[[#This Row],[Rank 1Y]]+Table2[[#This Row],[Rank 6M]]+Table2[[#This Row],[Rank Sharpe]])/3</f>
        <v>397.66666666666669</v>
      </c>
    </row>
    <row r="401" spans="1:48" x14ac:dyDescent="0.3">
      <c r="A401" t="s">
        <v>184</v>
      </c>
      <c r="B401" t="s">
        <v>185</v>
      </c>
      <c r="C401" t="s">
        <v>3068</v>
      </c>
      <c r="D401" t="s">
        <v>116</v>
      </c>
      <c r="E401">
        <v>140590.00700928</v>
      </c>
      <c r="F401">
        <v>5836.8</v>
      </c>
      <c r="G401">
        <v>1.27602268620571</v>
      </c>
      <c r="H401">
        <f>(Table2[[#This Row],[1Y Return vs Nifty]]-AVERAGE(Table2[1Y Return vs Nifty]))/_xlfn.STDEV.P(Table2[1Y Return vs Nifty])</f>
        <v>-0.49956232102941284</v>
      </c>
      <c r="I401">
        <v>5.2992819784424103</v>
      </c>
      <c r="J401">
        <f>(Table2[[#This Row],[1M Return vs Nifty]]-AVERAGE(Table2[1M Return vs Nifty]))/_xlfn.STDEV.P(Table2[1M Return vs Nifty])</f>
        <v>0.89550718633183857</v>
      </c>
      <c r="K401">
        <v>4.1440447444586397</v>
      </c>
      <c r="L401">
        <f>(Table2[[#This Row],[6M Return vs Nifty]]-AVERAGE(Table2[6M Return vs Nifty]))/_xlfn.STDEV.P(Table2[6M Return vs Nifty])</f>
        <v>-1.1480894657264542E-2</v>
      </c>
      <c r="M401">
        <v>2.1014521508417401</v>
      </c>
      <c r="N401">
        <f>(Table2[[#This Row],[1W Return vs Nifty]]-AVERAGE(Table2[1W Return vs Nifty]))/_xlfn.STDEV.P(Table2[1W Return vs Nifty])</f>
        <v>1.0222753127482358</v>
      </c>
      <c r="O401">
        <v>5763.67</v>
      </c>
      <c r="P401">
        <v>5584.1272953590997</v>
      </c>
      <c r="Q401">
        <v>5144.9956622986001</v>
      </c>
      <c r="R401">
        <v>57.288444787321197</v>
      </c>
      <c r="S401" s="1">
        <f>(Table2[[#This Row],[Close Price]]-Table2[[#This Row],[20D EMA]])/Table2[[#This Row],[20D EMA]]</f>
        <v>1.2688096299753475E-2</v>
      </c>
      <c r="T401" s="1">
        <f>(Table2[[#This Row],[Close Price]]-Table2[[#This Row],[50D EMA]])/Table2[[#This Row],[50D EMA]]</f>
        <v>4.524837835464348E-2</v>
      </c>
      <c r="U401" s="1">
        <f>(Table2[[#This Row],[Close Price]]-Table2[[#This Row],[200D EMA]])/Table2[[#This Row],[200D EMA]]</f>
        <v>0.13446159785338413</v>
      </c>
      <c r="V401">
        <v>1.0770581560394701</v>
      </c>
      <c r="W401">
        <v>5830.4</v>
      </c>
      <c r="X401">
        <v>5856</v>
      </c>
      <c r="Y401">
        <v>5650.05</v>
      </c>
      <c r="Z401">
        <v>5924.8</v>
      </c>
      <c r="AA401">
        <v>5630.3</v>
      </c>
      <c r="AB401">
        <v>5924.8</v>
      </c>
      <c r="AC401" s="1">
        <f>(Table2[[#This Row],[Close Price]]/Table2[[#This Row],[Day Low]])-1</f>
        <v>1.097694840834329E-3</v>
      </c>
      <c r="AD401" s="1">
        <f>(Table2[[#This Row],[Day High]]/Table2[[#This Row],[Close Price]])-1</f>
        <v>3.2894736842103978E-3</v>
      </c>
      <c r="AE401" s="1">
        <f>(Table2[[#This Row],[Close Price]]/Table2[[#This Row],[Current Week Low]])-1</f>
        <v>3.3052804842435002E-2</v>
      </c>
      <c r="AF401" s="1">
        <f>(Table2[[#This Row],[Current Week High]]/Table2[[#This Row],[Close Price]])-1</f>
        <v>1.5076754385964897E-2</v>
      </c>
      <c r="AG401" s="1">
        <f>(Table2[[#This Row],[Close Price]]/Table2[[#This Row],[Current Month Low]])-1</f>
        <v>3.6676553647230214E-2</v>
      </c>
      <c r="AH401" s="1">
        <f>(Table2[[#This Row],[Current Month High]]/Table2[[#This Row],[Close Price]])-1</f>
        <v>1.5076754385964897E-2</v>
      </c>
      <c r="AI401">
        <v>2.8817160087719098</v>
      </c>
      <c r="AJ401">
        <v>34.250293258504499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0.01</v>
      </c>
      <c r="AM401" t="s">
        <v>3111</v>
      </c>
      <c r="AN401">
        <v>-0.87</v>
      </c>
      <c r="AO401" t="s">
        <v>3110</v>
      </c>
      <c r="AP401">
        <v>4.1206979558484E-2</v>
      </c>
      <c r="AQ401">
        <f>(Table2[[#This Row],[Sharpe Ratio]]-AVERAGE(Table2[Sharpe Ratio]))/_xlfn.STDEV.P(Table2[Sharpe Ratio])</f>
        <v>-0.24692775710117043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1.1598115262922266</v>
      </c>
      <c r="AS401">
        <f>_xlfn.RANK.AVG(Table2[[#This Row],[1Y Return vs Nifty Z-Score]],Table2[1Y Return vs Nifty Z-Score])</f>
        <v>480</v>
      </c>
      <c r="AT401">
        <f>_xlfn.RANK.AVG(Table2[[#This Row],[6M Return vs Nifty Z-Score]],Table2[6M Return vs Nifty Z-Score])</f>
        <v>316</v>
      </c>
      <c r="AU401">
        <f>_xlfn.RANK.AVG(Table2[[#This Row],[Sharpe Ratio Z-Score]],Table2[Sharpe Ratio Z-Score])</f>
        <v>399</v>
      </c>
      <c r="AV401">
        <f>(Table2[[#This Row],[Rank 1Y]]+Table2[[#This Row],[Rank 6M]]+Table2[[#This Row],[Rank Sharpe]])/3</f>
        <v>398.33333333333331</v>
      </c>
    </row>
    <row r="402" spans="1:48" x14ac:dyDescent="0.3">
      <c r="A402" t="s">
        <v>355</v>
      </c>
      <c r="B402" t="s">
        <v>356</v>
      </c>
      <c r="C402" t="s">
        <v>3080</v>
      </c>
      <c r="D402" t="s">
        <v>166</v>
      </c>
      <c r="E402">
        <v>67085.195877880004</v>
      </c>
      <c r="F402">
        <v>4422.2</v>
      </c>
      <c r="G402">
        <v>-6.9434090520548697</v>
      </c>
      <c r="H402">
        <f>(Table2[[#This Row],[1Y Return vs Nifty]]-AVERAGE(Table2[1Y Return vs Nifty]))/_xlfn.STDEV.P(Table2[1Y Return vs Nifty])</f>
        <v>-0.62367443784685928</v>
      </c>
      <c r="I402">
        <v>13.3196510465055</v>
      </c>
      <c r="J402">
        <f>(Table2[[#This Row],[1M Return vs Nifty]]-AVERAGE(Table2[1M Return vs Nifty]))/_xlfn.STDEV.P(Table2[1M Return vs Nifty])</f>
        <v>1.7180108362112496</v>
      </c>
      <c r="K402">
        <v>22.019570527875</v>
      </c>
      <c r="L402">
        <f>(Table2[[#This Row],[6M Return vs Nifty]]-AVERAGE(Table2[6M Return vs Nifty]))/_xlfn.STDEV.P(Table2[6M Return vs Nifty])</f>
        <v>0.61772858417003906</v>
      </c>
      <c r="M402">
        <v>-0.118148246731582</v>
      </c>
      <c r="N402">
        <f>(Table2[[#This Row],[1W Return vs Nifty]]-AVERAGE(Table2[1W Return vs Nifty]))/_xlfn.STDEV.P(Table2[1W Return vs Nifty])</f>
        <v>0.59104399232722149</v>
      </c>
      <c r="O402">
        <v>4148.9399999999996</v>
      </c>
      <c r="P402">
        <v>3952.09848789136</v>
      </c>
      <c r="Q402">
        <v>3705.56066380126</v>
      </c>
      <c r="R402">
        <v>69.931586145548707</v>
      </c>
      <c r="S402" s="1">
        <f>(Table2[[#This Row],[Close Price]]-Table2[[#This Row],[20D EMA]])/Table2[[#This Row],[20D EMA]]</f>
        <v>6.5862605870415147E-2</v>
      </c>
      <c r="T402" s="1">
        <f>(Table2[[#This Row],[Close Price]]-Table2[[#This Row],[50D EMA]])/Table2[[#This Row],[50D EMA]]</f>
        <v>0.11894984741624245</v>
      </c>
      <c r="U402" s="1">
        <f>(Table2[[#This Row],[Close Price]]-Table2[[#This Row],[200D EMA]])/Table2[[#This Row],[200D EMA]]</f>
        <v>0.19339565620917204</v>
      </c>
      <c r="V402">
        <v>1.09625368103645</v>
      </c>
      <c r="W402">
        <v>4435</v>
      </c>
      <c r="X402">
        <v>4460</v>
      </c>
      <c r="Y402">
        <v>4185.1499999999996</v>
      </c>
      <c r="Z402">
        <v>4458.3</v>
      </c>
      <c r="AA402">
        <v>4185.1499999999996</v>
      </c>
      <c r="AB402">
        <v>4458.3</v>
      </c>
      <c r="AC402" s="1">
        <f>(Table2[[#This Row],[Close Price]]/Table2[[#This Row],[Day Low]])-1</f>
        <v>-2.8861330326944712E-3</v>
      </c>
      <c r="AD402" s="1">
        <f>(Table2[[#This Row],[Day High]]/Table2[[#This Row],[Close Price]])-1</f>
        <v>8.5477816471439816E-3</v>
      </c>
      <c r="AE402" s="1">
        <f>(Table2[[#This Row],[Close Price]]/Table2[[#This Row],[Current Week Low]])-1</f>
        <v>5.6640741669952144E-2</v>
      </c>
      <c r="AF402" s="1">
        <f>(Table2[[#This Row],[Current Week High]]/Table2[[#This Row],[Close Price]])-1</f>
        <v>8.163357604812127E-3</v>
      </c>
      <c r="AG402" s="1">
        <f>(Table2[[#This Row],[Close Price]]/Table2[[#This Row],[Current Month Low]])-1</f>
        <v>5.6640741669952144E-2</v>
      </c>
      <c r="AH402" s="1">
        <f>(Table2[[#This Row],[Current Month High]]/Table2[[#This Row],[Close Price]])-1</f>
        <v>8.163357604812127E-3</v>
      </c>
      <c r="AI402">
        <v>1.0142010763873199</v>
      </c>
      <c r="AJ402">
        <v>37.335403726708002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0.17</v>
      </c>
      <c r="AM402" t="s">
        <v>3111</v>
      </c>
      <c r="AN402">
        <v>10.33</v>
      </c>
      <c r="AO402" t="s">
        <v>3111</v>
      </c>
      <c r="AP402">
        <v>1.5711895940736E-2</v>
      </c>
      <c r="AQ402">
        <f>(Table2[[#This Row],[Sharpe Ratio]]-AVERAGE(Table2[Sharpe Ratio]))/_xlfn.STDEV.P(Table2[Sharpe Ratio])</f>
        <v>-0.54533114649511494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1.757777828366536</v>
      </c>
      <c r="AS402">
        <f>_xlfn.RANK.AVG(Table2[[#This Row],[1Y Return vs Nifty Z-Score]],Table2[1Y Return vs Nifty Z-Score])</f>
        <v>545</v>
      </c>
      <c r="AT402">
        <f>_xlfn.RANK.AVG(Table2[[#This Row],[6M Return vs Nifty Z-Score]],Table2[6M Return vs Nifty Z-Score])</f>
        <v>155</v>
      </c>
      <c r="AU402">
        <f>_xlfn.RANK.AVG(Table2[[#This Row],[Sharpe Ratio Z-Score]],Table2[Sharpe Ratio Z-Score])</f>
        <v>496</v>
      </c>
      <c r="AV402">
        <f>(Table2[[#This Row],[Rank 1Y]]+Table2[[#This Row],[Rank 6M]]+Table2[[#This Row],[Rank Sharpe]])/3</f>
        <v>398.66666666666669</v>
      </c>
    </row>
    <row r="403" spans="1:48" x14ac:dyDescent="0.3">
      <c r="A403" t="s">
        <v>1497</v>
      </c>
      <c r="B403" t="s">
        <v>1498</v>
      </c>
      <c r="C403" t="s">
        <v>3076</v>
      </c>
      <c r="D403" t="s">
        <v>595</v>
      </c>
      <c r="E403">
        <v>6471.1727901800004</v>
      </c>
      <c r="F403">
        <v>485.8</v>
      </c>
      <c r="G403">
        <v>20.020826696958601</v>
      </c>
      <c r="H403">
        <f>(Table2[[#This Row],[1Y Return vs Nifty]]-AVERAGE(Table2[1Y Return vs Nifty]))/_xlfn.STDEV.P(Table2[1Y Return vs Nifty])</f>
        <v>-0.21651875072110408</v>
      </c>
      <c r="I403">
        <v>-10.759282268235401</v>
      </c>
      <c r="J403">
        <f>(Table2[[#This Row],[1M Return vs Nifty]]-AVERAGE(Table2[1M Return vs Nifty]))/_xlfn.STDEV.P(Table2[1M Return vs Nifty])</f>
        <v>-0.7513282139629367</v>
      </c>
      <c r="K403">
        <v>-16.5637238902573</v>
      </c>
      <c r="L403">
        <f>(Table2[[#This Row],[6M Return vs Nifty]]-AVERAGE(Table2[6M Return vs Nifty]))/_xlfn.STDEV.P(Table2[6M Return vs Nifty])</f>
        <v>-0.74038389131282945</v>
      </c>
      <c r="M403">
        <v>-4.1635658116776399</v>
      </c>
      <c r="N403">
        <f>(Table2[[#This Row],[1W Return vs Nifty]]-AVERAGE(Table2[1W Return vs Nifty]))/_xlfn.STDEV.P(Table2[1W Return vs Nifty])</f>
        <v>-0.1949131376558686</v>
      </c>
      <c r="O403">
        <v>496.2</v>
      </c>
      <c r="P403">
        <v>491.85782564956702</v>
      </c>
      <c r="Q403">
        <v>448.93712158152198</v>
      </c>
      <c r="R403">
        <v>42.522722441644902</v>
      </c>
      <c r="S403" s="1">
        <f>(Table2[[#This Row],[Close Price]]-Table2[[#This Row],[20D EMA]])/Table2[[#This Row],[20D EMA]]</f>
        <v>-2.095929060862551E-2</v>
      </c>
      <c r="T403" s="1">
        <f>(Table2[[#This Row],[Close Price]]-Table2[[#This Row],[50D EMA]])/Table2[[#This Row],[50D EMA]]</f>
        <v>-1.2316212803093663E-2</v>
      </c>
      <c r="U403" s="1">
        <f>(Table2[[#This Row],[Close Price]]-Table2[[#This Row],[200D EMA]])/Table2[[#This Row],[200D EMA]]</f>
        <v>8.2111450905679104E-2</v>
      </c>
      <c r="V403">
        <v>1.55196778820259</v>
      </c>
      <c r="W403">
        <v>485.95</v>
      </c>
      <c r="X403">
        <v>491.4</v>
      </c>
      <c r="Y403">
        <v>472.2</v>
      </c>
      <c r="Z403">
        <v>511.75</v>
      </c>
      <c r="AA403">
        <v>472.2</v>
      </c>
      <c r="AB403">
        <v>528</v>
      </c>
      <c r="AC403" s="1">
        <f>(Table2[[#This Row],[Close Price]]/Table2[[#This Row],[Day Low]])-1</f>
        <v>-3.0867373186538316E-4</v>
      </c>
      <c r="AD403" s="1">
        <f>(Table2[[#This Row],[Day High]]/Table2[[#This Row],[Close Price]])-1</f>
        <v>1.1527377521613813E-2</v>
      </c>
      <c r="AE403" s="1">
        <f>(Table2[[#This Row],[Close Price]]/Table2[[#This Row],[Current Week Low]])-1</f>
        <v>2.8801355357899183E-2</v>
      </c>
      <c r="AF403" s="1">
        <f>(Table2[[#This Row],[Current Week High]]/Table2[[#This Row],[Close Price]])-1</f>
        <v>5.3417044051049745E-2</v>
      </c>
      <c r="AG403" s="1">
        <f>(Table2[[#This Row],[Close Price]]/Table2[[#This Row],[Current Month Low]])-1</f>
        <v>2.8801355357899183E-2</v>
      </c>
      <c r="AH403" s="1">
        <f>(Table2[[#This Row],[Current Month High]]/Table2[[#This Row],[Close Price]])-1</f>
        <v>8.6867023466447035E-2</v>
      </c>
      <c r="AI403">
        <v>15.232606010703901</v>
      </c>
      <c r="AJ403">
        <v>63.1296171927468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-0.06</v>
      </c>
      <c r="AM403" t="s">
        <v>3110</v>
      </c>
      <c r="AN403">
        <v>-0.39</v>
      </c>
      <c r="AO403" t="s">
        <v>3110</v>
      </c>
      <c r="AP403">
        <v>8.3902735020858002E-2</v>
      </c>
      <c r="AQ403">
        <f>(Table2[[#This Row],[Sharpe Ratio]]-AVERAGE(Table2[Sharpe Ratio]))/_xlfn.STDEV.P(Table2[Sharpe Ratio])</f>
        <v>0.25279832082541009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-1.6503456728273287</v>
      </c>
      <c r="AS403">
        <f>_xlfn.RANK.AVG(Table2[[#This Row],[1Y Return vs Nifty Z-Score]],Table2[1Y Return vs Nifty Z-Score])</f>
        <v>352</v>
      </c>
      <c r="AT403">
        <f>_xlfn.RANK.AVG(Table2[[#This Row],[6M Return vs Nifty Z-Score]],Table2[6M Return vs Nifty Z-Score])</f>
        <v>576</v>
      </c>
      <c r="AU403">
        <f>_xlfn.RANK.AVG(Table2[[#This Row],[Sharpe Ratio Z-Score]],Table2[Sharpe Ratio Z-Score])</f>
        <v>268</v>
      </c>
      <c r="AV403">
        <f>(Table2[[#This Row],[Rank 1Y]]+Table2[[#This Row],[Rank 6M]]+Table2[[#This Row],[Rank Sharpe]])/3</f>
        <v>398.66666666666669</v>
      </c>
    </row>
    <row r="404" spans="1:48" x14ac:dyDescent="0.3">
      <c r="A404" t="s">
        <v>1475</v>
      </c>
      <c r="B404" t="s">
        <v>1476</v>
      </c>
      <c r="C404" t="s">
        <v>3080</v>
      </c>
      <c r="D404" t="s">
        <v>380</v>
      </c>
      <c r="E404">
        <v>6681.1848971999998</v>
      </c>
      <c r="F404">
        <v>82</v>
      </c>
      <c r="G404">
        <v>0.92088202041011502</v>
      </c>
      <c r="H404">
        <f>(Table2[[#This Row],[1Y Return vs Nifty]]-AVERAGE(Table2[1Y Return vs Nifty]))/_xlfn.STDEV.P(Table2[1Y Return vs Nifty])</f>
        <v>-0.50492488880823794</v>
      </c>
      <c r="I404">
        <v>-3.5158388178430799</v>
      </c>
      <c r="J404">
        <f>(Table2[[#This Row],[1M Return vs Nifty]]-AVERAGE(Table2[1M Return vs Nifty]))/_xlfn.STDEV.P(Table2[1M Return vs Nifty])</f>
        <v>-8.4997200266108755E-3</v>
      </c>
      <c r="K404">
        <v>-2.5423624873145898</v>
      </c>
      <c r="L404">
        <f>(Table2[[#This Row],[6M Return vs Nifty]]-AVERAGE(Table2[6M Return vs Nifty]))/_xlfn.STDEV.P(Table2[6M Return vs Nifty])</f>
        <v>-0.24683905197839029</v>
      </c>
      <c r="M404">
        <v>-12.4918534615288</v>
      </c>
      <c r="N404">
        <f>(Table2[[#This Row],[1W Return vs Nifty]]-AVERAGE(Table2[1W Return vs Nifty]))/_xlfn.STDEV.P(Table2[1W Return vs Nifty])</f>
        <v>-1.8129604600558029</v>
      </c>
      <c r="O404">
        <v>85.83</v>
      </c>
      <c r="P404">
        <v>82.521800999003503</v>
      </c>
      <c r="Q404">
        <v>74.401603993191998</v>
      </c>
      <c r="R404">
        <v>36.689129515561099</v>
      </c>
      <c r="S404" s="1">
        <f>(Table2[[#This Row],[Close Price]]-Table2[[#This Row],[20D EMA]])/Table2[[#This Row],[20D EMA]]</f>
        <v>-4.4623092158918777E-2</v>
      </c>
      <c r="T404" s="1">
        <f>(Table2[[#This Row],[Close Price]]-Table2[[#This Row],[50D EMA]])/Table2[[#This Row],[50D EMA]]</f>
        <v>-6.3231896624481561E-3</v>
      </c>
      <c r="U404" s="1">
        <f>(Table2[[#This Row],[Close Price]]-Table2[[#This Row],[200D EMA]])/Table2[[#This Row],[200D EMA]]</f>
        <v>0.10212677683001675</v>
      </c>
      <c r="V404">
        <v>0.96389675612447301</v>
      </c>
      <c r="W404">
        <v>82.01</v>
      </c>
      <c r="X404">
        <v>82.74</v>
      </c>
      <c r="Y404">
        <v>81.25</v>
      </c>
      <c r="Z404">
        <v>87.42</v>
      </c>
      <c r="AA404">
        <v>81.25</v>
      </c>
      <c r="AB404">
        <v>94.29</v>
      </c>
      <c r="AC404" s="1">
        <f>(Table2[[#This Row],[Close Price]]/Table2[[#This Row],[Day Low]])-1</f>
        <v>-1.2193634922574859E-4</v>
      </c>
      <c r="AD404" s="1">
        <f>(Table2[[#This Row],[Day High]]/Table2[[#This Row],[Close Price]])-1</f>
        <v>9.024390243902447E-3</v>
      </c>
      <c r="AE404" s="1">
        <f>(Table2[[#This Row],[Close Price]]/Table2[[#This Row],[Current Week Low]])-1</f>
        <v>9.2307692307691536E-3</v>
      </c>
      <c r="AF404" s="1">
        <f>(Table2[[#This Row],[Current Week High]]/Table2[[#This Row],[Close Price]])-1</f>
        <v>6.6097560975609815E-2</v>
      </c>
      <c r="AG404" s="1">
        <f>(Table2[[#This Row],[Close Price]]/Table2[[#This Row],[Current Month Low]])-1</f>
        <v>9.2307692307691536E-3</v>
      </c>
      <c r="AH404" s="1">
        <f>(Table2[[#This Row],[Current Month High]]/Table2[[#This Row],[Close Price]])-1</f>
        <v>0.14987804878048783</v>
      </c>
      <c r="AI404">
        <v>19.939024390243802</v>
      </c>
      <c r="AJ404">
        <v>39.812446717817501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0.11</v>
      </c>
      <c r="AM404" t="s">
        <v>3111</v>
      </c>
      <c r="AN404">
        <v>-6.07</v>
      </c>
      <c r="AO404" t="s">
        <v>3110</v>
      </c>
      <c r="AP404">
        <v>6.9357308555773003E-2</v>
      </c>
      <c r="AQ404">
        <f>(Table2[[#This Row],[Sharpe Ratio]]-AVERAGE(Table2[Sharpe Ratio]))/_xlfn.STDEV.P(Table2[Sharpe Ratio])</f>
        <v>8.2553554326968759E-2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-2.4906705665420734</v>
      </c>
      <c r="AS404">
        <f>_xlfn.RANK.AVG(Table2[[#This Row],[1Y Return vs Nifty Z-Score]],Table2[1Y Return vs Nifty Z-Score])</f>
        <v>485</v>
      </c>
      <c r="AT404">
        <f>_xlfn.RANK.AVG(Table2[[#This Row],[6M Return vs Nifty Z-Score]],Table2[6M Return vs Nifty Z-Score])</f>
        <v>400</v>
      </c>
      <c r="AU404">
        <f>_xlfn.RANK.AVG(Table2[[#This Row],[Sharpe Ratio Z-Score]],Table2[Sharpe Ratio Z-Score])</f>
        <v>314</v>
      </c>
      <c r="AV404">
        <f>(Table2[[#This Row],[Rank 1Y]]+Table2[[#This Row],[Rank 6M]]+Table2[[#This Row],[Rank Sharpe]])/3</f>
        <v>399.66666666666669</v>
      </c>
    </row>
    <row r="405" spans="1:48" x14ac:dyDescent="0.3">
      <c r="A405" t="s">
        <v>900</v>
      </c>
      <c r="B405" t="s">
        <v>901</v>
      </c>
      <c r="C405" t="s">
        <v>3080</v>
      </c>
      <c r="D405" t="s">
        <v>545</v>
      </c>
      <c r="E405">
        <v>16369.20788652</v>
      </c>
      <c r="F405">
        <v>5338.95</v>
      </c>
      <c r="G405">
        <v>-9.1727252351950597</v>
      </c>
      <c r="H405">
        <f>(Table2[[#This Row],[1Y Return vs Nifty]]-AVERAGE(Table2[1Y Return vs Nifty]))/_xlfn.STDEV.P(Table2[1Y Return vs Nifty])</f>
        <v>-0.65733675896049282</v>
      </c>
      <c r="I405">
        <v>-3.70598795024579</v>
      </c>
      <c r="J405">
        <f>(Table2[[#This Row],[1M Return vs Nifty]]-AVERAGE(Table2[1M Return vs Nifty]))/_xlfn.STDEV.P(Table2[1M Return vs Nifty])</f>
        <v>-2.7999864483230302E-2</v>
      </c>
      <c r="K405">
        <v>7.7447786823973903</v>
      </c>
      <c r="L405">
        <f>(Table2[[#This Row],[6M Return vs Nifty]]-AVERAGE(Table2[6M Return vs Nifty]))/_xlfn.STDEV.P(Table2[6M Return vs Nifty])</f>
        <v>0.11526312126354843</v>
      </c>
      <c r="M405">
        <v>-6.38961502421974</v>
      </c>
      <c r="N405">
        <f>(Table2[[#This Row],[1W Return vs Nifty]]-AVERAGE(Table2[1W Return vs Nifty]))/_xlfn.STDEV.P(Table2[1W Return vs Nifty])</f>
        <v>-0.62739735521871887</v>
      </c>
      <c r="O405">
        <v>5296.21</v>
      </c>
      <c r="P405">
        <v>5058.9433516542304</v>
      </c>
      <c r="Q405">
        <v>4706.8292586513398</v>
      </c>
      <c r="R405">
        <v>50.357004320564997</v>
      </c>
      <c r="S405" s="1">
        <f>(Table2[[#This Row],[Close Price]]-Table2[[#This Row],[20D EMA]])/Table2[[#This Row],[20D EMA]]</f>
        <v>8.06992169872414E-3</v>
      </c>
      <c r="T405" s="1">
        <f>(Table2[[#This Row],[Close Price]]-Table2[[#This Row],[50D EMA]])/Table2[[#This Row],[50D EMA]]</f>
        <v>5.5348840436058595E-2</v>
      </c>
      <c r="U405" s="1">
        <f>(Table2[[#This Row],[Close Price]]-Table2[[#This Row],[200D EMA]])/Table2[[#This Row],[200D EMA]]</f>
        <v>0.13429863430605579</v>
      </c>
      <c r="V405">
        <v>1.9210781384289499</v>
      </c>
      <c r="W405">
        <v>5281.55</v>
      </c>
      <c r="X405">
        <v>5333</v>
      </c>
      <c r="Y405">
        <v>5124.3500000000004</v>
      </c>
      <c r="Z405">
        <v>5463</v>
      </c>
      <c r="AA405">
        <v>5124.3500000000004</v>
      </c>
      <c r="AB405">
        <v>5769</v>
      </c>
      <c r="AC405" s="1">
        <f>(Table2[[#This Row],[Close Price]]/Table2[[#This Row],[Day Low]])-1</f>
        <v>1.0868021698175578E-2</v>
      </c>
      <c r="AD405" s="1">
        <f>(Table2[[#This Row],[Day High]]/Table2[[#This Row],[Close Price]])-1</f>
        <v>-1.1144513434289127E-3</v>
      </c>
      <c r="AE405" s="1">
        <f>(Table2[[#This Row],[Close Price]]/Table2[[#This Row],[Current Week Low]])-1</f>
        <v>4.1878482148955287E-2</v>
      </c>
      <c r="AF405" s="1">
        <f>(Table2[[#This Row],[Current Week High]]/Table2[[#This Row],[Close Price]])-1</f>
        <v>2.323490573989262E-2</v>
      </c>
      <c r="AG405" s="1">
        <f>(Table2[[#This Row],[Close Price]]/Table2[[#This Row],[Current Month Low]])-1</f>
        <v>4.1878482148955287E-2</v>
      </c>
      <c r="AH405" s="1">
        <f>(Table2[[#This Row],[Current Month High]]/Table2[[#This Row],[Close Price]])-1</f>
        <v>8.0549546259095939E-2</v>
      </c>
      <c r="AI405">
        <v>11.610897273808501</v>
      </c>
      <c r="AJ405">
        <v>32.776672469534901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0.16</v>
      </c>
      <c r="AM405" t="s">
        <v>3111</v>
      </c>
      <c r="AN405">
        <v>1.5</v>
      </c>
      <c r="AO405" t="s">
        <v>3111</v>
      </c>
      <c r="AP405">
        <v>5.6176456268063002E-2</v>
      </c>
      <c r="AQ405">
        <f>(Table2[[#This Row],[Sharpe Ratio]]-AVERAGE(Table2[Sharpe Ratio]))/_xlfn.STDEV.P(Table2[Sharpe Ratio])</f>
        <v>-7.1719757999630138E-2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-1.2691906153985237</v>
      </c>
      <c r="AS405">
        <f>_xlfn.RANK.AVG(Table2[[#This Row],[1Y Return vs Nifty Z-Score]],Table2[1Y Return vs Nifty Z-Score])</f>
        <v>558</v>
      </c>
      <c r="AT405">
        <f>_xlfn.RANK.AVG(Table2[[#This Row],[6M Return vs Nifty Z-Score]],Table2[6M Return vs Nifty Z-Score])</f>
        <v>282</v>
      </c>
      <c r="AU405">
        <f>_xlfn.RANK.AVG(Table2[[#This Row],[Sharpe Ratio Z-Score]],Table2[Sharpe Ratio Z-Score])</f>
        <v>365</v>
      </c>
      <c r="AV405">
        <f>(Table2[[#This Row],[Rank 1Y]]+Table2[[#This Row],[Rank 6M]]+Table2[[#This Row],[Rank Sharpe]])/3</f>
        <v>401.66666666666669</v>
      </c>
    </row>
    <row r="406" spans="1:48" x14ac:dyDescent="0.3">
      <c r="A406" t="s">
        <v>600</v>
      </c>
      <c r="B406" t="s">
        <v>601</v>
      </c>
      <c r="C406" t="s">
        <v>3080</v>
      </c>
      <c r="D406" t="s">
        <v>380</v>
      </c>
      <c r="E406">
        <v>31209.586368479999</v>
      </c>
      <c r="F406">
        <v>6944.4</v>
      </c>
      <c r="G406">
        <v>27.2229034404596</v>
      </c>
      <c r="H406">
        <f>(Table2[[#This Row],[1Y Return vs Nifty]]-AVERAGE(Table2[1Y Return vs Nifty]))/_xlfn.STDEV.P(Table2[1Y Return vs Nifty])</f>
        <v>-0.10776853311703732</v>
      </c>
      <c r="I406">
        <v>3.1919832715696002</v>
      </c>
      <c r="J406">
        <f>(Table2[[#This Row],[1M Return vs Nifty]]-AVERAGE(Table2[1M Return vs Nifty]))/_xlfn.STDEV.P(Table2[1M Return vs Nifty])</f>
        <v>0.67939981482809442</v>
      </c>
      <c r="K406">
        <v>9.0432203060680205</v>
      </c>
      <c r="L406">
        <f>(Table2[[#This Row],[6M Return vs Nifty]]-AVERAGE(Table2[6M Return vs Nifty]))/_xlfn.STDEV.P(Table2[6M Return vs Nifty])</f>
        <v>0.16096761058690148</v>
      </c>
      <c r="M406">
        <v>-0.19923384511360101</v>
      </c>
      <c r="N406">
        <f>(Table2[[#This Row],[1W Return vs Nifty]]-AVERAGE(Table2[1W Return vs Nifty]))/_xlfn.STDEV.P(Table2[1W Return vs Nifty])</f>
        <v>0.57529041357690458</v>
      </c>
      <c r="O406">
        <v>6717.74</v>
      </c>
      <c r="P406">
        <v>6403.56271712132</v>
      </c>
      <c r="Q406">
        <v>5742.4736424889497</v>
      </c>
      <c r="R406">
        <v>62.977563488497204</v>
      </c>
      <c r="S406" s="1">
        <f>(Table2[[#This Row],[Close Price]]-Table2[[#This Row],[20D EMA]])/Table2[[#This Row],[20D EMA]]</f>
        <v>3.3740513922837126E-2</v>
      </c>
      <c r="T406" s="1">
        <f>(Table2[[#This Row],[Close Price]]-Table2[[#This Row],[50D EMA]])/Table2[[#This Row],[50D EMA]]</f>
        <v>8.4458809380071082E-2</v>
      </c>
      <c r="U406" s="1">
        <f>(Table2[[#This Row],[Close Price]]-Table2[[#This Row],[200D EMA]])/Table2[[#This Row],[200D EMA]]</f>
        <v>0.2093046363535595</v>
      </c>
      <c r="V406">
        <v>0.79932716749319599</v>
      </c>
      <c r="W406">
        <v>6960</v>
      </c>
      <c r="X406">
        <v>7068.15</v>
      </c>
      <c r="Y406">
        <v>6560</v>
      </c>
      <c r="Z406">
        <v>6989.5</v>
      </c>
      <c r="AA406">
        <v>6560</v>
      </c>
      <c r="AB406">
        <v>7024.1</v>
      </c>
      <c r="AC406" s="1">
        <f>(Table2[[#This Row],[Close Price]]/Table2[[#This Row],[Day Low]])-1</f>
        <v>-2.2413793103448487E-3</v>
      </c>
      <c r="AD406" s="1">
        <f>(Table2[[#This Row],[Day High]]/Table2[[#This Row],[Close Price]])-1</f>
        <v>1.7820114048729963E-2</v>
      </c>
      <c r="AE406" s="1">
        <f>(Table2[[#This Row],[Close Price]]/Table2[[#This Row],[Current Week Low]])-1</f>
        <v>5.8597560975609753E-2</v>
      </c>
      <c r="AF406" s="1">
        <f>(Table2[[#This Row],[Current Week High]]/Table2[[#This Row],[Close Price]])-1</f>
        <v>6.4944415644261344E-3</v>
      </c>
      <c r="AG406" s="1">
        <f>(Table2[[#This Row],[Close Price]]/Table2[[#This Row],[Current Month Low]])-1</f>
        <v>5.8597560975609753E-2</v>
      </c>
      <c r="AH406" s="1">
        <f>(Table2[[#This Row],[Current Month High]]/Table2[[#This Row],[Close Price]])-1</f>
        <v>1.1476873451990111E-2</v>
      </c>
      <c r="AI406">
        <v>2.2939346811819501</v>
      </c>
      <c r="AJ406">
        <v>52.960352422907398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0.18</v>
      </c>
      <c r="AM406" t="s">
        <v>3111</v>
      </c>
      <c r="AN406">
        <v>3.56</v>
      </c>
      <c r="AO406" t="s">
        <v>3111</v>
      </c>
      <c r="AP406">
        <v>-3.0029270317447999E-2</v>
      </c>
      <c r="AQ406">
        <f>(Table2[[#This Row],[Sharpe Ratio]]-AVERAGE(Table2[Sharpe Ratio]))/_xlfn.STDEV.P(Table2[Sharpe Ratio])</f>
        <v>-1.0807017791598488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0.22718752671501441</v>
      </c>
      <c r="AS406">
        <f>_xlfn.RANK.AVG(Table2[[#This Row],[1Y Return vs Nifty Z-Score]],Table2[1Y Return vs Nifty Z-Score])</f>
        <v>320</v>
      </c>
      <c r="AT406">
        <f>_xlfn.RANK.AVG(Table2[[#This Row],[6M Return vs Nifty Z-Score]],Table2[6M Return vs Nifty Z-Score])</f>
        <v>266</v>
      </c>
      <c r="AU406">
        <f>_xlfn.RANK.AVG(Table2[[#This Row],[Sharpe Ratio Z-Score]],Table2[Sharpe Ratio Z-Score])</f>
        <v>625</v>
      </c>
      <c r="AV406">
        <f>(Table2[[#This Row],[Rank 1Y]]+Table2[[#This Row],[Rank 6M]]+Table2[[#This Row],[Rank Sharpe]])/3</f>
        <v>403.66666666666669</v>
      </c>
    </row>
    <row r="407" spans="1:48" x14ac:dyDescent="0.3">
      <c r="A407" t="s">
        <v>1562</v>
      </c>
      <c r="B407" t="s">
        <v>1563</v>
      </c>
      <c r="C407" t="s">
        <v>3080</v>
      </c>
      <c r="D407" t="s">
        <v>297</v>
      </c>
      <c r="E407">
        <v>5905.6764265499996</v>
      </c>
      <c r="F407">
        <v>616.75</v>
      </c>
      <c r="G407">
        <v>-10.5481979247513</v>
      </c>
      <c r="H407">
        <f>(Table2[[#This Row],[1Y Return vs Nifty]]-AVERAGE(Table2[1Y Return vs Nifty]))/_xlfn.STDEV.P(Table2[1Y Return vs Nifty])</f>
        <v>-0.67810617861888134</v>
      </c>
      <c r="I407">
        <v>2.4191078679975799</v>
      </c>
      <c r="J407">
        <f>(Table2[[#This Row],[1M Return vs Nifty]]-AVERAGE(Table2[1M Return vs Nifty]))/_xlfn.STDEV.P(Table2[1M Return vs Nifty])</f>
        <v>0.6001400158156871</v>
      </c>
      <c r="K407">
        <v>6.1262437097979996</v>
      </c>
      <c r="L407">
        <f>(Table2[[#This Row],[6M Return vs Nifty]]-AVERAGE(Table2[6M Return vs Nifty]))/_xlfn.STDEV.P(Table2[6M Return vs Nifty])</f>
        <v>5.8291507733846074E-2</v>
      </c>
      <c r="M407">
        <v>4.7464550419018803</v>
      </c>
      <c r="N407">
        <f>(Table2[[#This Row],[1W Return vs Nifty]]-AVERAGE(Table2[1W Return vs Nifty]))/_xlfn.STDEV.P(Table2[1W Return vs Nifty])</f>
        <v>1.5361552392774827</v>
      </c>
      <c r="O407">
        <v>568.65</v>
      </c>
      <c r="P407">
        <v>549.02573345073495</v>
      </c>
      <c r="Q407">
        <v>534.74774791288996</v>
      </c>
      <c r="R407">
        <v>66.791438643107298</v>
      </c>
      <c r="S407" s="1">
        <f>(Table2[[#This Row],[Close Price]]-Table2[[#This Row],[20D EMA]])/Table2[[#This Row],[20D EMA]]</f>
        <v>8.4586300888068275E-2</v>
      </c>
      <c r="T407" s="1">
        <f>(Table2[[#This Row],[Close Price]]-Table2[[#This Row],[50D EMA]])/Table2[[#This Row],[50D EMA]]</f>
        <v>0.12335353777245502</v>
      </c>
      <c r="U407" s="1">
        <f>(Table2[[#This Row],[Close Price]]-Table2[[#This Row],[200D EMA]])/Table2[[#This Row],[200D EMA]]</f>
        <v>0.153347540793137</v>
      </c>
      <c r="V407">
        <v>2.78414591875188</v>
      </c>
      <c r="W407">
        <v>606.75</v>
      </c>
      <c r="X407">
        <v>617.15</v>
      </c>
      <c r="Y407">
        <v>584.15</v>
      </c>
      <c r="Z407">
        <v>624.9</v>
      </c>
      <c r="AA407">
        <v>538</v>
      </c>
      <c r="AB407">
        <v>662</v>
      </c>
      <c r="AC407" s="1">
        <f>(Table2[[#This Row],[Close Price]]/Table2[[#This Row],[Day Low]])-1</f>
        <v>1.6481252575195615E-2</v>
      </c>
      <c r="AD407" s="1">
        <f>(Table2[[#This Row],[Day High]]/Table2[[#This Row],[Close Price]])-1</f>
        <v>6.4856100526955451E-4</v>
      </c>
      <c r="AE407" s="1">
        <f>(Table2[[#This Row],[Close Price]]/Table2[[#This Row],[Current Week Low]])-1</f>
        <v>5.5807583668578298E-2</v>
      </c>
      <c r="AF407" s="1">
        <f>(Table2[[#This Row],[Current Week High]]/Table2[[#This Row],[Close Price]])-1</f>
        <v>1.3214430482367145E-2</v>
      </c>
      <c r="AG407" s="1">
        <f>(Table2[[#This Row],[Close Price]]/Table2[[#This Row],[Current Month Low]])-1</f>
        <v>0.14637546468401497</v>
      </c>
      <c r="AH407" s="1">
        <f>(Table2[[#This Row],[Current Month High]]/Table2[[#This Row],[Close Price]])-1</f>
        <v>7.3368463721118715E-2</v>
      </c>
      <c r="AI407">
        <v>7.3368463721118697</v>
      </c>
      <c r="AJ407">
        <v>41.797907805494802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0.17</v>
      </c>
      <c r="AM407" t="s">
        <v>3111</v>
      </c>
      <c r="AN407">
        <v>14.11</v>
      </c>
      <c r="AO407" t="s">
        <v>3111</v>
      </c>
      <c r="AP407">
        <v>5.9044962212724997E-2</v>
      </c>
      <c r="AQ407">
        <f>(Table2[[#This Row],[Sharpe Ratio]]-AVERAGE(Table2[Sharpe Ratio]))/_xlfn.STDEV.P(Table2[Sharpe Ratio])</f>
        <v>-3.8145759607722665E-2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1.4783348246004118</v>
      </c>
      <c r="AS407">
        <f>_xlfn.RANK.AVG(Table2[[#This Row],[1Y Return vs Nifty Z-Score]],Table2[1Y Return vs Nifty Z-Score])</f>
        <v>567</v>
      </c>
      <c r="AT407">
        <f>_xlfn.RANK.AVG(Table2[[#This Row],[6M Return vs Nifty Z-Score]],Table2[6M Return vs Nifty Z-Score])</f>
        <v>295</v>
      </c>
      <c r="AU407">
        <f>_xlfn.RANK.AVG(Table2[[#This Row],[Sharpe Ratio Z-Score]],Table2[Sharpe Ratio Z-Score])</f>
        <v>353</v>
      </c>
      <c r="AV407">
        <f>(Table2[[#This Row],[Rank 1Y]]+Table2[[#This Row],[Rank 6M]]+Table2[[#This Row],[Rank Sharpe]])/3</f>
        <v>405</v>
      </c>
    </row>
    <row r="408" spans="1:48" x14ac:dyDescent="0.3">
      <c r="A408" t="s">
        <v>1311</v>
      </c>
      <c r="B408" t="s">
        <v>1312</v>
      </c>
      <c r="C408" t="s">
        <v>3068</v>
      </c>
      <c r="D408" t="s">
        <v>995</v>
      </c>
      <c r="E408">
        <v>8356.4299284000008</v>
      </c>
      <c r="F408">
        <v>381.75</v>
      </c>
      <c r="G408">
        <v>-1.09891945640744</v>
      </c>
      <c r="H408">
        <f>(Table2[[#This Row],[1Y Return vs Nifty]]-AVERAGE(Table2[1Y Return vs Nifty]))/_xlfn.STDEV.P(Table2[1Y Return vs Nifty])</f>
        <v>-0.53542357105556815</v>
      </c>
      <c r="I408">
        <v>-6.7136676423168398</v>
      </c>
      <c r="J408">
        <f>(Table2[[#This Row],[1M Return vs Nifty]]-AVERAGE(Table2[1M Return vs Nifty]))/_xlfn.STDEV.P(Table2[1M Return vs Nifty])</f>
        <v>-0.33644296771239973</v>
      </c>
      <c r="K408">
        <v>-5.3665098564839999</v>
      </c>
      <c r="L408">
        <f>(Table2[[#This Row],[6M Return vs Nifty]]-AVERAGE(Table2[6M Return vs Nifty]))/_xlfn.STDEV.P(Table2[6M Return vs Nifty])</f>
        <v>-0.34624761292461659</v>
      </c>
      <c r="M408">
        <v>-9.2746063861147992</v>
      </c>
      <c r="N408">
        <f>(Table2[[#This Row],[1W Return vs Nifty]]-AVERAGE(Table2[1W Return vs Nifty]))/_xlfn.STDEV.P(Table2[1W Return vs Nifty])</f>
        <v>-1.1879030371213684</v>
      </c>
      <c r="O408">
        <v>398.49</v>
      </c>
      <c r="P408">
        <v>388.14598842318202</v>
      </c>
      <c r="Q408">
        <v>356.07905586971299</v>
      </c>
      <c r="R408">
        <v>37.0464305354731</v>
      </c>
      <c r="S408" s="1">
        <f>(Table2[[#This Row],[Close Price]]-Table2[[#This Row],[20D EMA]])/Table2[[#This Row],[20D EMA]]</f>
        <v>-4.2008582398554567E-2</v>
      </c>
      <c r="T408" s="1">
        <f>(Table2[[#This Row],[Close Price]]-Table2[[#This Row],[50D EMA]])/Table2[[#This Row],[50D EMA]]</f>
        <v>-1.6478306137248277E-2</v>
      </c>
      <c r="U408" s="1">
        <f>(Table2[[#This Row],[Close Price]]-Table2[[#This Row],[200D EMA]])/Table2[[#This Row],[200D EMA]]</f>
        <v>7.2093384059296772E-2</v>
      </c>
      <c r="V408">
        <v>0.62963734130154203</v>
      </c>
      <c r="W408">
        <v>380.95</v>
      </c>
      <c r="X408">
        <v>382.05</v>
      </c>
      <c r="Y408">
        <v>370</v>
      </c>
      <c r="Z408">
        <v>388.8</v>
      </c>
      <c r="AA408">
        <v>370</v>
      </c>
      <c r="AB408">
        <v>426.35</v>
      </c>
      <c r="AC408" s="1">
        <f>(Table2[[#This Row],[Close Price]]/Table2[[#This Row],[Day Low]])-1</f>
        <v>2.100013125082123E-3</v>
      </c>
      <c r="AD408" s="1">
        <f>(Table2[[#This Row],[Day High]]/Table2[[#This Row],[Close Price]])-1</f>
        <v>7.8585461689595348E-4</v>
      </c>
      <c r="AE408" s="1">
        <f>(Table2[[#This Row],[Close Price]]/Table2[[#This Row],[Current Week Low]])-1</f>
        <v>3.175675675675671E-2</v>
      </c>
      <c r="AF408" s="1">
        <f>(Table2[[#This Row],[Current Week High]]/Table2[[#This Row],[Close Price]])-1</f>
        <v>1.8467583497053131E-2</v>
      </c>
      <c r="AG408" s="1">
        <f>(Table2[[#This Row],[Close Price]]/Table2[[#This Row],[Current Month Low]])-1</f>
        <v>3.175675675675671E-2</v>
      </c>
      <c r="AH408" s="1">
        <f>(Table2[[#This Row],[Current Month High]]/Table2[[#This Row],[Close Price]])-1</f>
        <v>0.11683038637852006</v>
      </c>
      <c r="AI408">
        <v>13.909626719056901</v>
      </c>
      <c r="AJ408">
        <v>42.710280373831701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-0.08</v>
      </c>
      <c r="AM408" t="s">
        <v>3110</v>
      </c>
      <c r="AN408">
        <v>-4.05</v>
      </c>
      <c r="AO408" t="s">
        <v>3110</v>
      </c>
      <c r="AP408">
        <v>7.9433450778006995E-2</v>
      </c>
      <c r="AQ408">
        <f>(Table2[[#This Row],[Sharpe Ratio]]-AVERAGE(Table2[Sharpe Ratio]))/_xlfn.STDEV.P(Table2[Sharpe Ratio])</f>
        <v>0.200488252491165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-2.2055289363227879</v>
      </c>
      <c r="AS408">
        <f>_xlfn.RANK.AVG(Table2[[#This Row],[1Y Return vs Nifty Z-Score]],Table2[1Y Return vs Nifty Z-Score])</f>
        <v>499</v>
      </c>
      <c r="AT408">
        <f>_xlfn.RANK.AVG(Table2[[#This Row],[6M Return vs Nifty Z-Score]],Table2[6M Return vs Nifty Z-Score])</f>
        <v>436</v>
      </c>
      <c r="AU408">
        <f>_xlfn.RANK.AVG(Table2[[#This Row],[Sharpe Ratio Z-Score]],Table2[Sharpe Ratio Z-Score])</f>
        <v>283</v>
      </c>
      <c r="AV408">
        <f>(Table2[[#This Row],[Rank 1Y]]+Table2[[#This Row],[Rank 6M]]+Table2[[#This Row],[Rank Sharpe]])/3</f>
        <v>406</v>
      </c>
    </row>
    <row r="409" spans="1:48" x14ac:dyDescent="0.3">
      <c r="A409" t="s">
        <v>644</v>
      </c>
      <c r="B409" t="s">
        <v>645</v>
      </c>
      <c r="C409" t="s">
        <v>3070</v>
      </c>
      <c r="D409" t="s">
        <v>279</v>
      </c>
      <c r="E409">
        <v>27254.086475</v>
      </c>
      <c r="F409">
        <v>3274.6</v>
      </c>
      <c r="G409">
        <v>13.9375327268784</v>
      </c>
      <c r="H409">
        <f>(Table2[[#This Row],[1Y Return vs Nifty]]-AVERAGE(Table2[1Y Return vs Nifty]))/_xlfn.STDEV.P(Table2[1Y Return vs Nifty])</f>
        <v>-0.30837552572599497</v>
      </c>
      <c r="I409">
        <v>9.7223667510526699</v>
      </c>
      <c r="J409">
        <f>(Table2[[#This Row],[1M Return vs Nifty]]-AVERAGE(Table2[1M Return vs Nifty]))/_xlfn.STDEV.P(Table2[1M Return vs Nifty])</f>
        <v>1.3491026927636338</v>
      </c>
      <c r="K409">
        <v>20.117502443769499</v>
      </c>
      <c r="L409">
        <f>(Table2[[#This Row],[6M Return vs Nifty]]-AVERAGE(Table2[6M Return vs Nifty]))/_xlfn.STDEV.P(Table2[6M Return vs Nifty])</f>
        <v>0.55077674832505519</v>
      </c>
      <c r="M409">
        <v>5.7545355781971397</v>
      </c>
      <c r="N409">
        <f>(Table2[[#This Row],[1W Return vs Nifty]]-AVERAGE(Table2[1W Return vs Nifty]))/_xlfn.STDEV.P(Table2[1W Return vs Nifty])</f>
        <v>1.7320084663865611</v>
      </c>
      <c r="O409">
        <v>3057.7</v>
      </c>
      <c r="P409">
        <v>2888.30213437766</v>
      </c>
      <c r="Q409">
        <v>2581.17587798153</v>
      </c>
      <c r="R409">
        <v>92.136171054114698</v>
      </c>
      <c r="S409" s="1">
        <f>(Table2[[#This Row],[Close Price]]-Table2[[#This Row],[20D EMA]])/Table2[[#This Row],[20D EMA]]</f>
        <v>7.0935670602086567E-2</v>
      </c>
      <c r="T409" s="1">
        <f>(Table2[[#This Row],[Close Price]]-Table2[[#This Row],[50D EMA]])/Table2[[#This Row],[50D EMA]]</f>
        <v>0.13374565666952817</v>
      </c>
      <c r="U409" s="1">
        <f>(Table2[[#This Row],[Close Price]]-Table2[[#This Row],[200D EMA]])/Table2[[#This Row],[200D EMA]]</f>
        <v>0.2686465993788556</v>
      </c>
      <c r="V409">
        <v>0.82414192226863003</v>
      </c>
      <c r="W409">
        <v>3152.45</v>
      </c>
      <c r="X409">
        <v>3273</v>
      </c>
      <c r="Y409">
        <v>3050.15</v>
      </c>
      <c r="Z409">
        <v>3360</v>
      </c>
      <c r="AA409">
        <v>3050.15</v>
      </c>
      <c r="AB409">
        <v>3360</v>
      </c>
      <c r="AC409" s="1">
        <f>(Table2[[#This Row],[Close Price]]/Table2[[#This Row],[Day Low]])-1</f>
        <v>3.8747640723881371E-2</v>
      </c>
      <c r="AD409" s="1">
        <f>(Table2[[#This Row],[Day High]]/Table2[[#This Row],[Close Price]])-1</f>
        <v>-4.8860929579186418E-4</v>
      </c>
      <c r="AE409" s="1">
        <f>(Table2[[#This Row],[Close Price]]/Table2[[#This Row],[Current Week Low]])-1</f>
        <v>7.3586544924020059E-2</v>
      </c>
      <c r="AF409" s="1">
        <f>(Table2[[#This Row],[Current Week High]]/Table2[[#This Row],[Close Price]])-1</f>
        <v>2.607952116289014E-2</v>
      </c>
      <c r="AG409" s="1">
        <f>(Table2[[#This Row],[Close Price]]/Table2[[#This Row],[Current Month Low]])-1</f>
        <v>7.3586544924020059E-2</v>
      </c>
      <c r="AH409" s="1">
        <f>(Table2[[#This Row],[Current Month High]]/Table2[[#This Row],[Close Price]])-1</f>
        <v>2.607952116289014E-2</v>
      </c>
      <c r="AI409">
        <v>2.60795211628901</v>
      </c>
      <c r="AJ409">
        <v>68.472500900344599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0.12</v>
      </c>
      <c r="AM409" t="s">
        <v>3111</v>
      </c>
      <c r="AN409">
        <v>6.79</v>
      </c>
      <c r="AO409" t="s">
        <v>3111</v>
      </c>
      <c r="AP409">
        <v>-4.6316492505861999E-2</v>
      </c>
      <c r="AQ409">
        <f>(Table2[[#This Row],[Sharpe Ratio]]-AVERAGE(Table2[Sharpe Ratio]))/_xlfn.STDEV.P(Table2[Sharpe Ratio])</f>
        <v>-1.2713331329417861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2.052179248807469</v>
      </c>
      <c r="AS409">
        <f>_xlfn.RANK.AVG(Table2[[#This Row],[1Y Return vs Nifty Z-Score]],Table2[1Y Return vs Nifty Z-Score])</f>
        <v>397</v>
      </c>
      <c r="AT409">
        <f>_xlfn.RANK.AVG(Table2[[#This Row],[6M Return vs Nifty Z-Score]],Table2[6M Return vs Nifty Z-Score])</f>
        <v>167</v>
      </c>
      <c r="AU409">
        <f>_xlfn.RANK.AVG(Table2[[#This Row],[Sharpe Ratio Z-Score]],Table2[Sharpe Ratio Z-Score])</f>
        <v>655</v>
      </c>
      <c r="AV409">
        <f>(Table2[[#This Row],[Rank 1Y]]+Table2[[#This Row],[Rank 6M]]+Table2[[#This Row],[Rank Sharpe]])/3</f>
        <v>406.33333333333331</v>
      </c>
    </row>
    <row r="410" spans="1:48" x14ac:dyDescent="0.3">
      <c r="A410" t="s">
        <v>1181</v>
      </c>
      <c r="B410" t="s">
        <v>1182</v>
      </c>
      <c r="C410" t="s">
        <v>3068</v>
      </c>
      <c r="D410" t="s">
        <v>995</v>
      </c>
      <c r="E410">
        <v>9929.0890926749998</v>
      </c>
      <c r="F410">
        <v>492.15</v>
      </c>
      <c r="G410">
        <v>-1.9682969624250899</v>
      </c>
      <c r="H410">
        <f>(Table2[[#This Row],[1Y Return vs Nifty]]-AVERAGE(Table2[1Y Return vs Nifty]))/_xlfn.STDEV.P(Table2[1Y Return vs Nifty])</f>
        <v>-0.54855103363708202</v>
      </c>
      <c r="I410">
        <v>9.5684705396523597</v>
      </c>
      <c r="J410">
        <f>(Table2[[#This Row],[1M Return vs Nifty]]-AVERAGE(Table2[1M Return vs Nifty]))/_xlfn.STDEV.P(Table2[1M Return vs Nifty])</f>
        <v>1.3333203522621966</v>
      </c>
      <c r="K410">
        <v>11.8763039556008</v>
      </c>
      <c r="L410">
        <f>(Table2[[#This Row],[6M Return vs Nifty]]-AVERAGE(Table2[6M Return vs Nifty]))/_xlfn.STDEV.P(Table2[6M Return vs Nifty])</f>
        <v>0.26069072408829275</v>
      </c>
      <c r="M410">
        <v>1.05713216431593E-2</v>
      </c>
      <c r="N410">
        <f>(Table2[[#This Row],[1W Return vs Nifty]]-AVERAGE(Table2[1W Return vs Nifty]))/_xlfn.STDEV.P(Table2[1W Return vs Nifty])</f>
        <v>0.61605205661435591</v>
      </c>
      <c r="O410">
        <v>462.15</v>
      </c>
      <c r="P410">
        <v>438.87854452631302</v>
      </c>
      <c r="Q410">
        <v>408.81706590623003</v>
      </c>
      <c r="R410">
        <v>72.668462470191301</v>
      </c>
      <c r="S410" s="1">
        <f>(Table2[[#This Row],[Close Price]]-Table2[[#This Row],[20D EMA]])/Table2[[#This Row],[20D EMA]]</f>
        <v>6.4913988964621874E-2</v>
      </c>
      <c r="T410" s="1">
        <f>(Table2[[#This Row],[Close Price]]-Table2[[#This Row],[50D EMA]])/Table2[[#This Row],[50D EMA]]</f>
        <v>0.12138086069161455</v>
      </c>
      <c r="U410" s="1">
        <f>(Table2[[#This Row],[Close Price]]-Table2[[#This Row],[200D EMA]])/Table2[[#This Row],[200D EMA]]</f>
        <v>0.2038391765985717</v>
      </c>
      <c r="V410">
        <v>1.1934016779777099</v>
      </c>
      <c r="W410">
        <v>487.25</v>
      </c>
      <c r="X410">
        <v>494.75</v>
      </c>
      <c r="Y410">
        <v>467</v>
      </c>
      <c r="Z410">
        <v>493.8</v>
      </c>
      <c r="AA410">
        <v>467</v>
      </c>
      <c r="AB410">
        <v>493.8</v>
      </c>
      <c r="AC410" s="1">
        <f>(Table2[[#This Row],[Close Price]]/Table2[[#This Row],[Day Low]])-1</f>
        <v>1.0056439199589429E-2</v>
      </c>
      <c r="AD410" s="1">
        <f>(Table2[[#This Row],[Day High]]/Table2[[#This Row],[Close Price]])-1</f>
        <v>5.2829421924209807E-3</v>
      </c>
      <c r="AE410" s="1">
        <f>(Table2[[#This Row],[Close Price]]/Table2[[#This Row],[Current Week Low]])-1</f>
        <v>5.385438972162726E-2</v>
      </c>
      <c r="AF410" s="1">
        <f>(Table2[[#This Row],[Current Week High]]/Table2[[#This Row],[Close Price]])-1</f>
        <v>3.3526363913440882E-3</v>
      </c>
      <c r="AG410" s="1">
        <f>(Table2[[#This Row],[Close Price]]/Table2[[#This Row],[Current Month Low]])-1</f>
        <v>5.385438972162726E-2</v>
      </c>
      <c r="AH410" s="1">
        <f>(Table2[[#This Row],[Current Month High]]/Table2[[#This Row],[Close Price]])-1</f>
        <v>3.3526363913440882E-3</v>
      </c>
      <c r="AI410">
        <v>0.35558264756678698</v>
      </c>
      <c r="AJ410">
        <v>43.275109170305598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0.14000000000000001</v>
      </c>
      <c r="AM410" t="s">
        <v>3111</v>
      </c>
      <c r="AN410">
        <v>10.72</v>
      </c>
      <c r="AO410" t="s">
        <v>3111</v>
      </c>
      <c r="AP410">
        <v>2.1355522373952E-2</v>
      </c>
      <c r="AQ410">
        <f>(Table2[[#This Row],[Sharpe Ratio]]-AVERAGE(Table2[Sharpe Ratio]))/_xlfn.STDEV.P(Table2[Sharpe Ratio])</f>
        <v>-0.47927616580179533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1.182235933525968</v>
      </c>
      <c r="AS410">
        <f>_xlfn.RANK.AVG(Table2[[#This Row],[1Y Return vs Nifty Z-Score]],Table2[1Y Return vs Nifty Z-Score])</f>
        <v>505</v>
      </c>
      <c r="AT410">
        <f>_xlfn.RANK.AVG(Table2[[#This Row],[6M Return vs Nifty Z-Score]],Table2[6M Return vs Nifty Z-Score])</f>
        <v>241</v>
      </c>
      <c r="AU410">
        <f>_xlfn.RANK.AVG(Table2[[#This Row],[Sharpe Ratio Z-Score]],Table2[Sharpe Ratio Z-Score])</f>
        <v>474</v>
      </c>
      <c r="AV410">
        <f>(Table2[[#This Row],[Rank 1Y]]+Table2[[#This Row],[Rank 6M]]+Table2[[#This Row],[Rank Sharpe]])/3</f>
        <v>406.66666666666669</v>
      </c>
    </row>
    <row r="411" spans="1:48" x14ac:dyDescent="0.3">
      <c r="A411" t="s">
        <v>134</v>
      </c>
      <c r="B411" t="s">
        <v>135</v>
      </c>
      <c r="C411" t="s">
        <v>3066</v>
      </c>
      <c r="D411" t="s">
        <v>57</v>
      </c>
      <c r="E411">
        <v>209499.5460993</v>
      </c>
      <c r="F411">
        <v>329.75</v>
      </c>
      <c r="G411">
        <v>8.4990087177106801</v>
      </c>
      <c r="H411">
        <f>(Table2[[#This Row],[1Y Return vs Nifty]]-AVERAGE(Table2[1Y Return vs Nifty]))/_xlfn.STDEV.P(Table2[1Y Return vs Nifty])</f>
        <v>-0.39049637648971874</v>
      </c>
      <c r="I411">
        <v>-11.8195348192647</v>
      </c>
      <c r="J411">
        <f>(Table2[[#This Row],[1M Return vs Nifty]]-AVERAGE(Table2[1M Return vs Nifty]))/_xlfn.STDEV.P(Table2[1M Return vs Nifty])</f>
        <v>-0.86005906981445623</v>
      </c>
      <c r="K411">
        <v>12.0187304934918</v>
      </c>
      <c r="L411">
        <f>(Table2[[#This Row],[6M Return vs Nifty]]-AVERAGE(Table2[6M Return vs Nifty]))/_xlfn.STDEV.P(Table2[6M Return vs Nifty])</f>
        <v>0.2657040662838388</v>
      </c>
      <c r="M411">
        <v>-3.1460195679985601</v>
      </c>
      <c r="N411">
        <f>(Table2[[#This Row],[1W Return vs Nifty]]-AVERAGE(Table2[1W Return vs Nifty]))/_xlfn.STDEV.P(Table2[1W Return vs Nifty])</f>
        <v>2.7791184506397774E-3</v>
      </c>
      <c r="O411">
        <v>332.87</v>
      </c>
      <c r="P411">
        <v>341.70894859642101</v>
      </c>
      <c r="Q411">
        <v>300.52267352179598</v>
      </c>
      <c r="R411">
        <v>50.570886939530901</v>
      </c>
      <c r="S411" s="1">
        <f>(Table2[[#This Row],[Close Price]]-Table2[[#This Row],[20D EMA]])/Table2[[#This Row],[20D EMA]]</f>
        <v>-9.373028509628397E-3</v>
      </c>
      <c r="T411" s="1">
        <f>(Table2[[#This Row],[Close Price]]-Table2[[#This Row],[50D EMA]])/Table2[[#This Row],[50D EMA]]</f>
        <v>-3.4997469763501141E-2</v>
      </c>
      <c r="U411" s="1">
        <f>(Table2[[#This Row],[Close Price]]-Table2[[#This Row],[200D EMA]])/Table2[[#This Row],[200D EMA]]</f>
        <v>9.7254979585040369E-2</v>
      </c>
      <c r="V411">
        <v>0.69064439117052701</v>
      </c>
      <c r="W411">
        <v>327.14999999999998</v>
      </c>
      <c r="X411">
        <v>330.8</v>
      </c>
      <c r="Y411">
        <v>310</v>
      </c>
      <c r="Z411">
        <v>337.2</v>
      </c>
      <c r="AA411">
        <v>310</v>
      </c>
      <c r="AB411">
        <v>337.2</v>
      </c>
      <c r="AC411" s="1">
        <f>(Table2[[#This Row],[Close Price]]/Table2[[#This Row],[Day Low]])-1</f>
        <v>7.947424728717678E-3</v>
      </c>
      <c r="AD411" s="1">
        <f>(Table2[[#This Row],[Day High]]/Table2[[#This Row],[Close Price]])-1</f>
        <v>3.1842304776346086E-3</v>
      </c>
      <c r="AE411" s="1">
        <f>(Table2[[#This Row],[Close Price]]/Table2[[#This Row],[Current Week Low]])-1</f>
        <v>6.3709677419354849E-2</v>
      </c>
      <c r="AF411" s="1">
        <f>(Table2[[#This Row],[Current Week High]]/Table2[[#This Row],[Close Price]])-1</f>
        <v>2.2592873388930901E-2</v>
      </c>
      <c r="AG411" s="1">
        <f>(Table2[[#This Row],[Close Price]]/Table2[[#This Row],[Current Month Low]])-1</f>
        <v>6.3709677419354849E-2</v>
      </c>
      <c r="AH411" s="1">
        <f>(Table2[[#This Row],[Current Month High]]/Table2[[#This Row],[Close Price]])-1</f>
        <v>2.2592873388930901E-2</v>
      </c>
      <c r="AI411">
        <v>19.696739954510999</v>
      </c>
      <c r="AJ411">
        <v>62.598619329388498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-0.14000000000000001</v>
      </c>
      <c r="AM411" t="s">
        <v>3110</v>
      </c>
      <c r="AN411">
        <v>-3.28</v>
      </c>
      <c r="AO411" t="s">
        <v>3110</v>
      </c>
      <c r="AQ411">
        <f>(Table2[[#This Row],[Sharpe Ratio]]-AVERAGE(Table2[Sharpe Ratio]))/_xlfn.STDEV.P(Table2[Sharpe Ratio])</f>
        <v>-0.72922868034186683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430</v>
      </c>
      <c r="AT411">
        <f>_xlfn.RANK.AVG(Table2[[#This Row],[6M Return vs Nifty Z-Score]],Table2[6M Return vs Nifty Z-Score])</f>
        <v>238</v>
      </c>
      <c r="AU411">
        <f>_xlfn.RANK.AVG(Table2[[#This Row],[Sharpe Ratio Z-Score]],Table2[Sharpe Ratio Z-Score])</f>
        <v>552.5</v>
      </c>
      <c r="AV411">
        <f>(Table2[[#This Row],[Rank 1Y]]+Table2[[#This Row],[Rank 6M]]+Table2[[#This Row],[Rank Sharpe]])/3</f>
        <v>406.83333333333331</v>
      </c>
    </row>
    <row r="412" spans="1:48" x14ac:dyDescent="0.3">
      <c r="A412" t="s">
        <v>277</v>
      </c>
      <c r="B412" t="s">
        <v>278</v>
      </c>
      <c r="C412" t="s">
        <v>3070</v>
      </c>
      <c r="D412" t="s">
        <v>279</v>
      </c>
      <c r="E412">
        <v>96628.321966994903</v>
      </c>
      <c r="F412">
        <v>6720.35</v>
      </c>
      <c r="G412">
        <v>10.037103312229</v>
      </c>
      <c r="H412">
        <f>(Table2[[#This Row],[1Y Return vs Nifty]]-AVERAGE(Table2[1Y Return vs Nifty]))/_xlfn.STDEV.P(Table2[1Y Return vs Nifty])</f>
        <v>-0.36727139183505714</v>
      </c>
      <c r="I412">
        <v>4.6999393521587596</v>
      </c>
      <c r="J412">
        <f>(Table2[[#This Row],[1M Return vs Nifty]]-AVERAGE(Table2[1M Return vs Nifty]))/_xlfn.STDEV.P(Table2[1M Return vs Nifty])</f>
        <v>0.83404349389284915</v>
      </c>
      <c r="K412">
        <v>-2.0135762100675798</v>
      </c>
      <c r="L412">
        <f>(Table2[[#This Row],[6M Return vs Nifty]]-AVERAGE(Table2[6M Return vs Nifty]))/_xlfn.STDEV.P(Table2[6M Return vs Nifty])</f>
        <v>-0.22822604210394551</v>
      </c>
      <c r="M412">
        <v>2.7347556598379099</v>
      </c>
      <c r="N412">
        <f>(Table2[[#This Row],[1W Return vs Nifty]]-AVERAGE(Table2[1W Return vs Nifty]))/_xlfn.STDEV.P(Table2[1W Return vs Nifty])</f>
        <v>1.145315617079709</v>
      </c>
      <c r="O412">
        <v>6540.87</v>
      </c>
      <c r="P412">
        <v>6363.5209015253904</v>
      </c>
      <c r="Q412">
        <v>5963.2792337245601</v>
      </c>
      <c r="R412">
        <v>69.308294843421194</v>
      </c>
      <c r="S412" s="1">
        <f>(Table2[[#This Row],[Close Price]]-Table2[[#This Row],[20D EMA]])/Table2[[#This Row],[20D EMA]]</f>
        <v>2.7439774831176964E-2</v>
      </c>
      <c r="T412" s="1">
        <f>(Table2[[#This Row],[Close Price]]-Table2[[#This Row],[50D EMA]])/Table2[[#This Row],[50D EMA]]</f>
        <v>5.6074161458175613E-2</v>
      </c>
      <c r="U412" s="1">
        <f>(Table2[[#This Row],[Close Price]]-Table2[[#This Row],[200D EMA]])/Table2[[#This Row],[200D EMA]]</f>
        <v>0.1269554445805462</v>
      </c>
      <c r="V412">
        <v>1.0312538243621701</v>
      </c>
      <c r="W412">
        <v>6700.8</v>
      </c>
      <c r="X412">
        <v>6744.35</v>
      </c>
      <c r="Y412">
        <v>6600.05</v>
      </c>
      <c r="Z412">
        <v>6768</v>
      </c>
      <c r="AA412">
        <v>6600.05</v>
      </c>
      <c r="AB412">
        <v>6795.85</v>
      </c>
      <c r="AC412" s="1">
        <f>(Table2[[#This Row],[Close Price]]/Table2[[#This Row],[Day Low]])-1</f>
        <v>2.9175620821395576E-3</v>
      </c>
      <c r="AD412" s="1">
        <f>(Table2[[#This Row],[Day High]]/Table2[[#This Row],[Close Price]])-1</f>
        <v>3.5712425692113747E-3</v>
      </c>
      <c r="AE412" s="1">
        <f>(Table2[[#This Row],[Close Price]]/Table2[[#This Row],[Current Week Low]])-1</f>
        <v>1.8227134642919474E-2</v>
      </c>
      <c r="AF412" s="1">
        <f>(Table2[[#This Row],[Current Week High]]/Table2[[#This Row],[Close Price]])-1</f>
        <v>7.0904045176218844E-3</v>
      </c>
      <c r="AG412" s="1">
        <f>(Table2[[#This Row],[Close Price]]/Table2[[#This Row],[Current Month Low]])-1</f>
        <v>1.8227134642919474E-2</v>
      </c>
      <c r="AH412" s="1">
        <f>(Table2[[#This Row],[Current Month High]]/Table2[[#This Row],[Close Price]])-1</f>
        <v>1.1234533915644329E-2</v>
      </c>
      <c r="AI412">
        <v>2.2930353329811499</v>
      </c>
      <c r="AJ412">
        <v>42.199534490055001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-0.02</v>
      </c>
      <c r="AM412" t="s">
        <v>3110</v>
      </c>
      <c r="AN412">
        <v>4.97</v>
      </c>
      <c r="AO412" t="s">
        <v>3111</v>
      </c>
      <c r="AP412">
        <v>4.0499675644141003E-2</v>
      </c>
      <c r="AQ412">
        <f>(Table2[[#This Row],[Sharpe Ratio]]-AVERAGE(Table2[Sharpe Ratio]))/_xlfn.STDEV.P(Table2[Sharpe Ratio])</f>
        <v>-0.25520628987776534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1.1286553871557901</v>
      </c>
      <c r="AS412">
        <f>_xlfn.RANK.AVG(Table2[[#This Row],[1Y Return vs Nifty Z-Score]],Table2[1Y Return vs Nifty Z-Score])</f>
        <v>423</v>
      </c>
      <c r="AT412">
        <f>_xlfn.RANK.AVG(Table2[[#This Row],[6M Return vs Nifty Z-Score]],Table2[6M Return vs Nifty Z-Score])</f>
        <v>393</v>
      </c>
      <c r="AU412">
        <f>_xlfn.RANK.AVG(Table2[[#This Row],[Sharpe Ratio Z-Score]],Table2[Sharpe Ratio Z-Score])</f>
        <v>406</v>
      </c>
      <c r="AV412">
        <f>(Table2[[#This Row],[Rank 1Y]]+Table2[[#This Row],[Rank 6M]]+Table2[[#This Row],[Rank Sharpe]])/3</f>
        <v>407.33333333333331</v>
      </c>
    </row>
    <row r="413" spans="1:48" x14ac:dyDescent="0.3">
      <c r="A413" t="s">
        <v>1982</v>
      </c>
      <c r="B413" t="s">
        <v>1983</v>
      </c>
      <c r="C413" t="s">
        <v>3078</v>
      </c>
      <c r="D413" t="s">
        <v>46</v>
      </c>
      <c r="E413">
        <v>3181.2356023000002</v>
      </c>
      <c r="F413">
        <v>1877.05</v>
      </c>
      <c r="G413">
        <v>-5.8784609198516904</v>
      </c>
      <c r="H413">
        <f>(Table2[[#This Row],[1Y Return vs Nifty]]-AVERAGE(Table2[1Y Return vs Nifty]))/_xlfn.STDEV.P(Table2[1Y Return vs Nifty])</f>
        <v>-0.60759388979956896</v>
      </c>
      <c r="I413">
        <v>-9.5239402992962106</v>
      </c>
      <c r="J413">
        <f>(Table2[[#This Row],[1M Return vs Nifty]]-AVERAGE(Table2[1M Return vs Nifty]))/_xlfn.STDEV.P(Table2[1M Return vs Nifty])</f>
        <v>-0.6246416151694123</v>
      </c>
      <c r="K413">
        <v>5.2460062976351098</v>
      </c>
      <c r="L413">
        <f>(Table2[[#This Row],[6M Return vs Nifty]]-AVERAGE(Table2[6M Return vs Nifty]))/_xlfn.STDEV.P(Table2[6M Return vs Nifty])</f>
        <v>2.7307595424808855E-2</v>
      </c>
      <c r="M413">
        <v>-2.3530486436234201</v>
      </c>
      <c r="N413">
        <f>(Table2[[#This Row],[1W Return vs Nifty]]-AVERAGE(Table2[1W Return vs Nifty]))/_xlfn.STDEV.P(Table2[1W Return vs Nifty])</f>
        <v>0.15684013733837315</v>
      </c>
      <c r="O413">
        <v>1909.94</v>
      </c>
      <c r="P413">
        <v>1841.75998937285</v>
      </c>
      <c r="Q413">
        <v>1693.9906203042101</v>
      </c>
      <c r="R413">
        <v>38.925210051553996</v>
      </c>
      <c r="S413" s="1">
        <f>(Table2[[#This Row],[Close Price]]-Table2[[#This Row],[20D EMA]])/Table2[[#This Row],[20D EMA]]</f>
        <v>-1.7220436244070547E-2</v>
      </c>
      <c r="T413" s="1">
        <f>(Table2[[#This Row],[Close Price]]-Table2[[#This Row],[50D EMA]])/Table2[[#This Row],[50D EMA]]</f>
        <v>1.9161025774681317E-2</v>
      </c>
      <c r="U413" s="1">
        <f>(Table2[[#This Row],[Close Price]]-Table2[[#This Row],[200D EMA]])/Table2[[#This Row],[200D EMA]]</f>
        <v>0.10806398660159978</v>
      </c>
      <c r="V413">
        <v>0.342605328019154</v>
      </c>
      <c r="W413">
        <v>1886.65</v>
      </c>
      <c r="X413">
        <v>1888.75</v>
      </c>
      <c r="Y413">
        <v>1847.05</v>
      </c>
      <c r="Z413">
        <v>1920</v>
      </c>
      <c r="AA413">
        <v>1847.05</v>
      </c>
      <c r="AB413">
        <v>2005.85</v>
      </c>
      <c r="AC413" s="1">
        <f>(Table2[[#This Row],[Close Price]]/Table2[[#This Row],[Day Low]])-1</f>
        <v>-5.0883841730051671E-3</v>
      </c>
      <c r="AD413" s="1">
        <f>(Table2[[#This Row],[Day High]]/Table2[[#This Row],[Close Price]])-1</f>
        <v>6.2331850510108922E-3</v>
      </c>
      <c r="AE413" s="1">
        <f>(Table2[[#This Row],[Close Price]]/Table2[[#This Row],[Current Week Low]])-1</f>
        <v>1.6242115806285762E-2</v>
      </c>
      <c r="AF413" s="1">
        <f>(Table2[[#This Row],[Current Week High]]/Table2[[#This Row],[Close Price]])-1</f>
        <v>2.2881649396659709E-2</v>
      </c>
      <c r="AG413" s="1">
        <f>(Table2[[#This Row],[Close Price]]/Table2[[#This Row],[Current Month Low]])-1</f>
        <v>1.6242115806285762E-2</v>
      </c>
      <c r="AH413" s="1">
        <f>(Table2[[#This Row],[Current Month High]]/Table2[[#This Row],[Close Price]])-1</f>
        <v>6.8618310647025949E-2</v>
      </c>
      <c r="AI413">
        <v>11.3449295436989</v>
      </c>
      <c r="AJ413">
        <v>32.747524752475201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</v>
      </c>
      <c r="AM413" t="s">
        <v>3111</v>
      </c>
      <c r="AN413">
        <v>-2.12</v>
      </c>
      <c r="AO413" t="s">
        <v>3110</v>
      </c>
      <c r="AP413">
        <v>4.9008145226566997E-2</v>
      </c>
      <c r="AQ413">
        <f>(Table2[[#This Row],[Sharpe Ratio]]-AVERAGE(Table2[Sharpe Ratio]))/_xlfn.STDEV.P(Table2[Sharpe Ratio])</f>
        <v>-0.1556201814335576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-1.2037079536393569</v>
      </c>
      <c r="AS413">
        <f>_xlfn.RANK.AVG(Table2[[#This Row],[1Y Return vs Nifty Z-Score]],Table2[1Y Return vs Nifty Z-Score])</f>
        <v>537</v>
      </c>
      <c r="AT413">
        <f>_xlfn.RANK.AVG(Table2[[#This Row],[6M Return vs Nifty Z-Score]],Table2[6M Return vs Nifty Z-Score])</f>
        <v>305</v>
      </c>
      <c r="AU413">
        <f>_xlfn.RANK.AVG(Table2[[#This Row],[Sharpe Ratio Z-Score]],Table2[Sharpe Ratio Z-Score])</f>
        <v>383</v>
      </c>
      <c r="AV413">
        <f>(Table2[[#This Row],[Rank 1Y]]+Table2[[#This Row],[Rank 6M]]+Table2[[#This Row],[Rank Sharpe]])/3</f>
        <v>408.33333333333331</v>
      </c>
    </row>
    <row r="414" spans="1:48" x14ac:dyDescent="0.3">
      <c r="A414" t="s">
        <v>1116</v>
      </c>
      <c r="B414" t="s">
        <v>1117</v>
      </c>
      <c r="C414" t="s">
        <v>3072</v>
      </c>
      <c r="D414" t="s">
        <v>387</v>
      </c>
      <c r="E414">
        <v>10850.013820835</v>
      </c>
      <c r="F414">
        <v>416.15</v>
      </c>
      <c r="G414">
        <v>30.317159117102399</v>
      </c>
      <c r="H414">
        <f>(Table2[[#This Row],[1Y Return vs Nifty]]-AVERAGE(Table2[1Y Return vs Nifty]))/_xlfn.STDEV.P(Table2[1Y Return vs Nifty])</f>
        <v>-6.1045762707630825E-2</v>
      </c>
      <c r="I414">
        <v>-11.813377685756601</v>
      </c>
      <c r="J414">
        <f>(Table2[[#This Row],[1M Return vs Nifty]]-AVERAGE(Table2[1M Return vs Nifty]))/_xlfn.STDEV.P(Table2[1M Return vs Nifty])</f>
        <v>-0.8594276444099358</v>
      </c>
      <c r="K414">
        <v>-28.954446173559301</v>
      </c>
      <c r="L414">
        <f>(Table2[[#This Row],[6M Return vs Nifty]]-AVERAGE(Table2[6M Return vs Nifty]))/_xlfn.STDEV.P(Table2[6M Return vs Nifty])</f>
        <v>-1.1765310572553955</v>
      </c>
      <c r="M414">
        <v>-7.4560724200786002</v>
      </c>
      <c r="N414">
        <f>(Table2[[#This Row],[1W Return vs Nifty]]-AVERAGE(Table2[1W Return vs Nifty]))/_xlfn.STDEV.P(Table2[1W Return vs Nifty])</f>
        <v>-0.83459223204959698</v>
      </c>
      <c r="O414">
        <v>433.37</v>
      </c>
      <c r="P414">
        <v>430.26007678377601</v>
      </c>
      <c r="Q414">
        <v>397.32518783870802</v>
      </c>
      <c r="R414">
        <v>37.236234549700796</v>
      </c>
      <c r="S414" s="1">
        <f>(Table2[[#This Row],[Close Price]]-Table2[[#This Row],[20D EMA]])/Table2[[#This Row],[20D EMA]]</f>
        <v>-3.9735099337748409E-2</v>
      </c>
      <c r="T414" s="1">
        <f>(Table2[[#This Row],[Close Price]]-Table2[[#This Row],[50D EMA]])/Table2[[#This Row],[50D EMA]]</f>
        <v>-3.2794297089448414E-2</v>
      </c>
      <c r="U414" s="1">
        <f>(Table2[[#This Row],[Close Price]]-Table2[[#This Row],[200D EMA]])/Table2[[#This Row],[200D EMA]]</f>
        <v>4.737885424201646E-2</v>
      </c>
      <c r="V414">
        <v>0.69620623490945599</v>
      </c>
      <c r="W414">
        <v>413.8</v>
      </c>
      <c r="X414">
        <v>416.3</v>
      </c>
      <c r="Y414">
        <v>400.1</v>
      </c>
      <c r="Z414">
        <v>429.95</v>
      </c>
      <c r="AA414">
        <v>400.1</v>
      </c>
      <c r="AB414">
        <v>448.25</v>
      </c>
      <c r="AC414" s="1">
        <f>(Table2[[#This Row],[Close Price]]/Table2[[#This Row],[Day Low]])-1</f>
        <v>5.6790720154662466E-3</v>
      </c>
      <c r="AD414" s="1">
        <f>(Table2[[#This Row],[Day High]]/Table2[[#This Row],[Close Price]])-1</f>
        <v>3.6044695422332573E-4</v>
      </c>
      <c r="AE414" s="1">
        <f>(Table2[[#This Row],[Close Price]]/Table2[[#This Row],[Current Week Low]])-1</f>
        <v>4.011497125718555E-2</v>
      </c>
      <c r="AF414" s="1">
        <f>(Table2[[#This Row],[Current Week High]]/Table2[[#This Row],[Close Price]])-1</f>
        <v>3.3161119788537752E-2</v>
      </c>
      <c r="AG414" s="1">
        <f>(Table2[[#This Row],[Close Price]]/Table2[[#This Row],[Current Month Low]])-1</f>
        <v>4.011497125718555E-2</v>
      </c>
      <c r="AH414" s="1">
        <f>(Table2[[#This Row],[Current Month High]]/Table2[[#This Row],[Close Price]])-1</f>
        <v>7.7135648203772833E-2</v>
      </c>
      <c r="AI414">
        <v>33.113060194641299</v>
      </c>
      <c r="AJ414">
        <v>69.1666666666666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-0.03</v>
      </c>
      <c r="AM414" t="s">
        <v>3110</v>
      </c>
      <c r="AN414">
        <v>-5.43</v>
      </c>
      <c r="AO414" t="s">
        <v>3110</v>
      </c>
      <c r="AP414">
        <v>9.6817060029847996E-2</v>
      </c>
      <c r="AQ414">
        <f>(Table2[[#This Row],[Sharpe Ratio]]-AVERAGE(Table2[Sharpe Ratio]))/_xlfn.STDEV.P(Table2[Sharpe Ratio])</f>
        <v>0.40395210451941294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-2.5276445919031461</v>
      </c>
      <c r="AS414">
        <f>_xlfn.RANK.AVG(Table2[[#This Row],[1Y Return vs Nifty Z-Score]],Table2[1Y Return vs Nifty Z-Score])</f>
        <v>308</v>
      </c>
      <c r="AT414">
        <f>_xlfn.RANK.AVG(Table2[[#This Row],[6M Return vs Nifty Z-Score]],Table2[6M Return vs Nifty Z-Score])</f>
        <v>680</v>
      </c>
      <c r="AU414">
        <f>_xlfn.RANK.AVG(Table2[[#This Row],[Sharpe Ratio Z-Score]],Table2[Sharpe Ratio Z-Score])</f>
        <v>238</v>
      </c>
      <c r="AV414">
        <f>(Table2[[#This Row],[Rank 1Y]]+Table2[[#This Row],[Rank 6M]]+Table2[[#This Row],[Rank Sharpe]])/3</f>
        <v>408.66666666666669</v>
      </c>
    </row>
    <row r="415" spans="1:48" x14ac:dyDescent="0.3">
      <c r="A415" t="s">
        <v>1710</v>
      </c>
      <c r="B415" t="s">
        <v>1711</v>
      </c>
      <c r="C415" t="s">
        <v>3076</v>
      </c>
      <c r="D415" t="s">
        <v>1457</v>
      </c>
      <c r="E415">
        <v>4548.777714195</v>
      </c>
      <c r="F415">
        <v>804.05</v>
      </c>
      <c r="G415">
        <v>2.9179146563660101</v>
      </c>
      <c r="H415">
        <f>(Table2[[#This Row],[1Y Return vs Nifty]]-AVERAGE(Table2[1Y Return vs Nifty]))/_xlfn.STDEV.P(Table2[1Y Return vs Nifty])</f>
        <v>-0.47477001245002592</v>
      </c>
      <c r="I415">
        <v>-14.655589450862999</v>
      </c>
      <c r="J415">
        <f>(Table2[[#This Row],[1M Return vs Nifty]]-AVERAGE(Table2[1M Return vs Nifty]))/_xlfn.STDEV.P(Table2[1M Return vs Nifty])</f>
        <v>-1.1509017063504263</v>
      </c>
      <c r="K415">
        <v>-21.339997382361101</v>
      </c>
      <c r="L415">
        <f>(Table2[[#This Row],[6M Return vs Nifty]]-AVERAGE(Table2[6M Return vs Nifty]))/_xlfn.STDEV.P(Table2[6M Return vs Nifty])</f>
        <v>-0.90850630578700298</v>
      </c>
      <c r="M415">
        <v>-3.32110947157609</v>
      </c>
      <c r="N415">
        <f>(Table2[[#This Row],[1W Return vs Nifty]]-AVERAGE(Table2[1W Return vs Nifty]))/_xlfn.STDEV.P(Table2[1W Return vs Nifty])</f>
        <v>-3.1237928218965608E-2</v>
      </c>
      <c r="O415">
        <v>861.49</v>
      </c>
      <c r="P415">
        <v>886.42802537778005</v>
      </c>
      <c r="Q415">
        <v>855.11133111578795</v>
      </c>
      <c r="R415">
        <v>25.723587989027902</v>
      </c>
      <c r="S415" s="1">
        <f>(Table2[[#This Row],[Close Price]]-Table2[[#This Row],[20D EMA]])/Table2[[#This Row],[20D EMA]]</f>
        <v>-6.6675179050250208E-2</v>
      </c>
      <c r="T415" s="1">
        <f>(Table2[[#This Row],[Close Price]]-Table2[[#This Row],[50D EMA]])/Table2[[#This Row],[50D EMA]]</f>
        <v>-9.2932559688274768E-2</v>
      </c>
      <c r="U415" s="1">
        <f>(Table2[[#This Row],[Close Price]]-Table2[[#This Row],[200D EMA]])/Table2[[#This Row],[200D EMA]]</f>
        <v>-5.9713079756715255E-2</v>
      </c>
      <c r="V415">
        <v>1.95628102160682</v>
      </c>
      <c r="W415">
        <v>804.3</v>
      </c>
      <c r="X415">
        <v>815.9</v>
      </c>
      <c r="Y415">
        <v>775</v>
      </c>
      <c r="Z415">
        <v>835.6</v>
      </c>
      <c r="AA415">
        <v>775</v>
      </c>
      <c r="AB415">
        <v>850</v>
      </c>
      <c r="AC415" s="1">
        <f>(Table2[[#This Row],[Close Price]]/Table2[[#This Row],[Day Low]])-1</f>
        <v>-3.1082929255255021E-4</v>
      </c>
      <c r="AD415" s="1">
        <f>(Table2[[#This Row],[Day High]]/Table2[[#This Row],[Close Price]])-1</f>
        <v>1.4737889434736751E-2</v>
      </c>
      <c r="AE415" s="1">
        <f>(Table2[[#This Row],[Close Price]]/Table2[[#This Row],[Current Week Low]])-1</f>
        <v>3.7483870967741861E-2</v>
      </c>
      <c r="AF415" s="1">
        <f>(Table2[[#This Row],[Current Week High]]/Table2[[#This Row],[Close Price]])-1</f>
        <v>3.9238853305142873E-2</v>
      </c>
      <c r="AG415" s="1">
        <f>(Table2[[#This Row],[Close Price]]/Table2[[#This Row],[Current Month Low]])-1</f>
        <v>3.7483870967741861E-2</v>
      </c>
      <c r="AH415" s="1">
        <f>(Table2[[#This Row],[Current Month High]]/Table2[[#This Row],[Close Price]])-1</f>
        <v>5.7148187301784725E-2</v>
      </c>
      <c r="AI415">
        <v>37.541197686711001</v>
      </c>
      <c r="AJ415">
        <v>33.663037154018703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-0.17</v>
      </c>
      <c r="AM415" t="s">
        <v>3110</v>
      </c>
      <c r="AN415">
        <v>-8.98</v>
      </c>
      <c r="AO415" t="s">
        <v>3110</v>
      </c>
      <c r="AP415">
        <v>0.13578282066501601</v>
      </c>
      <c r="AQ415">
        <f>(Table2[[#This Row],[Sharpe Ratio]]-AVERAGE(Table2[Sharpe Ratio]))/_xlfn.STDEV.P(Table2[Sharpe Ratio])</f>
        <v>0.8600210163998574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468</v>
      </c>
      <c r="AT415">
        <f>_xlfn.RANK.AVG(Table2[[#This Row],[6M Return vs Nifty Z-Score]],Table2[6M Return vs Nifty Z-Score])</f>
        <v>623</v>
      </c>
      <c r="AU415">
        <f>_xlfn.RANK.AVG(Table2[[#This Row],[Sharpe Ratio Z-Score]],Table2[Sharpe Ratio Z-Score])</f>
        <v>135</v>
      </c>
      <c r="AV415">
        <f>(Table2[[#This Row],[Rank 1Y]]+Table2[[#This Row],[Rank 6M]]+Table2[[#This Row],[Rank Sharpe]])/3</f>
        <v>408.66666666666669</v>
      </c>
    </row>
    <row r="416" spans="1:48" x14ac:dyDescent="0.3">
      <c r="A416" t="s">
        <v>813</v>
      </c>
      <c r="B416" t="s">
        <v>814</v>
      </c>
      <c r="C416" t="s">
        <v>3077</v>
      </c>
      <c r="D416" t="s">
        <v>533</v>
      </c>
      <c r="E416">
        <v>19229.231300744999</v>
      </c>
      <c r="F416">
        <v>1700.85</v>
      </c>
      <c r="G416">
        <v>17.984282170558899</v>
      </c>
      <c r="H416">
        <f>(Table2[[#This Row],[1Y Return vs Nifty]]-AVERAGE(Table2[1Y Return vs Nifty]))/_xlfn.STDEV.P(Table2[1Y Return vs Nifty])</f>
        <v>-0.24727025036406369</v>
      </c>
      <c r="I416">
        <v>-9.1976567787625001</v>
      </c>
      <c r="J416">
        <f>(Table2[[#This Row],[1M Return vs Nifty]]-AVERAGE(Table2[1M Return vs Nifty]))/_xlfn.STDEV.P(Table2[1M Return vs Nifty])</f>
        <v>-0.59118063796786169</v>
      </c>
      <c r="K416">
        <v>5.2265941491402996</v>
      </c>
      <c r="L416">
        <f>(Table2[[#This Row],[6M Return vs Nifty]]-AVERAGE(Table2[6M Return vs Nifty]))/_xlfn.STDEV.P(Table2[6M Return vs Nifty])</f>
        <v>2.6624297602673222E-2</v>
      </c>
      <c r="M416">
        <v>-1.64133980742533</v>
      </c>
      <c r="N416">
        <f>(Table2[[#This Row],[1W Return vs Nifty]]-AVERAGE(Table2[1W Return vs Nifty]))/_xlfn.STDEV.P(Table2[1W Return vs Nifty])</f>
        <v>0.29511328845356954</v>
      </c>
      <c r="O416">
        <v>1737.81</v>
      </c>
      <c r="P416">
        <v>1733.5112234976</v>
      </c>
      <c r="Q416">
        <v>1595.91096131015</v>
      </c>
      <c r="R416">
        <v>42.216349607183197</v>
      </c>
      <c r="S416" s="1">
        <f>(Table2[[#This Row],[Close Price]]-Table2[[#This Row],[20D EMA]])/Table2[[#This Row],[20D EMA]]</f>
        <v>-2.1268147841248489E-2</v>
      </c>
      <c r="T416" s="1">
        <f>(Table2[[#This Row],[Close Price]]-Table2[[#This Row],[50D EMA]])/Table2[[#This Row],[50D EMA]]</f>
        <v>-1.8841079916230088E-2</v>
      </c>
      <c r="U416" s="1">
        <f>(Table2[[#This Row],[Close Price]]-Table2[[#This Row],[200D EMA]])/Table2[[#This Row],[200D EMA]]</f>
        <v>6.5754945754430472E-2</v>
      </c>
      <c r="V416">
        <v>0.79627901659421796</v>
      </c>
      <c r="W416">
        <v>1687.05</v>
      </c>
      <c r="X416">
        <v>1700.85</v>
      </c>
      <c r="Y416">
        <v>1635.35</v>
      </c>
      <c r="Z416">
        <v>1705.25</v>
      </c>
      <c r="AA416">
        <v>1635.35</v>
      </c>
      <c r="AB416">
        <v>1790</v>
      </c>
      <c r="AC416" s="1">
        <f>(Table2[[#This Row],[Close Price]]/Table2[[#This Row],[Day Low]])-1</f>
        <v>8.1799591002045258E-3</v>
      </c>
      <c r="AD416" s="1">
        <f>(Table2[[#This Row],[Day High]]/Table2[[#This Row],[Close Price]])-1</f>
        <v>0</v>
      </c>
      <c r="AE416" s="1">
        <f>(Table2[[#This Row],[Close Price]]/Table2[[#This Row],[Current Week Low]])-1</f>
        <v>4.0052588130981226E-2</v>
      </c>
      <c r="AF416" s="1">
        <f>(Table2[[#This Row],[Current Week High]]/Table2[[#This Row],[Close Price]])-1</f>
        <v>2.5869418232060681E-3</v>
      </c>
      <c r="AG416" s="1">
        <f>(Table2[[#This Row],[Close Price]]/Table2[[#This Row],[Current Month Low]])-1</f>
        <v>4.0052588130981226E-2</v>
      </c>
      <c r="AH416" s="1">
        <f>(Table2[[#This Row],[Current Month High]]/Table2[[#This Row],[Close Price]])-1</f>
        <v>5.2414968986095323E-2</v>
      </c>
      <c r="AI416">
        <v>11.823500014698499</v>
      </c>
      <c r="AJ416">
        <v>49.617346938775498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-0.13</v>
      </c>
      <c r="AM416" t="s">
        <v>3110</v>
      </c>
      <c r="AN416">
        <v>-1.7</v>
      </c>
      <c r="AO416" t="s">
        <v>3110</v>
      </c>
      <c r="AQ416">
        <f>(Table2[[#This Row],[Sharpe Ratio]]-AVERAGE(Table2[Sharpe Ratio]))/_xlfn.STDEV.P(Table2[Sharpe Ratio])</f>
        <v>-0.72922868034186683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-1.2459419826175493</v>
      </c>
      <c r="AS416">
        <f>_xlfn.RANK.AVG(Table2[[#This Row],[1Y Return vs Nifty Z-Score]],Table2[1Y Return vs Nifty Z-Score])</f>
        <v>372</v>
      </c>
      <c r="AT416">
        <f>_xlfn.RANK.AVG(Table2[[#This Row],[6M Return vs Nifty Z-Score]],Table2[6M Return vs Nifty Z-Score])</f>
        <v>306</v>
      </c>
      <c r="AU416">
        <f>_xlfn.RANK.AVG(Table2[[#This Row],[Sharpe Ratio Z-Score]],Table2[Sharpe Ratio Z-Score])</f>
        <v>552.5</v>
      </c>
      <c r="AV416">
        <f>(Table2[[#This Row],[Rank 1Y]]+Table2[[#This Row],[Rank 6M]]+Table2[[#This Row],[Rank Sharpe]])/3</f>
        <v>410.16666666666669</v>
      </c>
    </row>
    <row r="417" spans="1:48" x14ac:dyDescent="0.3">
      <c r="A417" t="s">
        <v>776</v>
      </c>
      <c r="B417" t="s">
        <v>777</v>
      </c>
      <c r="C417" t="s">
        <v>3077</v>
      </c>
      <c r="D417" t="s">
        <v>260</v>
      </c>
      <c r="E417">
        <v>20240.37895124</v>
      </c>
      <c r="F417">
        <v>640.15</v>
      </c>
      <c r="G417">
        <v>-0.52200679780928605</v>
      </c>
      <c r="H417">
        <f>(Table2[[#This Row],[1Y Return vs Nifty]]-AVERAGE(Table2[1Y Return vs Nifty]))/_xlfn.STDEV.P(Table2[1Y Return vs Nifty])</f>
        <v>-0.52671228132685144</v>
      </c>
      <c r="I417">
        <v>-13.0739163547519</v>
      </c>
      <c r="J417">
        <f>(Table2[[#This Row],[1M Return vs Nifty]]-AVERAGE(Table2[1M Return vs Nifty]))/_xlfn.STDEV.P(Table2[1M Return vs Nifty])</f>
        <v>-0.98869821129585012</v>
      </c>
      <c r="K417">
        <v>-12.187210983254699</v>
      </c>
      <c r="L417">
        <f>(Table2[[#This Row],[6M Return vs Nifty]]-AVERAGE(Table2[6M Return vs Nifty]))/_xlfn.STDEV.P(Table2[6M Return vs Nifty])</f>
        <v>-0.58633284751915271</v>
      </c>
      <c r="M417">
        <v>-7.8893237338276201</v>
      </c>
      <c r="N417">
        <f>(Table2[[#This Row],[1W Return vs Nifty]]-AVERAGE(Table2[1W Return vs Nifty]))/_xlfn.STDEV.P(Table2[1W Return vs Nifty])</f>
        <v>-0.91876573296732567</v>
      </c>
      <c r="O417">
        <v>683.97</v>
      </c>
      <c r="P417">
        <v>680.28559497492995</v>
      </c>
      <c r="Q417">
        <v>619.69025096727296</v>
      </c>
      <c r="R417">
        <v>27.562495718348</v>
      </c>
      <c r="S417" s="1">
        <f>(Table2[[#This Row],[Close Price]]-Table2[[#This Row],[20D EMA]])/Table2[[#This Row],[20D EMA]]</f>
        <v>-6.4067137447548939E-2</v>
      </c>
      <c r="T417" s="1">
        <f>(Table2[[#This Row],[Close Price]]-Table2[[#This Row],[50D EMA]])/Table2[[#This Row],[50D EMA]]</f>
        <v>-5.8998154997547847E-2</v>
      </c>
      <c r="U417" s="1">
        <f>(Table2[[#This Row],[Close Price]]-Table2[[#This Row],[200D EMA]])/Table2[[#This Row],[200D EMA]]</f>
        <v>3.3016089894574663E-2</v>
      </c>
      <c r="V417">
        <v>0.70217735455341401</v>
      </c>
      <c r="W417">
        <v>640.9</v>
      </c>
      <c r="X417">
        <v>643.45000000000005</v>
      </c>
      <c r="Y417">
        <v>631.25</v>
      </c>
      <c r="Z417">
        <v>676.3</v>
      </c>
      <c r="AA417">
        <v>631.25</v>
      </c>
      <c r="AB417">
        <v>738</v>
      </c>
      <c r="AC417" s="1">
        <f>(Table2[[#This Row],[Close Price]]/Table2[[#This Row],[Day Low]])-1</f>
        <v>-1.1702293649554774E-3</v>
      </c>
      <c r="AD417" s="1">
        <f>(Table2[[#This Row],[Day High]]/Table2[[#This Row],[Close Price]])-1</f>
        <v>5.1550417870811494E-3</v>
      </c>
      <c r="AE417" s="1">
        <f>(Table2[[#This Row],[Close Price]]/Table2[[#This Row],[Current Week Low]])-1</f>
        <v>1.4099009900990112E-2</v>
      </c>
      <c r="AF417" s="1">
        <f>(Table2[[#This Row],[Current Week High]]/Table2[[#This Row],[Close Price]])-1</f>
        <v>5.6471139576661722E-2</v>
      </c>
      <c r="AG417" s="1">
        <f>(Table2[[#This Row],[Close Price]]/Table2[[#This Row],[Current Month Low]])-1</f>
        <v>1.4099009900990112E-2</v>
      </c>
      <c r="AH417" s="1">
        <f>(Table2[[#This Row],[Current Month High]]/Table2[[#This Row],[Close Price]])-1</f>
        <v>0.15285479965633053</v>
      </c>
      <c r="AI417">
        <v>24.806685932984401</v>
      </c>
      <c r="AJ417">
        <v>38.261339092872497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-0.05</v>
      </c>
      <c r="AM417" t="s">
        <v>3110</v>
      </c>
      <c r="AN417">
        <v>-5.96</v>
      </c>
      <c r="AO417" t="s">
        <v>3110</v>
      </c>
      <c r="AP417">
        <v>0.10583815937052</v>
      </c>
      <c r="AQ417">
        <f>(Table2[[#This Row],[Sharpe Ratio]]-AVERAGE(Table2[Sharpe Ratio]))/_xlfn.STDEV.P(Table2[Sharpe Ratio])</f>
        <v>0.50953821122439602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-2.5109708618847839</v>
      </c>
      <c r="AS417">
        <f>_xlfn.RANK.AVG(Table2[[#This Row],[1Y Return vs Nifty Z-Score]],Table2[1Y Return vs Nifty Z-Score])</f>
        <v>496</v>
      </c>
      <c r="AT417">
        <f>_xlfn.RANK.AVG(Table2[[#This Row],[6M Return vs Nifty Z-Score]],Table2[6M Return vs Nifty Z-Score])</f>
        <v>523</v>
      </c>
      <c r="AU417">
        <f>_xlfn.RANK.AVG(Table2[[#This Row],[Sharpe Ratio Z-Score]],Table2[Sharpe Ratio Z-Score])</f>
        <v>212</v>
      </c>
      <c r="AV417">
        <f>(Table2[[#This Row],[Rank 1Y]]+Table2[[#This Row],[Rank 6M]]+Table2[[#This Row],[Rank Sharpe]])/3</f>
        <v>410.33333333333331</v>
      </c>
    </row>
    <row r="418" spans="1:48" x14ac:dyDescent="0.3">
      <c r="A418" t="s">
        <v>894</v>
      </c>
      <c r="B418" t="s">
        <v>895</v>
      </c>
      <c r="C418" t="s">
        <v>3070</v>
      </c>
      <c r="D418" t="s">
        <v>51</v>
      </c>
      <c r="E418">
        <v>16503.729262019999</v>
      </c>
      <c r="F418">
        <v>1577.55</v>
      </c>
      <c r="G418">
        <v>43.342133911925401</v>
      </c>
      <c r="H418">
        <f>(Table2[[#This Row],[1Y Return vs Nifty]]-AVERAGE(Table2[1Y Return vs Nifty]))/_xlfn.STDEV.P(Table2[1Y Return vs Nifty])</f>
        <v>0.13562929278975436</v>
      </c>
      <c r="I418">
        <v>-8.6826737912017204</v>
      </c>
      <c r="J418">
        <f>(Table2[[#This Row],[1M Return vs Nifty]]-AVERAGE(Table2[1M Return vs Nifty]))/_xlfn.STDEV.P(Table2[1M Return vs Nifty])</f>
        <v>-0.53836818216938587</v>
      </c>
      <c r="K418">
        <v>-3.6663371012638302</v>
      </c>
      <c r="L418">
        <f>(Table2[[#This Row],[6M Return vs Nifty]]-AVERAGE(Table2[6M Return vs Nifty]))/_xlfn.STDEV.P(Table2[6M Return vs Nifty])</f>
        <v>-0.2864023906810888</v>
      </c>
      <c r="M418">
        <v>-4.4142787245433404</v>
      </c>
      <c r="N418">
        <f>(Table2[[#This Row],[1W Return vs Nifty]]-AVERAGE(Table2[1W Return vs Nifty]))/_xlfn.STDEV.P(Table2[1W Return vs Nifty])</f>
        <v>-0.24362247316503352</v>
      </c>
      <c r="O418">
        <v>1624.57</v>
      </c>
      <c r="P418">
        <v>1598.4559968313099</v>
      </c>
      <c r="Q418">
        <v>1433.14646136226</v>
      </c>
      <c r="R418">
        <v>35.916954556876803</v>
      </c>
      <c r="S418" s="1">
        <f>(Table2[[#This Row],[Close Price]]-Table2[[#This Row],[20D EMA]])/Table2[[#This Row],[20D EMA]]</f>
        <v>-2.8943043389943177E-2</v>
      </c>
      <c r="T418" s="1">
        <f>(Table2[[#This Row],[Close Price]]-Table2[[#This Row],[50D EMA]])/Table2[[#This Row],[50D EMA]]</f>
        <v>-1.3078869154204328E-2</v>
      </c>
      <c r="U418" s="1">
        <f>(Table2[[#This Row],[Close Price]]-Table2[[#This Row],[200D EMA]])/Table2[[#This Row],[200D EMA]]</f>
        <v>0.10075979150133682</v>
      </c>
      <c r="V418">
        <v>0.40422639131956101</v>
      </c>
      <c r="W418">
        <v>1570.1</v>
      </c>
      <c r="X418">
        <v>1598.2</v>
      </c>
      <c r="Y418">
        <v>1479.45</v>
      </c>
      <c r="Z418">
        <v>1640</v>
      </c>
      <c r="AA418">
        <v>1479.45</v>
      </c>
      <c r="AB418">
        <v>1655.1</v>
      </c>
      <c r="AC418" s="1">
        <f>(Table2[[#This Row],[Close Price]]/Table2[[#This Row],[Day Low]])-1</f>
        <v>4.7449207056875498E-3</v>
      </c>
      <c r="AD418" s="1">
        <f>(Table2[[#This Row],[Day High]]/Table2[[#This Row],[Close Price]])-1</f>
        <v>1.3089917910684257E-2</v>
      </c>
      <c r="AE418" s="1">
        <f>(Table2[[#This Row],[Close Price]]/Table2[[#This Row],[Current Week Low]])-1</f>
        <v>6.6308425428368567E-2</v>
      </c>
      <c r="AF418" s="1">
        <f>(Table2[[#This Row],[Current Week High]]/Table2[[#This Row],[Close Price]])-1</f>
        <v>3.9586700896960592E-2</v>
      </c>
      <c r="AG418" s="1">
        <f>(Table2[[#This Row],[Close Price]]/Table2[[#This Row],[Current Month Low]])-1</f>
        <v>6.6308425428368567E-2</v>
      </c>
      <c r="AH418" s="1">
        <f>(Table2[[#This Row],[Current Month High]]/Table2[[#This Row],[Close Price]])-1</f>
        <v>4.9158505277170361E-2</v>
      </c>
      <c r="AI418">
        <v>14.037589933757999</v>
      </c>
      <c r="AJ418">
        <v>75.273595911338205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-0.08</v>
      </c>
      <c r="AM418" t="s">
        <v>3110</v>
      </c>
      <c r="AN418">
        <v>-5.14</v>
      </c>
      <c r="AO418" t="s">
        <v>3110</v>
      </c>
      <c r="AQ418">
        <f>(Table2[[#This Row],[Sharpe Ratio]]-AVERAGE(Table2[Sharpe Ratio]))/_xlfn.STDEV.P(Table2[Sharpe Ratio])</f>
        <v>-0.72922868034186683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-1.6619924335676208</v>
      </c>
      <c r="AS418">
        <f>_xlfn.RANK.AVG(Table2[[#This Row],[1Y Return vs Nifty Z-Score]],Table2[1Y Return vs Nifty Z-Score])</f>
        <v>268</v>
      </c>
      <c r="AT418">
        <f>_xlfn.RANK.AVG(Table2[[#This Row],[6M Return vs Nifty Z-Score]],Table2[6M Return vs Nifty Z-Score])</f>
        <v>412</v>
      </c>
      <c r="AU418">
        <f>_xlfn.RANK.AVG(Table2[[#This Row],[Sharpe Ratio Z-Score]],Table2[Sharpe Ratio Z-Score])</f>
        <v>552.5</v>
      </c>
      <c r="AV418">
        <f>(Table2[[#This Row],[Rank 1Y]]+Table2[[#This Row],[Rank 6M]]+Table2[[#This Row],[Rank Sharpe]])/3</f>
        <v>410.83333333333331</v>
      </c>
    </row>
    <row r="419" spans="1:48" x14ac:dyDescent="0.3">
      <c r="A419" t="s">
        <v>478</v>
      </c>
      <c r="B419" t="s">
        <v>479</v>
      </c>
      <c r="C419" t="s">
        <v>3066</v>
      </c>
      <c r="D419" t="s">
        <v>57</v>
      </c>
      <c r="E419">
        <v>43101.871505000003</v>
      </c>
      <c r="F419">
        <v>3911.6</v>
      </c>
      <c r="G419">
        <v>26.439095692616799</v>
      </c>
      <c r="H419">
        <f>(Table2[[#This Row],[1Y Return vs Nifty]]-AVERAGE(Table2[1Y Return vs Nifty]))/_xlfn.STDEV.P(Table2[1Y Return vs Nifty])</f>
        <v>-0.11960390590927758</v>
      </c>
      <c r="I419">
        <v>-16.798793350763098</v>
      </c>
      <c r="J419">
        <f>(Table2[[#This Row],[1M Return vs Nifty]]-AVERAGE(Table2[1M Return vs Nifty]))/_xlfn.STDEV.P(Table2[1M Return vs Nifty])</f>
        <v>-1.3706912216637572</v>
      </c>
      <c r="K419">
        <v>-8.1170887155974007</v>
      </c>
      <c r="L419">
        <f>(Table2[[#This Row],[6M Return vs Nifty]]-AVERAGE(Table2[6M Return vs Nifty]))/_xlfn.STDEV.P(Table2[6M Return vs Nifty])</f>
        <v>-0.44306659947558863</v>
      </c>
      <c r="M419">
        <v>-8.9975066105291202</v>
      </c>
      <c r="N419">
        <f>(Table2[[#This Row],[1W Return vs Nifty]]-AVERAGE(Table2[1W Return vs Nifty]))/_xlfn.STDEV.P(Table2[1W Return vs Nifty])</f>
        <v>-1.1340671744837416</v>
      </c>
      <c r="O419">
        <v>4279.6099999999997</v>
      </c>
      <c r="P419">
        <v>4398.8147118993602</v>
      </c>
      <c r="Q419">
        <v>4014.0354914217301</v>
      </c>
      <c r="R419">
        <v>25.749581743883901</v>
      </c>
      <c r="S419" s="1">
        <f>(Table2[[#This Row],[Close Price]]-Table2[[#This Row],[20D EMA]])/Table2[[#This Row],[20D EMA]]</f>
        <v>-8.5991480532104508E-2</v>
      </c>
      <c r="T419" s="1">
        <f>(Table2[[#This Row],[Close Price]]-Table2[[#This Row],[50D EMA]])/Table2[[#This Row],[50D EMA]]</f>
        <v>-0.11076045339699846</v>
      </c>
      <c r="U419" s="1">
        <f>(Table2[[#This Row],[Close Price]]-Table2[[#This Row],[200D EMA]])/Table2[[#This Row],[200D EMA]]</f>
        <v>-2.5519328775403666E-2</v>
      </c>
      <c r="V419">
        <v>0.31991444617480502</v>
      </c>
      <c r="W419">
        <v>3856.1</v>
      </c>
      <c r="X419">
        <v>3950</v>
      </c>
      <c r="Y419">
        <v>3809.9</v>
      </c>
      <c r="Z419">
        <v>4256.95</v>
      </c>
      <c r="AA419">
        <v>3809.9</v>
      </c>
      <c r="AB419">
        <v>4405.1000000000004</v>
      </c>
      <c r="AC419" s="1">
        <f>(Table2[[#This Row],[Close Price]]/Table2[[#This Row],[Day Low]])-1</f>
        <v>1.4392780270221284E-2</v>
      </c>
      <c r="AD419" s="1">
        <f>(Table2[[#This Row],[Day High]]/Table2[[#This Row],[Close Price]])-1</f>
        <v>9.8169546988444711E-3</v>
      </c>
      <c r="AE419" s="1">
        <f>(Table2[[#This Row],[Close Price]]/Table2[[#This Row],[Current Week Low]])-1</f>
        <v>2.6693614005616872E-2</v>
      </c>
      <c r="AF419" s="1">
        <f>(Table2[[#This Row],[Current Week High]]/Table2[[#This Row],[Close Price]])-1</f>
        <v>8.8288679824112926E-2</v>
      </c>
      <c r="AG419" s="1">
        <f>(Table2[[#This Row],[Close Price]]/Table2[[#This Row],[Current Month Low]])-1</f>
        <v>2.6693614005616872E-2</v>
      </c>
      <c r="AH419" s="1">
        <f>(Table2[[#This Row],[Current Month High]]/Table2[[#This Row],[Close Price]])-1</f>
        <v>0.12616320687186833</v>
      </c>
      <c r="AI419">
        <v>27.773801002147401</v>
      </c>
      <c r="AJ419">
        <v>56.897035818859997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-0.22</v>
      </c>
      <c r="AM419" t="s">
        <v>3110</v>
      </c>
      <c r="AN419">
        <v>-9.4700000000000006</v>
      </c>
      <c r="AO419" t="s">
        <v>3110</v>
      </c>
      <c r="AP419">
        <v>3.2154041302128997E-2</v>
      </c>
      <c r="AQ419">
        <f>(Table2[[#This Row],[Sharpe Ratio]]-AVERAGE(Table2[Sharpe Ratio]))/_xlfn.STDEV.P(Table2[Sharpe Ratio])</f>
        <v>-0.3528865176282347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328</v>
      </c>
      <c r="AT419">
        <f>_xlfn.RANK.AVG(Table2[[#This Row],[6M Return vs Nifty Z-Score]],Table2[6M Return vs Nifty Z-Score])</f>
        <v>474</v>
      </c>
      <c r="AU419">
        <f>_xlfn.RANK.AVG(Table2[[#This Row],[Sharpe Ratio Z-Score]],Table2[Sharpe Ratio Z-Score])</f>
        <v>433</v>
      </c>
      <c r="AV419">
        <f>(Table2[[#This Row],[Rank 1Y]]+Table2[[#This Row],[Rank 6M]]+Table2[[#This Row],[Rank Sharpe]])/3</f>
        <v>411.66666666666669</v>
      </c>
    </row>
    <row r="420" spans="1:48" x14ac:dyDescent="0.3">
      <c r="A420" t="s">
        <v>466</v>
      </c>
      <c r="B420" t="s">
        <v>467</v>
      </c>
      <c r="C420" t="s">
        <v>3077</v>
      </c>
      <c r="D420" t="s">
        <v>133</v>
      </c>
      <c r="E420">
        <v>45599.491758274999</v>
      </c>
      <c r="F420">
        <v>51574.25</v>
      </c>
      <c r="G420">
        <v>-2.2453245159798798</v>
      </c>
      <c r="H420">
        <f>(Table2[[#This Row],[1Y Return vs Nifty]]-AVERAGE(Table2[1Y Return vs Nifty]))/_xlfn.STDEV.P(Table2[1Y Return vs Nifty])</f>
        <v>-0.55273410579867643</v>
      </c>
      <c r="I420">
        <v>-12.3835769150052</v>
      </c>
      <c r="J420">
        <f>(Table2[[#This Row],[1M Return vs Nifty]]-AVERAGE(Table2[1M Return vs Nifty]))/_xlfn.STDEV.P(Table2[1M Return vs Nifty])</f>
        <v>-0.91790262769753894</v>
      </c>
      <c r="K420">
        <v>23.571090161204999</v>
      </c>
      <c r="L420">
        <f>(Table2[[#This Row],[6M Return vs Nifty]]-AVERAGE(Table2[6M Return vs Nifty]))/_xlfn.STDEV.P(Table2[6M Return vs Nifty])</f>
        <v>0.67234129160623524</v>
      </c>
      <c r="M420">
        <v>-3.1986540161544998</v>
      </c>
      <c r="N420">
        <f>(Table2[[#This Row],[1W Return vs Nifty]]-AVERAGE(Table2[1W Return vs Nifty]))/_xlfn.STDEV.P(Table2[1W Return vs Nifty])</f>
        <v>-7.4468765540162555E-3</v>
      </c>
      <c r="O420">
        <v>54003.81</v>
      </c>
      <c r="P420">
        <v>53418.310167402</v>
      </c>
      <c r="Q420">
        <v>46268.069360535803</v>
      </c>
      <c r="R420">
        <v>26.739376708264</v>
      </c>
      <c r="S420" s="1">
        <f>(Table2[[#This Row],[Close Price]]-Table2[[#This Row],[20D EMA]])/Table2[[#This Row],[20D EMA]]</f>
        <v>-4.4988677650706459E-2</v>
      </c>
      <c r="T420" s="1">
        <f>(Table2[[#This Row],[Close Price]]-Table2[[#This Row],[50D EMA]])/Table2[[#This Row],[50D EMA]]</f>
        <v>-3.4521125090312563E-2</v>
      </c>
      <c r="U420" s="1">
        <f>(Table2[[#This Row],[Close Price]]-Table2[[#This Row],[200D EMA]])/Table2[[#This Row],[200D EMA]]</f>
        <v>0.11468342450420217</v>
      </c>
      <c r="V420">
        <v>0.75441472631579398</v>
      </c>
      <c r="W420">
        <v>51800.15</v>
      </c>
      <c r="X420">
        <v>52076</v>
      </c>
      <c r="Y420">
        <v>49500</v>
      </c>
      <c r="Z420">
        <v>55408.45</v>
      </c>
      <c r="AA420">
        <v>49500</v>
      </c>
      <c r="AB420">
        <v>55408.45</v>
      </c>
      <c r="AC420" s="1">
        <f>(Table2[[#This Row],[Close Price]]/Table2[[#This Row],[Day Low]])-1</f>
        <v>-4.3609912326508793E-3</v>
      </c>
      <c r="AD420" s="1">
        <f>(Table2[[#This Row],[Day High]]/Table2[[#This Row],[Close Price]])-1</f>
        <v>9.7286921283392669E-3</v>
      </c>
      <c r="AE420" s="1">
        <f>(Table2[[#This Row],[Close Price]]/Table2[[#This Row],[Current Week Low]])-1</f>
        <v>4.1904040404040499E-2</v>
      </c>
      <c r="AF420" s="1">
        <f>(Table2[[#This Row],[Current Week High]]/Table2[[#This Row],[Close Price]])-1</f>
        <v>7.4343301162886455E-2</v>
      </c>
      <c r="AG420" s="1">
        <f>(Table2[[#This Row],[Close Price]]/Table2[[#This Row],[Current Month Low]])-1</f>
        <v>4.1904040404040499E-2</v>
      </c>
      <c r="AH420" s="1">
        <f>(Table2[[#This Row],[Current Month High]]/Table2[[#This Row],[Close Price]])-1</f>
        <v>7.4343301162886455E-2</v>
      </c>
      <c r="AI420">
        <v>16.325491887909099</v>
      </c>
      <c r="AJ420">
        <v>47.448946042764398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-0.12</v>
      </c>
      <c r="AM420" t="s">
        <v>3110</v>
      </c>
      <c r="AN420">
        <v>-4.66</v>
      </c>
      <c r="AO420" t="s">
        <v>3110</v>
      </c>
      <c r="AP420">
        <v>-6.4255707360979996E-3</v>
      </c>
      <c r="AQ420">
        <f>(Table2[[#This Row],[Sharpe Ratio]]-AVERAGE(Table2[Sharpe Ratio]))/_xlfn.STDEV.P(Table2[Sharpe Ratio])</f>
        <v>-0.80443581106519613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-1.6101781295091928</v>
      </c>
      <c r="AS420">
        <f>_xlfn.RANK.AVG(Table2[[#This Row],[1Y Return vs Nifty Z-Score]],Table2[1Y Return vs Nifty Z-Score])</f>
        <v>507</v>
      </c>
      <c r="AT420">
        <f>_xlfn.RANK.AVG(Table2[[#This Row],[6M Return vs Nifty Z-Score]],Table2[6M Return vs Nifty Z-Score])</f>
        <v>146</v>
      </c>
      <c r="AU420">
        <f>_xlfn.RANK.AVG(Table2[[#This Row],[Sharpe Ratio Z-Score]],Table2[Sharpe Ratio Z-Score])</f>
        <v>583</v>
      </c>
      <c r="AV420">
        <f>(Table2[[#This Row],[Rank 1Y]]+Table2[[#This Row],[Rank 6M]]+Table2[[#This Row],[Rank Sharpe]])/3</f>
        <v>412</v>
      </c>
    </row>
    <row r="421" spans="1:48" x14ac:dyDescent="0.3">
      <c r="A421" t="s">
        <v>1153</v>
      </c>
      <c r="B421" t="s">
        <v>1154</v>
      </c>
      <c r="C421" t="s">
        <v>3082</v>
      </c>
      <c r="D421" t="s">
        <v>1155</v>
      </c>
      <c r="E421">
        <v>10306.161221036</v>
      </c>
      <c r="F421">
        <v>98.44</v>
      </c>
      <c r="G421">
        <v>42.722265050655999</v>
      </c>
      <c r="H421">
        <f>(Table2[[#This Row],[1Y Return vs Nifty]]-AVERAGE(Table2[1Y Return vs Nifty]))/_xlfn.STDEV.P(Table2[1Y Return vs Nifty])</f>
        <v>0.12626937120743259</v>
      </c>
      <c r="I421">
        <v>9.0920390760161993</v>
      </c>
      <c r="J421">
        <f>(Table2[[#This Row],[1M Return vs Nifty]]-AVERAGE(Table2[1M Return vs Nifty]))/_xlfn.STDEV.P(Table2[1M Return vs Nifty])</f>
        <v>1.2844614263907508</v>
      </c>
      <c r="K421">
        <v>-21.545680770185498</v>
      </c>
      <c r="L421">
        <f>(Table2[[#This Row],[6M Return vs Nifty]]-AVERAGE(Table2[6M Return vs Nifty]))/_xlfn.STDEV.P(Table2[6M Return vs Nifty])</f>
        <v>-0.91574625714980351</v>
      </c>
      <c r="M421">
        <v>5.29643694674182</v>
      </c>
      <c r="N421">
        <f>(Table2[[#This Row],[1W Return vs Nifty]]-AVERAGE(Table2[1W Return vs Nifty]))/_xlfn.STDEV.P(Table2[1W Return vs Nifty])</f>
        <v>1.6430075462472811</v>
      </c>
      <c r="O421">
        <v>89.32</v>
      </c>
      <c r="P421">
        <v>86.570981518318206</v>
      </c>
      <c r="Q421">
        <v>85.741309414706507</v>
      </c>
      <c r="R421">
        <v>65.400428361631597</v>
      </c>
      <c r="S421" s="1">
        <f>(Table2[[#This Row],[Close Price]]-Table2[[#This Row],[20D EMA]])/Table2[[#This Row],[20D EMA]]</f>
        <v>0.10210479175996423</v>
      </c>
      <c r="T421" s="1">
        <f>(Table2[[#This Row],[Close Price]]-Table2[[#This Row],[50D EMA]])/Table2[[#This Row],[50D EMA]]</f>
        <v>0.1371015815405805</v>
      </c>
      <c r="U421" s="1">
        <f>(Table2[[#This Row],[Close Price]]-Table2[[#This Row],[200D EMA]])/Table2[[#This Row],[200D EMA]]</f>
        <v>0.14810469623076911</v>
      </c>
      <c r="V421">
        <v>3.07020231497162</v>
      </c>
      <c r="W421">
        <v>96.95</v>
      </c>
      <c r="X421">
        <v>99.26</v>
      </c>
      <c r="Y421">
        <v>86.88</v>
      </c>
      <c r="Z421">
        <v>100.75</v>
      </c>
      <c r="AA421">
        <v>86.88</v>
      </c>
      <c r="AB421">
        <v>100.75</v>
      </c>
      <c r="AC421" s="1">
        <f>(Table2[[#This Row],[Close Price]]/Table2[[#This Row],[Day Low]])-1</f>
        <v>1.536874677668898E-2</v>
      </c>
      <c r="AD421" s="1">
        <f>(Table2[[#This Row],[Day High]]/Table2[[#This Row],[Close Price]])-1</f>
        <v>8.3299471759448185E-3</v>
      </c>
      <c r="AE421" s="1">
        <f>(Table2[[#This Row],[Close Price]]/Table2[[#This Row],[Current Week Low]])-1</f>
        <v>0.13305709023941081</v>
      </c>
      <c r="AF421" s="1">
        <f>(Table2[[#This Row],[Current Week High]]/Table2[[#This Row],[Close Price]])-1</f>
        <v>2.3466070702966357E-2</v>
      </c>
      <c r="AG421" s="1">
        <f>(Table2[[#This Row],[Close Price]]/Table2[[#This Row],[Current Month Low]])-1</f>
        <v>0.13305709023941081</v>
      </c>
      <c r="AH421" s="1">
        <f>(Table2[[#This Row],[Current Month High]]/Table2[[#This Row],[Close Price]])-1</f>
        <v>2.3466070702966357E-2</v>
      </c>
      <c r="AI421">
        <v>37.850467289719603</v>
      </c>
      <c r="AJ421">
        <v>70.311418685121097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7.0000000000000007E-2</v>
      </c>
      <c r="AM421" t="s">
        <v>3111</v>
      </c>
      <c r="AN421">
        <v>25.93</v>
      </c>
      <c r="AO421" t="s">
        <v>3111</v>
      </c>
      <c r="AP421">
        <v>6.4221825802510998E-2</v>
      </c>
      <c r="AQ421">
        <f>(Table2[[#This Row],[Sharpe Ratio]]-AVERAGE(Table2[Sharpe Ratio]))/_xlfn.STDEV.P(Table2[Sharpe Ratio])</f>
        <v>2.244606526265595E-2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2.1604381519583167</v>
      </c>
      <c r="AS421">
        <f>_xlfn.RANK.AVG(Table2[[#This Row],[1Y Return vs Nifty Z-Score]],Table2[1Y Return vs Nifty Z-Score])</f>
        <v>270</v>
      </c>
      <c r="AT421">
        <f>_xlfn.RANK.AVG(Table2[[#This Row],[6M Return vs Nifty Z-Score]],Table2[6M Return vs Nifty Z-Score])</f>
        <v>627</v>
      </c>
      <c r="AU421">
        <f>_xlfn.RANK.AVG(Table2[[#This Row],[Sharpe Ratio Z-Score]],Table2[Sharpe Ratio Z-Score])</f>
        <v>339</v>
      </c>
      <c r="AV421">
        <f>(Table2[[#This Row],[Rank 1Y]]+Table2[[#This Row],[Rank 6M]]+Table2[[#This Row],[Rank Sharpe]])/3</f>
        <v>412</v>
      </c>
    </row>
    <row r="422" spans="1:48" x14ac:dyDescent="0.3">
      <c r="A422" t="s">
        <v>1520</v>
      </c>
      <c r="B422" t="s">
        <v>1521</v>
      </c>
      <c r="C422" t="s">
        <v>3066</v>
      </c>
      <c r="D422" t="s">
        <v>422</v>
      </c>
      <c r="E422">
        <v>6324.8779052549999</v>
      </c>
      <c r="F422">
        <v>70.349999999999994</v>
      </c>
      <c r="G422">
        <v>27.796019123366101</v>
      </c>
      <c r="H422">
        <f>(Table2[[#This Row],[1Y Return vs Nifty]]-AVERAGE(Table2[1Y Return vs Nifty]))/_xlfn.STDEV.P(Table2[1Y Return vs Nifty])</f>
        <v>-9.9114577119605432E-2</v>
      </c>
      <c r="I422">
        <v>-3.7575082632379999</v>
      </c>
      <c r="J422">
        <f>(Table2[[#This Row],[1M Return vs Nifty]]-AVERAGE(Table2[1M Return vs Nifty]))/_xlfn.STDEV.P(Table2[1M Return vs Nifty])</f>
        <v>-3.3283367663621471E-2</v>
      </c>
      <c r="K422">
        <v>-11.638853531767801</v>
      </c>
      <c r="L422">
        <f>(Table2[[#This Row],[6M Return vs Nifty]]-AVERAGE(Table2[6M Return vs Nifty]))/_xlfn.STDEV.P(Table2[6M Return vs Nifty])</f>
        <v>-0.56703094219666772</v>
      </c>
      <c r="M422">
        <v>-7.1793849859602004</v>
      </c>
      <c r="N422">
        <f>(Table2[[#This Row],[1W Return vs Nifty]]-AVERAGE(Table2[1W Return vs Nifty]))/_xlfn.STDEV.P(Table2[1W Return vs Nifty])</f>
        <v>-0.78083648047862608</v>
      </c>
      <c r="O422">
        <v>65.95</v>
      </c>
      <c r="P422">
        <v>67.672133655827196</v>
      </c>
      <c r="Q422">
        <v>67.361138001480398</v>
      </c>
      <c r="R422">
        <v>64.362939131553702</v>
      </c>
      <c r="S422" s="1">
        <f>(Table2[[#This Row],[Close Price]]-Table2[[#This Row],[20D EMA]])/Table2[[#This Row],[20D EMA]]</f>
        <v>6.6717210007581365E-2</v>
      </c>
      <c r="T422" s="1">
        <f>(Table2[[#This Row],[Close Price]]-Table2[[#This Row],[50D EMA]])/Table2[[#This Row],[50D EMA]]</f>
        <v>3.9571182398239778E-2</v>
      </c>
      <c r="U422" s="1">
        <f>(Table2[[#This Row],[Close Price]]-Table2[[#This Row],[200D EMA]])/Table2[[#This Row],[200D EMA]]</f>
        <v>4.4370717110716114E-2</v>
      </c>
      <c r="V422">
        <v>1.39677515262449</v>
      </c>
      <c r="W422">
        <v>69.599999999999994</v>
      </c>
      <c r="X422">
        <v>70.84</v>
      </c>
      <c r="Y422">
        <v>62.02</v>
      </c>
      <c r="Z422">
        <v>72.3</v>
      </c>
      <c r="AA422">
        <v>62.02</v>
      </c>
      <c r="AB422">
        <v>72.3</v>
      </c>
      <c r="AC422" s="1">
        <f>(Table2[[#This Row],[Close Price]]/Table2[[#This Row],[Day Low]])-1</f>
        <v>1.0775862068965525E-2</v>
      </c>
      <c r="AD422" s="1">
        <f>(Table2[[#This Row],[Day High]]/Table2[[#This Row],[Close Price]])-1</f>
        <v>6.9651741293532687E-3</v>
      </c>
      <c r="AE422" s="1">
        <f>(Table2[[#This Row],[Close Price]]/Table2[[#This Row],[Current Week Low]])-1</f>
        <v>0.13431151241534978</v>
      </c>
      <c r="AF422" s="1">
        <f>(Table2[[#This Row],[Current Week High]]/Table2[[#This Row],[Close Price]])-1</f>
        <v>2.7718550106609952E-2</v>
      </c>
      <c r="AG422" s="1">
        <f>(Table2[[#This Row],[Close Price]]/Table2[[#This Row],[Current Month Low]])-1</f>
        <v>0.13431151241534978</v>
      </c>
      <c r="AH422" s="1">
        <f>(Table2[[#This Row],[Current Month High]]/Table2[[#This Row],[Close Price]])-1</f>
        <v>2.7718550106609952E-2</v>
      </c>
      <c r="AI422">
        <v>24.804548685145701</v>
      </c>
      <c r="AJ422">
        <v>60.983981693363802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-0.23</v>
      </c>
      <c r="AM422" t="s">
        <v>3110</v>
      </c>
      <c r="AN422">
        <v>16.239999999999998</v>
      </c>
      <c r="AO422" t="s">
        <v>3111</v>
      </c>
      <c r="AP422">
        <v>3.9588226011405998E-2</v>
      </c>
      <c r="AQ422">
        <f>(Table2[[#This Row],[Sharpe Ratio]]-AVERAGE(Table2[Sharpe Ratio]))/_xlfn.STDEV.P(Table2[Sharpe Ratio])</f>
        <v>-0.26587421565309627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317</v>
      </c>
      <c r="AT422">
        <f>_xlfn.RANK.AVG(Table2[[#This Row],[6M Return vs Nifty Z-Score]],Table2[6M Return vs Nifty Z-Score])</f>
        <v>511</v>
      </c>
      <c r="AU422">
        <f>_xlfn.RANK.AVG(Table2[[#This Row],[Sharpe Ratio Z-Score]],Table2[Sharpe Ratio Z-Score])</f>
        <v>409</v>
      </c>
      <c r="AV422">
        <f>(Table2[[#This Row],[Rank 1Y]]+Table2[[#This Row],[Rank 6M]]+Table2[[#This Row],[Rank Sharpe]])/3</f>
        <v>412.33333333333331</v>
      </c>
    </row>
    <row r="423" spans="1:48" x14ac:dyDescent="0.3">
      <c r="A423" t="s">
        <v>251</v>
      </c>
      <c r="B423" t="s">
        <v>252</v>
      </c>
      <c r="C423" t="s">
        <v>3066</v>
      </c>
      <c r="D423" t="s">
        <v>37</v>
      </c>
      <c r="E423">
        <v>104769.981880785</v>
      </c>
      <c r="F423">
        <v>726.05</v>
      </c>
      <c r="G423">
        <v>1.50001056795337</v>
      </c>
      <c r="H423">
        <f>(Table2[[#This Row],[1Y Return vs Nifty]]-AVERAGE(Table2[1Y Return vs Nifty]))/_xlfn.STDEV.P(Table2[1Y Return vs Nifty])</f>
        <v>-0.49618013950757428</v>
      </c>
      <c r="I423">
        <v>9.1127279036816002</v>
      </c>
      <c r="J423">
        <f>(Table2[[#This Row],[1M Return vs Nifty]]-AVERAGE(Table2[1M Return vs Nifty]))/_xlfn.STDEV.P(Table2[1M Return vs Nifty])</f>
        <v>1.2865831038499933</v>
      </c>
      <c r="K423">
        <v>26.081164395489601</v>
      </c>
      <c r="L423">
        <f>(Table2[[#This Row],[6M Return vs Nifty]]-AVERAGE(Table2[6M Return vs Nifty]))/_xlfn.STDEV.P(Table2[6M Return vs Nifty])</f>
        <v>0.76069463683970961</v>
      </c>
      <c r="M423">
        <v>-0.37342178839443202</v>
      </c>
      <c r="N423">
        <f>(Table2[[#This Row],[1W Return vs Nifty]]-AVERAGE(Table2[1W Return vs Nifty]))/_xlfn.STDEV.P(Table2[1W Return vs Nifty])</f>
        <v>0.54144860274260442</v>
      </c>
      <c r="O423">
        <v>690.97</v>
      </c>
      <c r="P423">
        <v>650.21344676138199</v>
      </c>
      <c r="Q423">
        <v>585.64367193246505</v>
      </c>
      <c r="R423">
        <v>63.792438601483902</v>
      </c>
      <c r="S423" s="1">
        <f>(Table2[[#This Row],[Close Price]]-Table2[[#This Row],[20D EMA]])/Table2[[#This Row],[20D EMA]]</f>
        <v>5.0769208503987043E-2</v>
      </c>
      <c r="T423" s="1">
        <f>(Table2[[#This Row],[Close Price]]-Table2[[#This Row],[50D EMA]])/Table2[[#This Row],[50D EMA]]</f>
        <v>0.11663332036018131</v>
      </c>
      <c r="U423" s="1">
        <f>(Table2[[#This Row],[Close Price]]-Table2[[#This Row],[200D EMA]])/Table2[[#This Row],[200D EMA]]</f>
        <v>0.23974702501989334</v>
      </c>
      <c r="V423">
        <v>1.3556943831617201</v>
      </c>
      <c r="W423">
        <v>720.65</v>
      </c>
      <c r="X423">
        <v>724</v>
      </c>
      <c r="Y423">
        <v>697.35</v>
      </c>
      <c r="Z423">
        <v>728.5</v>
      </c>
      <c r="AA423">
        <v>697.35</v>
      </c>
      <c r="AB423">
        <v>742.2</v>
      </c>
      <c r="AC423" s="1">
        <f>(Table2[[#This Row],[Close Price]]/Table2[[#This Row],[Day Low]])-1</f>
        <v>7.4932352737111518E-3</v>
      </c>
      <c r="AD423" s="1">
        <f>(Table2[[#This Row],[Day High]]/Table2[[#This Row],[Close Price]])-1</f>
        <v>-2.8234970043384822E-3</v>
      </c>
      <c r="AE423" s="1">
        <f>(Table2[[#This Row],[Close Price]]/Table2[[#This Row],[Current Week Low]])-1</f>
        <v>4.1155804115580397E-2</v>
      </c>
      <c r="AF423" s="1">
        <f>(Table2[[#This Row],[Current Week High]]/Table2[[#This Row],[Close Price]])-1</f>
        <v>3.3744232490875437E-3</v>
      </c>
      <c r="AG423" s="1">
        <f>(Table2[[#This Row],[Close Price]]/Table2[[#This Row],[Current Month Low]])-1</f>
        <v>4.1155804115580397E-2</v>
      </c>
      <c r="AH423" s="1">
        <f>(Table2[[#This Row],[Current Month High]]/Table2[[#This Row],[Close Price]])-1</f>
        <v>2.2243647131740429E-2</v>
      </c>
      <c r="AI423">
        <v>2.2243647131740398</v>
      </c>
      <c r="AJ423">
        <v>56.6619915848527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0.16</v>
      </c>
      <c r="AM423" t="s">
        <v>3111</v>
      </c>
      <c r="AN423">
        <v>14.56</v>
      </c>
      <c r="AO423" t="s">
        <v>3111</v>
      </c>
      <c r="AP423">
        <v>-3.2868751266702002E-2</v>
      </c>
      <c r="AQ423">
        <f>(Table2[[#This Row],[Sharpe Ratio]]-AVERAGE(Table2[Sharpe Ratio]))/_xlfn.STDEV.P(Table2[Sharpe Ratio])</f>
        <v>-1.1139360588382683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0.97861014508646482</v>
      </c>
      <c r="AS423">
        <f>_xlfn.RANK.AVG(Table2[[#This Row],[1Y Return vs Nifty Z-Score]],Table2[1Y Return vs Nifty Z-Score])</f>
        <v>476</v>
      </c>
      <c r="AT423">
        <f>_xlfn.RANK.AVG(Table2[[#This Row],[6M Return vs Nifty Z-Score]],Table2[6M Return vs Nifty Z-Score])</f>
        <v>130</v>
      </c>
      <c r="AU423">
        <f>_xlfn.RANK.AVG(Table2[[#This Row],[Sharpe Ratio Z-Score]],Table2[Sharpe Ratio Z-Score])</f>
        <v>632</v>
      </c>
      <c r="AV423">
        <f>(Table2[[#This Row],[Rank 1Y]]+Table2[[#This Row],[Rank 6M]]+Table2[[#This Row],[Rank Sharpe]])/3</f>
        <v>412.66666666666669</v>
      </c>
    </row>
    <row r="424" spans="1:48" x14ac:dyDescent="0.3">
      <c r="A424" t="s">
        <v>149</v>
      </c>
      <c r="B424" t="s">
        <v>150</v>
      </c>
      <c r="C424" t="s">
        <v>3066</v>
      </c>
      <c r="D424" t="s">
        <v>37</v>
      </c>
      <c r="E424">
        <v>168835.81044735</v>
      </c>
      <c r="F424">
        <v>1685.7</v>
      </c>
      <c r="G424">
        <v>5.4314613769789402</v>
      </c>
      <c r="H424">
        <f>(Table2[[#This Row],[1Y Return vs Nifty]]-AVERAGE(Table2[1Y Return vs Nifty]))/_xlfn.STDEV.P(Table2[1Y Return vs Nifty])</f>
        <v>-0.43681585525900335</v>
      </c>
      <c r="I424">
        <v>9.5844442510418908</v>
      </c>
      <c r="J424">
        <f>(Table2[[#This Row],[1M Return vs Nifty]]-AVERAGE(Table2[1M Return vs Nifty]))/_xlfn.STDEV.P(Table2[1M Return vs Nifty])</f>
        <v>1.3349584858453911</v>
      </c>
      <c r="K424">
        <v>3.9232029164134898</v>
      </c>
      <c r="L424">
        <f>(Table2[[#This Row],[6M Return vs Nifty]]-AVERAGE(Table2[6M Return vs Nifty]))/_xlfn.STDEV.P(Table2[6M Return vs Nifty])</f>
        <v>-1.9254415459459408E-2</v>
      </c>
      <c r="M424">
        <v>-8.2198559040722596E-2</v>
      </c>
      <c r="N424">
        <f>(Table2[[#This Row],[1W Return vs Nifty]]-AVERAGE(Table2[1W Return vs Nifty]))/_xlfn.STDEV.P(Table2[1W Return vs Nifty])</f>
        <v>0.59802841677974961</v>
      </c>
      <c r="O424">
        <v>1664.3</v>
      </c>
      <c r="P424">
        <v>1581.2785014158701</v>
      </c>
      <c r="Q424">
        <v>1464.8282492165799</v>
      </c>
      <c r="R424">
        <v>49.328233615619297</v>
      </c>
      <c r="S424" s="1">
        <f>(Table2[[#This Row],[Close Price]]-Table2[[#This Row],[20D EMA]])/Table2[[#This Row],[20D EMA]]</f>
        <v>1.2858258727392952E-2</v>
      </c>
      <c r="T424" s="1">
        <f>(Table2[[#This Row],[Close Price]]-Table2[[#This Row],[50D EMA]])/Table2[[#This Row],[50D EMA]]</f>
        <v>6.603612108216951E-2</v>
      </c>
      <c r="U424" s="1">
        <f>(Table2[[#This Row],[Close Price]]-Table2[[#This Row],[200D EMA]])/Table2[[#This Row],[200D EMA]]</f>
        <v>0.1507833774379671</v>
      </c>
      <c r="V424">
        <v>1.2356597577378901</v>
      </c>
      <c r="W424">
        <v>1671.1</v>
      </c>
      <c r="X424">
        <v>1688.75</v>
      </c>
      <c r="Y424">
        <v>1670.1</v>
      </c>
      <c r="Z424">
        <v>1780</v>
      </c>
      <c r="AA424">
        <v>1670.1</v>
      </c>
      <c r="AB424">
        <v>1791.15</v>
      </c>
      <c r="AC424" s="1">
        <f>(Table2[[#This Row],[Close Price]]/Table2[[#This Row],[Day Low]])-1</f>
        <v>8.7367602178207715E-3</v>
      </c>
      <c r="AD424" s="1">
        <f>(Table2[[#This Row],[Day High]]/Table2[[#This Row],[Close Price]])-1</f>
        <v>1.8093373672658508E-3</v>
      </c>
      <c r="AE424" s="1">
        <f>(Table2[[#This Row],[Close Price]]/Table2[[#This Row],[Current Week Low]])-1</f>
        <v>9.3407580384408107E-3</v>
      </c>
      <c r="AF424" s="1">
        <f>(Table2[[#This Row],[Current Week High]]/Table2[[#This Row],[Close Price]])-1</f>
        <v>5.5941152043661457E-2</v>
      </c>
      <c r="AG424" s="1">
        <f>(Table2[[#This Row],[Close Price]]/Table2[[#This Row],[Current Month Low]])-1</f>
        <v>9.3407580384408107E-3</v>
      </c>
      <c r="AH424" s="1">
        <f>(Table2[[#This Row],[Current Month High]]/Table2[[#This Row],[Close Price]])-1</f>
        <v>6.2555614878092136E-2</v>
      </c>
      <c r="AI424">
        <v>6.2555614878092101</v>
      </c>
      <c r="AJ424">
        <v>33.325424130976401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0.1</v>
      </c>
      <c r="AM424" t="s">
        <v>3111</v>
      </c>
      <c r="AN424">
        <v>3.98</v>
      </c>
      <c r="AO424" t="s">
        <v>3111</v>
      </c>
      <c r="AP424">
        <v>2.1769161945065001E-2</v>
      </c>
      <c r="AQ424">
        <f>(Table2[[#This Row],[Sharpe Ratio]]-AVERAGE(Table2[Sharpe Ratio]))/_xlfn.STDEV.P(Table2[Sharpe Ratio])</f>
        <v>-0.47443478336672651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1.0024818485399516</v>
      </c>
      <c r="AS424">
        <f>_xlfn.RANK.AVG(Table2[[#This Row],[1Y Return vs Nifty Z-Score]],Table2[1Y Return vs Nifty Z-Score])</f>
        <v>449</v>
      </c>
      <c r="AT424">
        <f>_xlfn.RANK.AVG(Table2[[#This Row],[6M Return vs Nifty Z-Score]],Table2[6M Return vs Nifty Z-Score])</f>
        <v>320</v>
      </c>
      <c r="AU424">
        <f>_xlfn.RANK.AVG(Table2[[#This Row],[Sharpe Ratio Z-Score]],Table2[Sharpe Ratio Z-Score])</f>
        <v>471</v>
      </c>
      <c r="AV424">
        <f>(Table2[[#This Row],[Rank 1Y]]+Table2[[#This Row],[Rank 6M]]+Table2[[#This Row],[Rank Sharpe]])/3</f>
        <v>413.33333333333331</v>
      </c>
    </row>
    <row r="425" spans="1:48" x14ac:dyDescent="0.3">
      <c r="A425" t="s">
        <v>286</v>
      </c>
      <c r="B425" t="s">
        <v>287</v>
      </c>
      <c r="C425" t="s">
        <v>3066</v>
      </c>
      <c r="D425" t="s">
        <v>37</v>
      </c>
      <c r="E425">
        <v>95565.245041369999</v>
      </c>
      <c r="F425">
        <v>1935.05</v>
      </c>
      <c r="G425">
        <v>14.4118784413334</v>
      </c>
      <c r="H425">
        <f>(Table2[[#This Row],[1Y Return vs Nifty]]-AVERAGE(Table2[1Y Return vs Nifty]))/_xlfn.STDEV.P(Table2[1Y Return vs Nifty])</f>
        <v>-0.30121298060134233</v>
      </c>
      <c r="I425">
        <v>2.9088958839405401</v>
      </c>
      <c r="J425">
        <f>(Table2[[#This Row],[1M Return vs Nifty]]-AVERAGE(Table2[1M Return vs Nifty]))/_xlfn.STDEV.P(Table2[1M Return vs Nifty])</f>
        <v>0.65036868077630949</v>
      </c>
      <c r="K425">
        <v>8.3161316472151903</v>
      </c>
      <c r="L425">
        <f>(Table2[[#This Row],[6M Return vs Nifty]]-AVERAGE(Table2[6M Return vs Nifty]))/_xlfn.STDEV.P(Table2[6M Return vs Nifty])</f>
        <v>0.13537445704047768</v>
      </c>
      <c r="M425">
        <v>0.23451484915811699</v>
      </c>
      <c r="N425">
        <f>(Table2[[#This Row],[1W Return vs Nifty]]-AVERAGE(Table2[1W Return vs Nifty]))/_xlfn.STDEV.P(Table2[1W Return vs Nifty])</f>
        <v>0.65956054723077318</v>
      </c>
      <c r="O425">
        <v>1919.4</v>
      </c>
      <c r="P425">
        <v>1838.525572583</v>
      </c>
      <c r="Q425">
        <v>1638.11302435223</v>
      </c>
      <c r="R425">
        <v>49.352551276506603</v>
      </c>
      <c r="S425" s="1">
        <f>(Table2[[#This Row],[Close Price]]-Table2[[#This Row],[20D EMA]])/Table2[[#This Row],[20D EMA]]</f>
        <v>8.1535896634364197E-3</v>
      </c>
      <c r="T425" s="1">
        <f>(Table2[[#This Row],[Close Price]]-Table2[[#This Row],[50D EMA]])/Table2[[#This Row],[50D EMA]]</f>
        <v>5.2500998004281166E-2</v>
      </c>
      <c r="U425" s="1">
        <f>(Table2[[#This Row],[Close Price]]-Table2[[#This Row],[200D EMA]])/Table2[[#This Row],[200D EMA]]</f>
        <v>0.18126769718175564</v>
      </c>
      <c r="V425">
        <v>0.93298191668790398</v>
      </c>
      <c r="W425">
        <v>1936</v>
      </c>
      <c r="X425">
        <v>1975</v>
      </c>
      <c r="Y425">
        <v>1905.05</v>
      </c>
      <c r="Z425">
        <v>1996.45</v>
      </c>
      <c r="AA425">
        <v>1905.05</v>
      </c>
      <c r="AB425">
        <v>2031</v>
      </c>
      <c r="AC425" s="1">
        <f>(Table2[[#This Row],[Close Price]]/Table2[[#This Row],[Day Low]])-1</f>
        <v>-4.9070247933891142E-4</v>
      </c>
      <c r="AD425" s="1">
        <f>(Table2[[#This Row],[Day High]]/Table2[[#This Row],[Close Price]])-1</f>
        <v>2.0645461357587713E-2</v>
      </c>
      <c r="AE425" s="1">
        <f>(Table2[[#This Row],[Close Price]]/Table2[[#This Row],[Current Week Low]])-1</f>
        <v>1.5747618172751388E-2</v>
      </c>
      <c r="AF425" s="1">
        <f>(Table2[[#This Row],[Current Week High]]/Table2[[#This Row],[Close Price]])-1</f>
        <v>3.1730446241699184E-2</v>
      </c>
      <c r="AG425" s="1">
        <f>(Table2[[#This Row],[Close Price]]/Table2[[#This Row],[Current Month Low]])-1</f>
        <v>1.5747618172751388E-2</v>
      </c>
      <c r="AH425" s="1">
        <f>(Table2[[#This Row],[Current Month High]]/Table2[[#This Row],[Close Price]])-1</f>
        <v>4.95852820340561E-2</v>
      </c>
      <c r="AI425">
        <v>4.95852820340561</v>
      </c>
      <c r="AJ425">
        <v>52.847551342811997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0.09</v>
      </c>
      <c r="AM425" t="s">
        <v>3111</v>
      </c>
      <c r="AN425">
        <v>2.04</v>
      </c>
      <c r="AO425" t="s">
        <v>3111</v>
      </c>
      <c r="AP425">
        <v>-4.0193017720450003E-3</v>
      </c>
      <c r="AQ425">
        <f>(Table2[[#This Row],[Sharpe Ratio]]-AVERAGE(Table2[Sharpe Ratio]))/_xlfn.STDEV.P(Table2[Sharpe Ratio])</f>
        <v>-0.77627199621239751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0.36781870823382057</v>
      </c>
      <c r="AS425">
        <f>_xlfn.RANK.AVG(Table2[[#This Row],[1Y Return vs Nifty Z-Score]],Table2[1Y Return vs Nifty Z-Score])</f>
        <v>388</v>
      </c>
      <c r="AT425">
        <f>_xlfn.RANK.AVG(Table2[[#This Row],[6M Return vs Nifty Z-Score]],Table2[6M Return vs Nifty Z-Score])</f>
        <v>277</v>
      </c>
      <c r="AU425">
        <f>_xlfn.RANK.AVG(Table2[[#This Row],[Sharpe Ratio Z-Score]],Table2[Sharpe Ratio Z-Score])</f>
        <v>579</v>
      </c>
      <c r="AV425">
        <f>(Table2[[#This Row],[Rank 1Y]]+Table2[[#This Row],[Rank 6M]]+Table2[[#This Row],[Rank Sharpe]])/3</f>
        <v>414.66666666666669</v>
      </c>
    </row>
    <row r="426" spans="1:48" x14ac:dyDescent="0.3">
      <c r="A426" t="s">
        <v>206</v>
      </c>
      <c r="B426" t="s">
        <v>207</v>
      </c>
      <c r="C426" t="s">
        <v>3070</v>
      </c>
      <c r="D426" t="s">
        <v>51</v>
      </c>
      <c r="E426">
        <v>125458.4713716</v>
      </c>
      <c r="F426">
        <v>1553.55</v>
      </c>
      <c r="G426">
        <v>2.97640747023592</v>
      </c>
      <c r="H426">
        <f>(Table2[[#This Row],[1Y Return vs Nifty]]-AVERAGE(Table2[1Y Return vs Nifty]))/_xlfn.STDEV.P(Table2[1Y Return vs Nifty])</f>
        <v>-0.47388678022921304</v>
      </c>
      <c r="I426">
        <v>0.86205827637761601</v>
      </c>
      <c r="J426">
        <f>(Table2[[#This Row],[1M Return vs Nifty]]-AVERAGE(Table2[1M Return vs Nifty]))/_xlfn.STDEV.P(Table2[1M Return vs Nifty])</f>
        <v>0.44046170659045475</v>
      </c>
      <c r="K426">
        <v>-2.8140390033589</v>
      </c>
      <c r="L426">
        <f>(Table2[[#This Row],[6M Return vs Nifty]]-AVERAGE(Table2[6M Return vs Nifty]))/_xlfn.STDEV.P(Table2[6M Return vs Nifty])</f>
        <v>-0.25640192812206408</v>
      </c>
      <c r="M426">
        <v>2.5936143820731599</v>
      </c>
      <c r="N426">
        <f>(Table2[[#This Row],[1W Return vs Nifty]]-AVERAGE(Table2[1W Return vs Nifty]))/_xlfn.STDEV.P(Table2[1W Return vs Nifty])</f>
        <v>1.1178942219299581</v>
      </c>
      <c r="O426">
        <v>1524.14</v>
      </c>
      <c r="P426">
        <v>1503.5244162604899</v>
      </c>
      <c r="Q426">
        <v>1392.6059472275001</v>
      </c>
      <c r="R426">
        <v>61.270919373458902</v>
      </c>
      <c r="S426" s="1">
        <f>(Table2[[#This Row],[Close Price]]-Table2[[#This Row],[20D EMA]])/Table2[[#This Row],[20D EMA]]</f>
        <v>1.9296127652315306E-2</v>
      </c>
      <c r="T426" s="1">
        <f>(Table2[[#This Row],[Close Price]]-Table2[[#This Row],[50D EMA]])/Table2[[#This Row],[50D EMA]]</f>
        <v>3.3272212408716174E-2</v>
      </c>
      <c r="U426" s="1">
        <f>(Table2[[#This Row],[Close Price]]-Table2[[#This Row],[200D EMA]])/Table2[[#This Row],[200D EMA]]</f>
        <v>0.11557041896375556</v>
      </c>
      <c r="V426">
        <v>1.08293214343991</v>
      </c>
      <c r="W426">
        <v>1545</v>
      </c>
      <c r="X426">
        <v>1568.85</v>
      </c>
      <c r="Y426">
        <v>1472</v>
      </c>
      <c r="Z426">
        <v>1556.9</v>
      </c>
      <c r="AA426">
        <v>1472</v>
      </c>
      <c r="AB426">
        <v>1556.9</v>
      </c>
      <c r="AC426" s="1">
        <f>(Table2[[#This Row],[Close Price]]/Table2[[#This Row],[Day Low]])-1</f>
        <v>5.5339805825243005E-3</v>
      </c>
      <c r="AD426" s="1">
        <f>(Table2[[#This Row],[Day High]]/Table2[[#This Row],[Close Price]])-1</f>
        <v>9.8484117022303863E-3</v>
      </c>
      <c r="AE426" s="1">
        <f>(Table2[[#This Row],[Close Price]]/Table2[[#This Row],[Current Week Low]])-1</f>
        <v>5.5400815217391264E-2</v>
      </c>
      <c r="AF426" s="1">
        <f>(Table2[[#This Row],[Current Week High]]/Table2[[#This Row],[Close Price]])-1</f>
        <v>2.1563515818610046E-3</v>
      </c>
      <c r="AG426" s="1">
        <f>(Table2[[#This Row],[Close Price]]/Table2[[#This Row],[Current Month Low]])-1</f>
        <v>5.5400815217391264E-2</v>
      </c>
      <c r="AH426" s="1">
        <f>(Table2[[#This Row],[Current Month High]]/Table2[[#This Row],[Close Price]])-1</f>
        <v>2.1563515818610046E-3</v>
      </c>
      <c r="AI426">
        <v>2.9899262978339798</v>
      </c>
      <c r="AJ426">
        <v>37.239399293286198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-0.04</v>
      </c>
      <c r="AM426" t="s">
        <v>3110</v>
      </c>
      <c r="AN426">
        <v>4.2699999999999996</v>
      </c>
      <c r="AO426" t="s">
        <v>3111</v>
      </c>
      <c r="AP426">
        <v>4.8453228351030997E-2</v>
      </c>
      <c r="AQ426">
        <f>(Table2[[#This Row],[Sharpe Ratio]]-AVERAGE(Table2[Sharpe Ratio]))/_xlfn.STDEV.P(Table2[Sharpe Ratio])</f>
        <v>-0.16211512292794705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0.66595209724118876</v>
      </c>
      <c r="AS426">
        <f>_xlfn.RANK.AVG(Table2[[#This Row],[1Y Return vs Nifty Z-Score]],Table2[1Y Return vs Nifty Z-Score])</f>
        <v>465</v>
      </c>
      <c r="AT426">
        <f>_xlfn.RANK.AVG(Table2[[#This Row],[6M Return vs Nifty Z-Score]],Table2[6M Return vs Nifty Z-Score])</f>
        <v>402</v>
      </c>
      <c r="AU426">
        <f>_xlfn.RANK.AVG(Table2[[#This Row],[Sharpe Ratio Z-Score]],Table2[Sharpe Ratio Z-Score])</f>
        <v>384</v>
      </c>
      <c r="AV426">
        <f>(Table2[[#This Row],[Rank 1Y]]+Table2[[#This Row],[Rank 6M]]+Table2[[#This Row],[Rank Sharpe]])/3</f>
        <v>417</v>
      </c>
    </row>
    <row r="427" spans="1:48" x14ac:dyDescent="0.3">
      <c r="A427" t="s">
        <v>217</v>
      </c>
      <c r="B427" t="s">
        <v>218</v>
      </c>
      <c r="C427" t="s">
        <v>3068</v>
      </c>
      <c r="D427" t="s">
        <v>219</v>
      </c>
      <c r="E427">
        <v>118698.29766768</v>
      </c>
      <c r="F427">
        <v>1199.5999999999999</v>
      </c>
      <c r="G427">
        <v>20.9803511450739</v>
      </c>
      <c r="H427">
        <f>(Table2[[#This Row],[1Y Return vs Nifty]]-AVERAGE(Table2[1Y Return vs Nifty]))/_xlfn.STDEV.P(Table2[1Y Return vs Nifty])</f>
        <v>-0.20203008359837135</v>
      </c>
      <c r="I427">
        <v>5.1920507973745202</v>
      </c>
      <c r="J427">
        <f>(Table2[[#This Row],[1M Return vs Nifty]]-AVERAGE(Table2[1M Return vs Nifty]))/_xlfn.STDEV.P(Table2[1M Return vs Nifty])</f>
        <v>0.88451043081338987</v>
      </c>
      <c r="K427">
        <v>-6.6506192785781604</v>
      </c>
      <c r="L427">
        <f>(Table2[[#This Row],[6M Return vs Nifty]]-AVERAGE(Table2[6M Return vs Nifty]))/_xlfn.STDEV.P(Table2[6M Return vs Nifty])</f>
        <v>-0.39144761599152933</v>
      </c>
      <c r="M427">
        <v>3.55191149878973</v>
      </c>
      <c r="N427">
        <f>(Table2[[#This Row],[1W Return vs Nifty]]-AVERAGE(Table2[1W Return vs Nifty]))/_xlfn.STDEV.P(Table2[1W Return vs Nifty])</f>
        <v>1.3040753613139389</v>
      </c>
      <c r="O427">
        <v>1180.96</v>
      </c>
      <c r="P427">
        <v>1148.68558996713</v>
      </c>
      <c r="Q427">
        <v>1068.0325781060101</v>
      </c>
      <c r="R427">
        <v>55.611019960232397</v>
      </c>
      <c r="S427" s="1">
        <f>(Table2[[#This Row],[Close Price]]-Table2[[#This Row],[20D EMA]])/Table2[[#This Row],[20D EMA]]</f>
        <v>1.5783769136973203E-2</v>
      </c>
      <c r="T427" s="1">
        <f>(Table2[[#This Row],[Close Price]]-Table2[[#This Row],[50D EMA]])/Table2[[#This Row],[50D EMA]]</f>
        <v>4.4324060889739933E-2</v>
      </c>
      <c r="U427" s="1">
        <f>(Table2[[#This Row],[Close Price]]-Table2[[#This Row],[200D EMA]])/Table2[[#This Row],[200D EMA]]</f>
        <v>0.12318671226986748</v>
      </c>
      <c r="V427">
        <v>1.06528182437663</v>
      </c>
      <c r="W427">
        <v>1190</v>
      </c>
      <c r="X427">
        <v>1195</v>
      </c>
      <c r="Y427">
        <v>1151</v>
      </c>
      <c r="Z427">
        <v>1213.5999999999999</v>
      </c>
      <c r="AA427">
        <v>1151</v>
      </c>
      <c r="AB427">
        <v>1220</v>
      </c>
      <c r="AC427" s="1">
        <f>(Table2[[#This Row],[Close Price]]/Table2[[#This Row],[Day Low]])-1</f>
        <v>8.0672268907562295E-3</v>
      </c>
      <c r="AD427" s="1">
        <f>(Table2[[#This Row],[Day High]]/Table2[[#This Row],[Close Price]])-1</f>
        <v>-3.8346115371790113E-3</v>
      </c>
      <c r="AE427" s="1">
        <f>(Table2[[#This Row],[Close Price]]/Table2[[#This Row],[Current Week Low]])-1</f>
        <v>4.2224152910512514E-2</v>
      </c>
      <c r="AF427" s="1">
        <f>(Table2[[#This Row],[Current Week High]]/Table2[[#This Row],[Close Price]])-1</f>
        <v>1.1670556852284131E-2</v>
      </c>
      <c r="AG427" s="1">
        <f>(Table2[[#This Row],[Close Price]]/Table2[[#This Row],[Current Month Low]])-1</f>
        <v>4.2224152910512514E-2</v>
      </c>
      <c r="AH427" s="1">
        <f>(Table2[[#This Row],[Current Month High]]/Table2[[#This Row],[Close Price]])-1</f>
        <v>1.700566855618546E-2</v>
      </c>
      <c r="AI427">
        <v>4.4865287448436897</v>
      </c>
      <c r="AJ427">
        <v>46.635753868094802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-0.02</v>
      </c>
      <c r="AM427" t="s">
        <v>3110</v>
      </c>
      <c r="AN427">
        <v>0.81</v>
      </c>
      <c r="AO427" t="s">
        <v>3111</v>
      </c>
      <c r="AP427">
        <v>2.6355084422203998E-2</v>
      </c>
      <c r="AQ427">
        <f>(Table2[[#This Row],[Sharpe Ratio]]-AVERAGE(Table2[Sharpe Ratio]))/_xlfn.STDEV.P(Table2[Sharpe Ratio])</f>
        <v>-0.42075954028089785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1.1743485522565302</v>
      </c>
      <c r="AS427">
        <f>_xlfn.RANK.AVG(Table2[[#This Row],[1Y Return vs Nifty Z-Score]],Table2[1Y Return vs Nifty Z-Score])</f>
        <v>347</v>
      </c>
      <c r="AT427">
        <f>_xlfn.RANK.AVG(Table2[[#This Row],[6M Return vs Nifty Z-Score]],Table2[6M Return vs Nifty Z-Score])</f>
        <v>450</v>
      </c>
      <c r="AU427">
        <f>_xlfn.RANK.AVG(Table2[[#This Row],[Sharpe Ratio Z-Score]],Table2[Sharpe Ratio Z-Score])</f>
        <v>456</v>
      </c>
      <c r="AV427">
        <f>(Table2[[#This Row],[Rank 1Y]]+Table2[[#This Row],[Rank 6M]]+Table2[[#This Row],[Rank Sharpe]])/3</f>
        <v>417.66666666666669</v>
      </c>
    </row>
    <row r="428" spans="1:48" x14ac:dyDescent="0.3">
      <c r="A428" t="s">
        <v>970</v>
      </c>
      <c r="B428" t="s">
        <v>971</v>
      </c>
      <c r="C428" t="s">
        <v>3078</v>
      </c>
      <c r="D428" t="s">
        <v>347</v>
      </c>
      <c r="E428">
        <v>14460.002479979999</v>
      </c>
      <c r="F428">
        <v>4285.8</v>
      </c>
      <c r="G428">
        <v>44.891312880733899</v>
      </c>
      <c r="H428">
        <f>(Table2[[#This Row],[1Y Return vs Nifty]]-AVERAGE(Table2[1Y Return vs Nifty]))/_xlfn.STDEV.P(Table2[1Y Return vs Nifty])</f>
        <v>0.15902164973979585</v>
      </c>
      <c r="I428">
        <v>-7.0739201609050202</v>
      </c>
      <c r="J428">
        <f>(Table2[[#This Row],[1M Return vs Nifty]]-AVERAGE(Table2[1M Return vs Nifty]))/_xlfn.STDEV.P(Table2[1M Return vs Nifty])</f>
        <v>-0.37338752835574018</v>
      </c>
      <c r="K428">
        <v>-13.740458259028999</v>
      </c>
      <c r="L428">
        <f>(Table2[[#This Row],[6M Return vs Nifty]]-AVERAGE(Table2[6M Return vs Nifty]))/_xlfn.STDEV.P(Table2[6M Return vs Nifty])</f>
        <v>-0.64100636709677328</v>
      </c>
      <c r="M428">
        <v>-1.2295055217639701</v>
      </c>
      <c r="N428">
        <f>(Table2[[#This Row],[1W Return vs Nifty]]-AVERAGE(Table2[1W Return vs Nifty]))/_xlfn.STDEV.P(Table2[1W Return vs Nifty])</f>
        <v>0.37512581818394719</v>
      </c>
      <c r="O428">
        <v>4324.82</v>
      </c>
      <c r="P428">
        <v>4214.2896107891002</v>
      </c>
      <c r="Q428">
        <v>3705.7649791203798</v>
      </c>
      <c r="R428">
        <v>46.243477118925</v>
      </c>
      <c r="S428" s="1">
        <f>(Table2[[#This Row],[Close Price]]-Table2[[#This Row],[20D EMA]])/Table2[[#This Row],[20D EMA]]</f>
        <v>-9.0223408141840659E-3</v>
      </c>
      <c r="T428" s="1">
        <f>(Table2[[#This Row],[Close Price]]-Table2[[#This Row],[50D EMA]])/Table2[[#This Row],[50D EMA]]</f>
        <v>1.6968551242378935E-2</v>
      </c>
      <c r="U428" s="1">
        <f>(Table2[[#This Row],[Close Price]]-Table2[[#This Row],[200D EMA]])/Table2[[#This Row],[200D EMA]]</f>
        <v>0.1565223440093334</v>
      </c>
      <c r="V428">
        <v>1.00165555749908</v>
      </c>
      <c r="W428">
        <v>4248</v>
      </c>
      <c r="X428">
        <v>4304.95</v>
      </c>
      <c r="Y428">
        <v>4120</v>
      </c>
      <c r="Z428">
        <v>4391.95</v>
      </c>
      <c r="AA428">
        <v>4120</v>
      </c>
      <c r="AB428">
        <v>4615</v>
      </c>
      <c r="AC428" s="1">
        <f>(Table2[[#This Row],[Close Price]]/Table2[[#This Row],[Day Low]])-1</f>
        <v>8.8983050847457612E-3</v>
      </c>
      <c r="AD428" s="1">
        <f>(Table2[[#This Row],[Day High]]/Table2[[#This Row],[Close Price]])-1</f>
        <v>4.4682439684538E-3</v>
      </c>
      <c r="AE428" s="1">
        <f>(Table2[[#This Row],[Close Price]]/Table2[[#This Row],[Current Week Low]])-1</f>
        <v>4.0242718446601877E-2</v>
      </c>
      <c r="AF428" s="1">
        <f>(Table2[[#This Row],[Current Week High]]/Table2[[#This Row],[Close Price]])-1</f>
        <v>2.476783797657367E-2</v>
      </c>
      <c r="AG428" s="1">
        <f>(Table2[[#This Row],[Close Price]]/Table2[[#This Row],[Current Month Low]])-1</f>
        <v>4.0242718446601877E-2</v>
      </c>
      <c r="AH428" s="1">
        <f>(Table2[[#This Row],[Current Month High]]/Table2[[#This Row],[Close Price]])-1</f>
        <v>7.6811797097391388E-2</v>
      </c>
      <c r="AI428">
        <v>14.051052312287</v>
      </c>
      <c r="AJ428">
        <v>75.564795280912605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-0.01</v>
      </c>
      <c r="AM428" t="s">
        <v>3110</v>
      </c>
      <c r="AN428">
        <v>0.14000000000000001</v>
      </c>
      <c r="AO428" t="s">
        <v>3111</v>
      </c>
      <c r="AP428">
        <v>2.6742099494389E-2</v>
      </c>
      <c r="AQ428">
        <f>(Table2[[#This Row],[Sharpe Ratio]]-AVERAGE(Table2[Sharpe Ratio]))/_xlfn.STDEV.P(Table2[Sharpe Ratio])</f>
        <v>-0.41622978030763969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-0.89647620783641013</v>
      </c>
      <c r="AS428">
        <f>_xlfn.RANK.AVG(Table2[[#This Row],[1Y Return vs Nifty Z-Score]],Table2[1Y Return vs Nifty Z-Score])</f>
        <v>260</v>
      </c>
      <c r="AT428">
        <f>_xlfn.RANK.AVG(Table2[[#This Row],[6M Return vs Nifty Z-Score]],Table2[6M Return vs Nifty Z-Score])</f>
        <v>539</v>
      </c>
      <c r="AU428">
        <f>_xlfn.RANK.AVG(Table2[[#This Row],[Sharpe Ratio Z-Score]],Table2[Sharpe Ratio Z-Score])</f>
        <v>454</v>
      </c>
      <c r="AV428">
        <f>(Table2[[#This Row],[Rank 1Y]]+Table2[[#This Row],[Rank 6M]]+Table2[[#This Row],[Rank Sharpe]])/3</f>
        <v>417.66666666666669</v>
      </c>
    </row>
    <row r="429" spans="1:48" x14ac:dyDescent="0.3">
      <c r="A429" t="s">
        <v>420</v>
      </c>
      <c r="B429" t="s">
        <v>421</v>
      </c>
      <c r="C429" t="s">
        <v>3066</v>
      </c>
      <c r="D429" t="s">
        <v>422</v>
      </c>
      <c r="E429">
        <v>55043.438130143899</v>
      </c>
      <c r="F429">
        <v>211.52</v>
      </c>
      <c r="G429">
        <v>-9.9876887197557398</v>
      </c>
      <c r="H429">
        <f>(Table2[[#This Row],[1Y Return vs Nifty]]-AVERAGE(Table2[1Y Return vs Nifty]))/_xlfn.STDEV.P(Table2[1Y Return vs Nifty])</f>
        <v>-0.66964257844031416</v>
      </c>
      <c r="I429">
        <v>-13.7876943747405</v>
      </c>
      <c r="J429">
        <f>(Table2[[#This Row],[1M Return vs Nifty]]-AVERAGE(Table2[1M Return vs Nifty]))/_xlfn.STDEV.P(Table2[1M Return vs Nifty])</f>
        <v>-1.0618974645549151</v>
      </c>
      <c r="K429">
        <v>1.9573454792176701</v>
      </c>
      <c r="L429">
        <f>(Table2[[#This Row],[6M Return vs Nifty]]-AVERAGE(Table2[6M Return vs Nifty]))/_xlfn.STDEV.P(Table2[6M Return vs Nifty])</f>
        <v>-8.8451604313859525E-2</v>
      </c>
      <c r="M429">
        <v>-6.0658215674426099</v>
      </c>
      <c r="N429">
        <f>(Table2[[#This Row],[1W Return vs Nifty]]-AVERAGE(Table2[1W Return vs Nifty]))/_xlfn.STDEV.P(Table2[1W Return vs Nifty])</f>
        <v>-0.5644896894684589</v>
      </c>
      <c r="O429">
        <v>219.04</v>
      </c>
      <c r="P429">
        <v>222.20788500254699</v>
      </c>
      <c r="Q429">
        <v>202.53194530286899</v>
      </c>
      <c r="R429">
        <v>40.565850026993402</v>
      </c>
      <c r="S429" s="1">
        <f>(Table2[[#This Row],[Close Price]]-Table2[[#This Row],[20D EMA]])/Table2[[#This Row],[20D EMA]]</f>
        <v>-3.4331628926223441E-2</v>
      </c>
      <c r="T429" s="1">
        <f>(Table2[[#This Row],[Close Price]]-Table2[[#This Row],[50D EMA]])/Table2[[#This Row],[50D EMA]]</f>
        <v>-4.8098585711413754E-2</v>
      </c>
      <c r="U429" s="1">
        <f>(Table2[[#This Row],[Close Price]]-Table2[[#This Row],[200D EMA]])/Table2[[#This Row],[200D EMA]]</f>
        <v>4.4378454389949015E-2</v>
      </c>
      <c r="V429">
        <v>0.96836777663693496</v>
      </c>
      <c r="W429">
        <v>208.91</v>
      </c>
      <c r="X429">
        <v>210.9</v>
      </c>
      <c r="Y429">
        <v>200.05</v>
      </c>
      <c r="Z429">
        <v>212.69</v>
      </c>
      <c r="AA429">
        <v>200.05</v>
      </c>
      <c r="AB429">
        <v>229.4</v>
      </c>
      <c r="AC429" s="1">
        <f>(Table2[[#This Row],[Close Price]]/Table2[[#This Row],[Day Low]])-1</f>
        <v>1.2493418218371577E-2</v>
      </c>
      <c r="AD429" s="1">
        <f>(Table2[[#This Row],[Day High]]/Table2[[#This Row],[Close Price]])-1</f>
        <v>-2.9311649016641184E-3</v>
      </c>
      <c r="AE429" s="1">
        <f>(Table2[[#This Row],[Close Price]]/Table2[[#This Row],[Current Week Low]])-1</f>
        <v>5.7335666083479175E-2</v>
      </c>
      <c r="AF429" s="1">
        <f>(Table2[[#This Row],[Current Week High]]/Table2[[#This Row],[Close Price]])-1</f>
        <v>5.5313918305597287E-3</v>
      </c>
      <c r="AG429" s="1">
        <f>(Table2[[#This Row],[Close Price]]/Table2[[#This Row],[Current Month Low]])-1</f>
        <v>5.7335666083479175E-2</v>
      </c>
      <c r="AH429" s="1">
        <f>(Table2[[#This Row],[Current Month High]]/Table2[[#This Row],[Close Price]])-1</f>
        <v>8.4531013615733785E-2</v>
      </c>
      <c r="AI429">
        <v>16.726550680786598</v>
      </c>
      <c r="AJ429">
        <v>36.464516129032198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-0.11</v>
      </c>
      <c r="AM429" t="s">
        <v>3110</v>
      </c>
      <c r="AN429">
        <v>-2.77</v>
      </c>
      <c r="AO429" t="s">
        <v>3110</v>
      </c>
      <c r="AP429">
        <v>6.1629776603218001E-2</v>
      </c>
      <c r="AQ429">
        <f>(Table2[[#This Row],[Sharpe Ratio]]-AVERAGE(Table2[Sharpe Ratio]))/_xlfn.STDEV.P(Table2[Sharpe Ratio])</f>
        <v>-7.8921865407798782E-3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563</v>
      </c>
      <c r="AT429">
        <f>_xlfn.RANK.AVG(Table2[[#This Row],[6M Return vs Nifty Z-Score]],Table2[6M Return vs Nifty Z-Score])</f>
        <v>348</v>
      </c>
      <c r="AU429">
        <f>_xlfn.RANK.AVG(Table2[[#This Row],[Sharpe Ratio Z-Score]],Table2[Sharpe Ratio Z-Score])</f>
        <v>345</v>
      </c>
      <c r="AV429">
        <f>(Table2[[#This Row],[Rank 1Y]]+Table2[[#This Row],[Rank 6M]]+Table2[[#This Row],[Rank Sharpe]])/3</f>
        <v>418.66666666666669</v>
      </c>
    </row>
    <row r="430" spans="1:48" x14ac:dyDescent="0.3">
      <c r="A430" t="s">
        <v>1406</v>
      </c>
      <c r="B430" t="s">
        <v>1407</v>
      </c>
      <c r="C430" t="s">
        <v>3066</v>
      </c>
      <c r="D430" t="s">
        <v>257</v>
      </c>
      <c r="E430">
        <v>7320.2839609599996</v>
      </c>
      <c r="F430">
        <v>6596.6</v>
      </c>
      <c r="G430">
        <v>18.563597164979399</v>
      </c>
      <c r="H430">
        <f>(Table2[[#This Row],[1Y Return vs Nifty]]-AVERAGE(Table2[1Y Return vs Nifty]))/_xlfn.STDEV.P(Table2[1Y Return vs Nifty])</f>
        <v>-0.23852268574509755</v>
      </c>
      <c r="I430">
        <v>-9.3774324960078896</v>
      </c>
      <c r="J430">
        <f>(Table2[[#This Row],[1M Return vs Nifty]]-AVERAGE(Table2[1M Return vs Nifty]))/_xlfn.STDEV.P(Table2[1M Return vs Nifty])</f>
        <v>-0.6096169695554966</v>
      </c>
      <c r="K430">
        <v>-1.3514621446880399</v>
      </c>
      <c r="L430">
        <f>(Table2[[#This Row],[6M Return vs Nifty]]-AVERAGE(Table2[6M Return vs Nifty]))/_xlfn.STDEV.P(Table2[6M Return vs Nifty])</f>
        <v>-0.20491996142976546</v>
      </c>
      <c r="M430">
        <v>-4.3884524721071196</v>
      </c>
      <c r="N430">
        <f>(Table2[[#This Row],[1W Return vs Nifty]]-AVERAGE(Table2[1W Return vs Nifty]))/_xlfn.STDEV.P(Table2[1W Return vs Nifty])</f>
        <v>-0.23860486326021729</v>
      </c>
      <c r="O430">
        <v>6903.06</v>
      </c>
      <c r="P430">
        <v>6897.2599907989797</v>
      </c>
      <c r="Q430">
        <v>6235.8955806183803</v>
      </c>
      <c r="R430">
        <v>29.384831820869501</v>
      </c>
      <c r="S430" s="1">
        <f>(Table2[[#This Row],[Close Price]]-Table2[[#This Row],[20D EMA]])/Table2[[#This Row],[20D EMA]]</f>
        <v>-4.4394804622877392E-2</v>
      </c>
      <c r="T430" s="1">
        <f>(Table2[[#This Row],[Close Price]]-Table2[[#This Row],[50D EMA]])/Table2[[#This Row],[50D EMA]]</f>
        <v>-4.3591221905519451E-2</v>
      </c>
      <c r="U430" s="1">
        <f>(Table2[[#This Row],[Close Price]]-Table2[[#This Row],[200D EMA]])/Table2[[#This Row],[200D EMA]]</f>
        <v>5.7843242356834156E-2</v>
      </c>
      <c r="V430">
        <v>0.43546512561640899</v>
      </c>
      <c r="W430">
        <v>6605.9</v>
      </c>
      <c r="X430">
        <v>6614.6</v>
      </c>
      <c r="Y430">
        <v>6458</v>
      </c>
      <c r="Z430">
        <v>6803.4</v>
      </c>
      <c r="AA430">
        <v>6458</v>
      </c>
      <c r="AB430">
        <v>7088.1</v>
      </c>
      <c r="AC430" s="1">
        <f>(Table2[[#This Row],[Close Price]]/Table2[[#This Row],[Day Low]])-1</f>
        <v>-1.4078323922552816E-3</v>
      </c>
      <c r="AD430" s="1">
        <f>(Table2[[#This Row],[Day High]]/Table2[[#This Row],[Close Price]])-1</f>
        <v>2.7286784100899464E-3</v>
      </c>
      <c r="AE430" s="1">
        <f>(Table2[[#This Row],[Close Price]]/Table2[[#This Row],[Current Week Low]])-1</f>
        <v>2.1461752864664119E-2</v>
      </c>
      <c r="AF430" s="1">
        <f>(Table2[[#This Row],[Current Week High]]/Table2[[#This Row],[Close Price]])-1</f>
        <v>3.1349483067034445E-2</v>
      </c>
      <c r="AG430" s="1">
        <f>(Table2[[#This Row],[Close Price]]/Table2[[#This Row],[Current Month Low]])-1</f>
        <v>2.1461752864664119E-2</v>
      </c>
      <c r="AH430" s="1">
        <f>(Table2[[#This Row],[Current Month High]]/Table2[[#This Row],[Close Price]])-1</f>
        <v>7.450807991995867E-2</v>
      </c>
      <c r="AI430">
        <v>18.6217142164145</v>
      </c>
      <c r="AJ430">
        <v>52.978827021636697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-0.04</v>
      </c>
      <c r="AM430" t="s">
        <v>3110</v>
      </c>
      <c r="AN430">
        <v>-4.18</v>
      </c>
      <c r="AO430" t="s">
        <v>3110</v>
      </c>
      <c r="AP430">
        <v>6.2587697000590003E-3</v>
      </c>
      <c r="AQ430">
        <f>(Table2[[#This Row],[Sharpe Ratio]]-AVERAGE(Table2[Sharpe Ratio]))/_xlfn.STDEV.P(Table2[Sharpe Ratio])</f>
        <v>-0.65597384737345865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-1.9476383273640356</v>
      </c>
      <c r="AS430">
        <f>_xlfn.RANK.AVG(Table2[[#This Row],[1Y Return vs Nifty Z-Score]],Table2[1Y Return vs Nifty Z-Score])</f>
        <v>364</v>
      </c>
      <c r="AT430">
        <f>_xlfn.RANK.AVG(Table2[[#This Row],[6M Return vs Nifty Z-Score]],Table2[6M Return vs Nifty Z-Score])</f>
        <v>379</v>
      </c>
      <c r="AU430">
        <f>_xlfn.RANK.AVG(Table2[[#This Row],[Sharpe Ratio Z-Score]],Table2[Sharpe Ratio Z-Score])</f>
        <v>514</v>
      </c>
      <c r="AV430">
        <f>(Table2[[#This Row],[Rank 1Y]]+Table2[[#This Row],[Rank 6M]]+Table2[[#This Row],[Rank Sharpe]])/3</f>
        <v>419</v>
      </c>
    </row>
    <row r="431" spans="1:48" x14ac:dyDescent="0.3">
      <c r="A431" t="s">
        <v>618</v>
      </c>
      <c r="B431" t="s">
        <v>619</v>
      </c>
      <c r="C431" t="s">
        <v>3072</v>
      </c>
      <c r="D431" t="s">
        <v>210</v>
      </c>
      <c r="E431">
        <v>29830.98322224</v>
      </c>
      <c r="F431">
        <v>15727.35</v>
      </c>
      <c r="G431">
        <v>-4.9779686351434496</v>
      </c>
      <c r="H431">
        <f>(Table2[[#This Row],[1Y Return vs Nifty]]-AVERAGE(Table2[1Y Return vs Nifty]))/_xlfn.STDEV.P(Table2[1Y Return vs Nifty])</f>
        <v>-0.59399659899019597</v>
      </c>
      <c r="I431">
        <v>1.69402883473962</v>
      </c>
      <c r="J431">
        <f>(Table2[[#This Row],[1M Return vs Nifty]]-AVERAGE(Table2[1M Return vs Nifty]))/_xlfn.STDEV.P(Table2[1M Return vs Nifty])</f>
        <v>0.52578182278932406</v>
      </c>
      <c r="K431">
        <v>-4.3932308676271701</v>
      </c>
      <c r="L431">
        <f>(Table2[[#This Row],[6M Return vs Nifty]]-AVERAGE(Table2[6M Return vs Nifty]))/_xlfn.STDEV.P(Table2[6M Return vs Nifty])</f>
        <v>-0.31198868411032077</v>
      </c>
      <c r="M431">
        <v>3.31110422583652</v>
      </c>
      <c r="N431">
        <f>(Table2[[#This Row],[1W Return vs Nifty]]-AVERAGE(Table2[1W Return vs Nifty]))/_xlfn.STDEV.P(Table2[1W Return vs Nifty])</f>
        <v>1.257290526351696</v>
      </c>
      <c r="O431">
        <v>15817.39</v>
      </c>
      <c r="P431">
        <v>15682.767824967999</v>
      </c>
      <c r="Q431">
        <v>14944.795168819201</v>
      </c>
      <c r="R431">
        <v>46.4598793008022</v>
      </c>
      <c r="S431" s="1">
        <f>(Table2[[#This Row],[Close Price]]-Table2[[#This Row],[20D EMA]])/Table2[[#This Row],[20D EMA]]</f>
        <v>-5.692468858642232E-3</v>
      </c>
      <c r="T431" s="1">
        <f>(Table2[[#This Row],[Close Price]]-Table2[[#This Row],[50D EMA]])/Table2[[#This Row],[50D EMA]]</f>
        <v>2.8427491581570997E-3</v>
      </c>
      <c r="U431" s="1">
        <f>(Table2[[#This Row],[Close Price]]-Table2[[#This Row],[200D EMA]])/Table2[[#This Row],[200D EMA]]</f>
        <v>5.2363034912216194E-2</v>
      </c>
      <c r="V431">
        <v>0.20480433673991699</v>
      </c>
      <c r="W431">
        <v>15723.1</v>
      </c>
      <c r="X431">
        <v>15814.95</v>
      </c>
      <c r="Y431">
        <v>15600</v>
      </c>
      <c r="Z431">
        <v>16252.95</v>
      </c>
      <c r="AA431">
        <v>15600</v>
      </c>
      <c r="AB431">
        <v>16359.8</v>
      </c>
      <c r="AC431" s="1">
        <f>(Table2[[#This Row],[Close Price]]/Table2[[#This Row],[Day Low]])-1</f>
        <v>2.7030293008367678E-4</v>
      </c>
      <c r="AD431" s="1">
        <f>(Table2[[#This Row],[Day High]]/Table2[[#This Row],[Close Price]])-1</f>
        <v>5.5699148298982148E-3</v>
      </c>
      <c r="AE431" s="1">
        <f>(Table2[[#This Row],[Close Price]]/Table2[[#This Row],[Current Week Low]])-1</f>
        <v>8.1634615384615916E-3</v>
      </c>
      <c r="AF431" s="1">
        <f>(Table2[[#This Row],[Current Week High]]/Table2[[#This Row],[Close Price]])-1</f>
        <v>3.3419488979389511E-2</v>
      </c>
      <c r="AG431" s="1">
        <f>(Table2[[#This Row],[Close Price]]/Table2[[#This Row],[Current Month Low]])-1</f>
        <v>8.1634615384615916E-3</v>
      </c>
      <c r="AH431" s="1">
        <f>(Table2[[#This Row],[Current Month High]]/Table2[[#This Row],[Close Price]])-1</f>
        <v>4.0213386234807524E-2</v>
      </c>
      <c r="AI431">
        <v>16.039892289546501</v>
      </c>
      <c r="AJ431">
        <v>23.837401574803099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7.0000000000000007E-2</v>
      </c>
      <c r="AM431" t="s">
        <v>3111</v>
      </c>
      <c r="AN431">
        <v>0.99</v>
      </c>
      <c r="AO431" t="s">
        <v>3111</v>
      </c>
      <c r="AP431">
        <v>7.1608460557565007E-2</v>
      </c>
      <c r="AQ431">
        <f>(Table2[[#This Row],[Sharpe Ratio]]-AVERAGE(Table2[Sharpe Ratio]))/_xlfn.STDEV.P(Table2[Sharpe Ratio])</f>
        <v>0.10890182591718499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0.98598889195768835</v>
      </c>
      <c r="AS431">
        <f>_xlfn.RANK.AVG(Table2[[#This Row],[1Y Return vs Nifty Z-Score]],Table2[1Y Return vs Nifty Z-Score])</f>
        <v>527</v>
      </c>
      <c r="AT431">
        <f>_xlfn.RANK.AVG(Table2[[#This Row],[6M Return vs Nifty Z-Score]],Table2[6M Return vs Nifty Z-Score])</f>
        <v>425</v>
      </c>
      <c r="AU431">
        <f>_xlfn.RANK.AVG(Table2[[#This Row],[Sharpe Ratio Z-Score]],Table2[Sharpe Ratio Z-Score])</f>
        <v>307</v>
      </c>
      <c r="AV431">
        <f>(Table2[[#This Row],[Rank 1Y]]+Table2[[#This Row],[Rank 6M]]+Table2[[#This Row],[Rank Sharpe]])/3</f>
        <v>419.66666666666669</v>
      </c>
    </row>
    <row r="432" spans="1:48" x14ac:dyDescent="0.3">
      <c r="A432" t="s">
        <v>1291</v>
      </c>
      <c r="B432" t="s">
        <v>1292</v>
      </c>
      <c r="C432" t="s">
        <v>3070</v>
      </c>
      <c r="D432" t="s">
        <v>51</v>
      </c>
      <c r="E432">
        <v>8431.9342503600001</v>
      </c>
      <c r="F432">
        <v>517.9</v>
      </c>
      <c r="G432">
        <v>11.8230852905298</v>
      </c>
      <c r="H432">
        <f>(Table2[[#This Row],[1Y Return vs Nifty]]-AVERAGE(Table2[1Y Return vs Nifty]))/_xlfn.STDEV.P(Table2[1Y Return vs Nifty])</f>
        <v>-0.34030334696488562</v>
      </c>
      <c r="I432">
        <v>-3.8813283748636498</v>
      </c>
      <c r="J432">
        <f>(Table2[[#This Row],[1M Return vs Nifty]]-AVERAGE(Table2[1M Return vs Nifty]))/_xlfn.STDEV.P(Table2[1M Return vs Nifty])</f>
        <v>-4.5981348626381327E-2</v>
      </c>
      <c r="K432">
        <v>0.59513375505079003</v>
      </c>
      <c r="L432">
        <f>(Table2[[#This Row],[6M Return vs Nifty]]-AVERAGE(Table2[6M Return vs Nifty]))/_xlfn.STDEV.P(Table2[6M Return vs Nifty])</f>
        <v>-0.1364007689650418</v>
      </c>
      <c r="M432">
        <v>-1.6004645554477599</v>
      </c>
      <c r="N432">
        <f>(Table2[[#This Row],[1W Return vs Nifty]]-AVERAGE(Table2[1W Return vs Nifty]))/_xlfn.STDEV.P(Table2[1W Return vs Nifty])</f>
        <v>0.30305466785776336</v>
      </c>
      <c r="O432">
        <v>500.47</v>
      </c>
      <c r="P432">
        <v>485.37001345742499</v>
      </c>
      <c r="Q432">
        <v>438.75835549497799</v>
      </c>
      <c r="R432">
        <v>60.7833244136094</v>
      </c>
      <c r="S432" s="1">
        <f>(Table2[[#This Row],[Close Price]]-Table2[[#This Row],[20D EMA]])/Table2[[#This Row],[20D EMA]]</f>
        <v>3.4827262373368931E-2</v>
      </c>
      <c r="T432" s="1">
        <f>(Table2[[#This Row],[Close Price]]-Table2[[#This Row],[50D EMA]])/Table2[[#This Row],[50D EMA]]</f>
        <v>6.7021005914343346E-2</v>
      </c>
      <c r="U432" s="1">
        <f>(Table2[[#This Row],[Close Price]]-Table2[[#This Row],[200D EMA]])/Table2[[#This Row],[200D EMA]]</f>
        <v>0.1803763814725298</v>
      </c>
      <c r="V432">
        <v>1.4748192651527301</v>
      </c>
      <c r="W432">
        <v>521</v>
      </c>
      <c r="X432">
        <v>526.75</v>
      </c>
      <c r="Y432">
        <v>487.45</v>
      </c>
      <c r="Z432">
        <v>523.9</v>
      </c>
      <c r="AA432">
        <v>487.45</v>
      </c>
      <c r="AB432">
        <v>523.9</v>
      </c>
      <c r="AC432" s="1">
        <f>(Table2[[#This Row],[Close Price]]/Table2[[#This Row],[Day Low]])-1</f>
        <v>-5.9500959692898592E-3</v>
      </c>
      <c r="AD432" s="1">
        <f>(Table2[[#This Row],[Day High]]/Table2[[#This Row],[Close Price]])-1</f>
        <v>1.7088240973160973E-2</v>
      </c>
      <c r="AE432" s="1">
        <f>(Table2[[#This Row],[Close Price]]/Table2[[#This Row],[Current Week Low]])-1</f>
        <v>6.2467945430300542E-2</v>
      </c>
      <c r="AF432" s="1">
        <f>(Table2[[#This Row],[Current Week High]]/Table2[[#This Row],[Close Price]])-1</f>
        <v>1.1585248117397251E-2</v>
      </c>
      <c r="AG432" s="1">
        <f>(Table2[[#This Row],[Close Price]]/Table2[[#This Row],[Current Month Low]])-1</f>
        <v>6.2467945430300542E-2</v>
      </c>
      <c r="AH432" s="1">
        <f>(Table2[[#This Row],[Current Month High]]/Table2[[#This Row],[Close Price]])-1</f>
        <v>1.1585248117397251E-2</v>
      </c>
      <c r="AI432">
        <v>5.6574628306622996</v>
      </c>
      <c r="AJ432">
        <v>50.859306728808598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-7.0000000000000007E-2</v>
      </c>
      <c r="AM432" t="s">
        <v>3110</v>
      </c>
      <c r="AN432">
        <v>6.09</v>
      </c>
      <c r="AO432" t="s">
        <v>3111</v>
      </c>
      <c r="AP432">
        <v>1.7245583712859999E-2</v>
      </c>
      <c r="AQ432">
        <f>(Table2[[#This Row],[Sharpe Ratio]]-AVERAGE(Table2[Sharpe Ratio]))/_xlfn.STDEV.P(Table2[Sharpe Ratio])</f>
        <v>-0.52738032757113795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-0.74701112426968341</v>
      </c>
      <c r="AS432">
        <f>_xlfn.RANK.AVG(Table2[[#This Row],[1Y Return vs Nifty Z-Score]],Table2[1Y Return vs Nifty Z-Score])</f>
        <v>409</v>
      </c>
      <c r="AT432">
        <f>_xlfn.RANK.AVG(Table2[[#This Row],[6M Return vs Nifty Z-Score]],Table2[6M Return vs Nifty Z-Score])</f>
        <v>363</v>
      </c>
      <c r="AU432">
        <f>_xlfn.RANK.AVG(Table2[[#This Row],[Sharpe Ratio Z-Score]],Table2[Sharpe Ratio Z-Score])</f>
        <v>488</v>
      </c>
      <c r="AV432">
        <f>(Table2[[#This Row],[Rank 1Y]]+Table2[[#This Row],[Rank 6M]]+Table2[[#This Row],[Rank Sharpe]])/3</f>
        <v>420</v>
      </c>
    </row>
    <row r="433" spans="1:48" x14ac:dyDescent="0.3">
      <c r="A433" t="s">
        <v>1798</v>
      </c>
      <c r="B433" t="s">
        <v>1799</v>
      </c>
      <c r="C433" t="s">
        <v>3077</v>
      </c>
      <c r="D433" t="s">
        <v>1468</v>
      </c>
      <c r="E433">
        <v>4087.53116503</v>
      </c>
      <c r="F433">
        <v>566.04999999999995</v>
      </c>
      <c r="G433">
        <v>12.991280460505401</v>
      </c>
      <c r="H433">
        <f>(Table2[[#This Row],[1Y Return vs Nifty]]-AVERAGE(Table2[1Y Return vs Nifty]))/_xlfn.STDEV.P(Table2[1Y Return vs Nifty])</f>
        <v>-0.32266378500749526</v>
      </c>
      <c r="I433">
        <v>-2.7193275561746502</v>
      </c>
      <c r="J433">
        <f>(Table2[[#This Row],[1M Return vs Nifty]]-AVERAGE(Table2[1M Return vs Nifty]))/_xlfn.STDEV.P(Table2[1M Return vs Nifty])</f>
        <v>7.3183979854615666E-2</v>
      </c>
      <c r="K433">
        <v>9.0691734677631608</v>
      </c>
      <c r="L433">
        <f>(Table2[[#This Row],[6M Return vs Nifty]]-AVERAGE(Table2[6M Return vs Nifty]))/_xlfn.STDEV.P(Table2[6M Return vs Nifty])</f>
        <v>0.16188114876988849</v>
      </c>
      <c r="M433">
        <v>-4.6450952640535501</v>
      </c>
      <c r="N433">
        <f>(Table2[[#This Row],[1W Return vs Nifty]]-AVERAGE(Table2[1W Return vs Nifty]))/_xlfn.STDEV.P(Table2[1W Return vs Nifty])</f>
        <v>-0.28846627532726887</v>
      </c>
      <c r="O433">
        <v>561.24</v>
      </c>
      <c r="P433">
        <v>528.00502623755006</v>
      </c>
      <c r="Q433">
        <v>476.90636195703797</v>
      </c>
      <c r="R433">
        <v>49.628244322491099</v>
      </c>
      <c r="S433" s="1">
        <f>(Table2[[#This Row],[Close Price]]-Table2[[#This Row],[20D EMA]])/Table2[[#This Row],[20D EMA]]</f>
        <v>8.5703086023803457E-3</v>
      </c>
      <c r="T433" s="1">
        <f>(Table2[[#This Row],[Close Price]]-Table2[[#This Row],[50D EMA]])/Table2[[#This Row],[50D EMA]]</f>
        <v>7.2054188638222216E-2</v>
      </c>
      <c r="U433" s="1">
        <f>(Table2[[#This Row],[Close Price]]-Table2[[#This Row],[200D EMA]])/Table2[[#This Row],[200D EMA]]</f>
        <v>0.18692063087007524</v>
      </c>
      <c r="V433">
        <v>0.98965907558091604</v>
      </c>
      <c r="W433">
        <v>566.5</v>
      </c>
      <c r="X433">
        <v>570</v>
      </c>
      <c r="Y433">
        <v>550.25</v>
      </c>
      <c r="Z433">
        <v>579.29999999999995</v>
      </c>
      <c r="AA433">
        <v>550.25</v>
      </c>
      <c r="AB433">
        <v>606</v>
      </c>
      <c r="AC433" s="1">
        <f>(Table2[[#This Row],[Close Price]]/Table2[[#This Row],[Day Low]])-1</f>
        <v>-7.9435127978821907E-4</v>
      </c>
      <c r="AD433" s="1">
        <f>(Table2[[#This Row],[Day High]]/Table2[[#This Row],[Close Price]])-1</f>
        <v>6.9781821393870569E-3</v>
      </c>
      <c r="AE433" s="1">
        <f>(Table2[[#This Row],[Close Price]]/Table2[[#This Row],[Current Week Low]])-1</f>
        <v>2.8714220808723212E-2</v>
      </c>
      <c r="AF433" s="1">
        <f>(Table2[[#This Row],[Current Week High]]/Table2[[#This Row],[Close Price]])-1</f>
        <v>2.3407826163766465E-2</v>
      </c>
      <c r="AG433" s="1">
        <f>(Table2[[#This Row],[Close Price]]/Table2[[#This Row],[Current Month Low]])-1</f>
        <v>2.8714220808723212E-2</v>
      </c>
      <c r="AH433" s="1">
        <f>(Table2[[#This Row],[Current Month High]]/Table2[[#This Row],[Close Price]])-1</f>
        <v>7.0576804169243168E-2</v>
      </c>
      <c r="AI433">
        <v>8.2059888702411499</v>
      </c>
      <c r="AJ433">
        <v>52.594689311227903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0.17</v>
      </c>
      <c r="AM433" t="s">
        <v>3111</v>
      </c>
      <c r="AN433">
        <v>4.2300000000000004</v>
      </c>
      <c r="AO433" t="s">
        <v>3111</v>
      </c>
      <c r="AP433">
        <v>-8.8932496132430004E-3</v>
      </c>
      <c r="AQ433">
        <f>(Table2[[#This Row],[Sharpe Ratio]]-AVERAGE(Table2[Sharpe Ratio]))/_xlfn.STDEV.P(Table2[Sharpe Ratio])</f>
        <v>-0.83331838905224387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-1.209383320762504</v>
      </c>
      <c r="AS433">
        <f>_xlfn.RANK.AVG(Table2[[#This Row],[1Y Return vs Nifty Z-Score]],Table2[1Y Return vs Nifty Z-Score])</f>
        <v>404</v>
      </c>
      <c r="AT433">
        <f>_xlfn.RANK.AVG(Table2[[#This Row],[6M Return vs Nifty Z-Score]],Table2[6M Return vs Nifty Z-Score])</f>
        <v>265</v>
      </c>
      <c r="AU433">
        <f>_xlfn.RANK.AVG(Table2[[#This Row],[Sharpe Ratio Z-Score]],Table2[Sharpe Ratio Z-Score])</f>
        <v>591</v>
      </c>
      <c r="AV433">
        <f>(Table2[[#This Row],[Rank 1Y]]+Table2[[#This Row],[Rank 6M]]+Table2[[#This Row],[Rank Sharpe]])/3</f>
        <v>420</v>
      </c>
    </row>
    <row r="434" spans="1:48" x14ac:dyDescent="0.3">
      <c r="A434" t="s">
        <v>1458</v>
      </c>
      <c r="B434" t="s">
        <v>1459</v>
      </c>
      <c r="C434" t="s">
        <v>3069</v>
      </c>
      <c r="D434" t="s">
        <v>46</v>
      </c>
      <c r="E434">
        <v>6910.4550386699902</v>
      </c>
      <c r="F434">
        <v>186.14</v>
      </c>
      <c r="G434">
        <v>4.8326928448249999</v>
      </c>
      <c r="H434">
        <f>(Table2[[#This Row],[1Y Return vs Nifty]]-AVERAGE(Table2[1Y Return vs Nifty]))/_xlfn.STDEV.P(Table2[1Y Return vs Nifty])</f>
        <v>-0.44585716521518626</v>
      </c>
      <c r="I434">
        <v>-8.7212448320826699</v>
      </c>
      <c r="J434">
        <f>(Table2[[#This Row],[1M Return vs Nifty]]-AVERAGE(Table2[1M Return vs Nifty]))/_xlfn.STDEV.P(Table2[1M Return vs Nifty])</f>
        <v>-0.54232371359630693</v>
      </c>
      <c r="K434">
        <v>-32.434947199374498</v>
      </c>
      <c r="L434">
        <f>(Table2[[#This Row],[6M Return vs Nifty]]-AVERAGE(Table2[6M Return vs Nifty]))/_xlfn.STDEV.P(Table2[6M Return vs Nifty])</f>
        <v>-1.2990429353978983</v>
      </c>
      <c r="M434">
        <v>-9.6943914986570796</v>
      </c>
      <c r="N434">
        <f>(Table2[[#This Row],[1W Return vs Nifty]]-AVERAGE(Table2[1W Return vs Nifty]))/_xlfn.STDEV.P(Table2[1W Return vs Nifty])</f>
        <v>-1.2694602798451511</v>
      </c>
      <c r="O434">
        <v>195.76</v>
      </c>
      <c r="P434">
        <v>197.92900194442799</v>
      </c>
      <c r="Q434">
        <v>189.68604831540799</v>
      </c>
      <c r="R434">
        <v>37.843803071261199</v>
      </c>
      <c r="S434" s="1">
        <f>(Table2[[#This Row],[Close Price]]-Table2[[#This Row],[20D EMA]])/Table2[[#This Row],[20D EMA]]</f>
        <v>-4.9141806293420541E-2</v>
      </c>
      <c r="T434" s="1">
        <f>(Table2[[#This Row],[Close Price]]-Table2[[#This Row],[50D EMA]])/Table2[[#This Row],[50D EMA]]</f>
        <v>-5.95617712847255E-2</v>
      </c>
      <c r="U434" s="1">
        <f>(Table2[[#This Row],[Close Price]]-Table2[[#This Row],[200D EMA]])/Table2[[#This Row],[200D EMA]]</f>
        <v>-1.8694302226759812E-2</v>
      </c>
      <c r="V434">
        <v>1.7362752916242801</v>
      </c>
      <c r="W434">
        <v>187</v>
      </c>
      <c r="X434">
        <v>188.16</v>
      </c>
      <c r="Y434">
        <v>178</v>
      </c>
      <c r="Z434">
        <v>193.36</v>
      </c>
      <c r="AA434">
        <v>178</v>
      </c>
      <c r="AB434">
        <v>204.4</v>
      </c>
      <c r="AC434" s="1">
        <f>(Table2[[#This Row],[Close Price]]/Table2[[#This Row],[Day Low]])-1</f>
        <v>-4.5989304812834586E-3</v>
      </c>
      <c r="AD434" s="1">
        <f>(Table2[[#This Row],[Day High]]/Table2[[#This Row],[Close Price]])-1</f>
        <v>1.0852046846459684E-2</v>
      </c>
      <c r="AE434" s="1">
        <f>(Table2[[#This Row],[Close Price]]/Table2[[#This Row],[Current Week Low]])-1</f>
        <v>4.5730337078651706E-2</v>
      </c>
      <c r="AF434" s="1">
        <f>(Table2[[#This Row],[Current Week High]]/Table2[[#This Row],[Close Price]])-1</f>
        <v>3.8788009025464865E-2</v>
      </c>
      <c r="AG434" s="1">
        <f>(Table2[[#This Row],[Close Price]]/Table2[[#This Row],[Current Month Low]])-1</f>
        <v>4.5730337078651706E-2</v>
      </c>
      <c r="AH434" s="1">
        <f>(Table2[[#This Row],[Current Month High]]/Table2[[#This Row],[Close Price]])-1</f>
        <v>9.8098205651660164E-2</v>
      </c>
      <c r="AI434">
        <v>33.931449446652998</v>
      </c>
      <c r="AJ434">
        <v>40.324161326799803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-0.11</v>
      </c>
      <c r="AM434" t="s">
        <v>3110</v>
      </c>
      <c r="AN434">
        <v>-6.92</v>
      </c>
      <c r="AO434" t="s">
        <v>3110</v>
      </c>
      <c r="AP434">
        <v>0.15043335746571199</v>
      </c>
      <c r="AQ434">
        <f>(Table2[[#This Row],[Sharpe Ratio]]-AVERAGE(Table2[Sharpe Ratio]))/_xlfn.STDEV.P(Table2[Sharpe Ratio])</f>
        <v>1.0314960310856323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453</v>
      </c>
      <c r="AT434">
        <f>_xlfn.RANK.AVG(Table2[[#This Row],[6M Return vs Nifty Z-Score]],Table2[6M Return vs Nifty Z-Score])</f>
        <v>695</v>
      </c>
      <c r="AU434">
        <f>_xlfn.RANK.AVG(Table2[[#This Row],[Sharpe Ratio Z-Score]],Table2[Sharpe Ratio Z-Score])</f>
        <v>113</v>
      </c>
      <c r="AV434">
        <f>(Table2[[#This Row],[Rank 1Y]]+Table2[[#This Row],[Rank 6M]]+Table2[[#This Row],[Rank Sharpe]])/3</f>
        <v>420.33333333333331</v>
      </c>
    </row>
    <row r="435" spans="1:48" x14ac:dyDescent="0.3">
      <c r="A435" t="s">
        <v>658</v>
      </c>
      <c r="B435" t="s">
        <v>659</v>
      </c>
      <c r="C435" t="s">
        <v>3077</v>
      </c>
      <c r="D435" t="s">
        <v>260</v>
      </c>
      <c r="E435">
        <v>26777.825469135001</v>
      </c>
      <c r="F435">
        <v>5416.45</v>
      </c>
      <c r="G435">
        <v>-19.068852328521402</v>
      </c>
      <c r="H435">
        <f>(Table2[[#This Row],[1Y Return vs Nifty]]-AVERAGE(Table2[1Y Return vs Nifty]))/_xlfn.STDEV.P(Table2[1Y Return vs Nifty])</f>
        <v>-0.80676670995454269</v>
      </c>
      <c r="I435">
        <v>-15.790299600235899</v>
      </c>
      <c r="J435">
        <f>(Table2[[#This Row],[1M Return vs Nifty]]-AVERAGE(Table2[1M Return vs Nifty]))/_xlfn.STDEV.P(Table2[1M Return vs Nifty])</f>
        <v>-1.2672683263269076</v>
      </c>
      <c r="K435">
        <v>3.95116943003945</v>
      </c>
      <c r="L435">
        <f>(Table2[[#This Row],[6M Return vs Nifty]]-AVERAGE(Table2[6M Return vs Nifty]))/_xlfn.STDEV.P(Table2[6M Return vs Nifty])</f>
        <v>-1.8270008305431407E-2</v>
      </c>
      <c r="M435">
        <v>-0.94517396095273998</v>
      </c>
      <c r="N435">
        <f>(Table2[[#This Row],[1W Return vs Nifty]]-AVERAGE(Table2[1W Return vs Nifty]))/_xlfn.STDEV.P(Table2[1W Return vs Nifty])</f>
        <v>0.43036669601945604</v>
      </c>
      <c r="O435">
        <v>5682.47</v>
      </c>
      <c r="P435">
        <v>5784.23618424093</v>
      </c>
      <c r="Q435">
        <v>5254.9012363823804</v>
      </c>
      <c r="R435">
        <v>30.102581580082202</v>
      </c>
      <c r="S435" s="1">
        <f>(Table2[[#This Row],[Close Price]]-Table2[[#This Row],[20D EMA]])/Table2[[#This Row],[20D EMA]]</f>
        <v>-4.6814149480771644E-2</v>
      </c>
      <c r="T435" s="1">
        <f>(Table2[[#This Row],[Close Price]]-Table2[[#This Row],[50D EMA]])/Table2[[#This Row],[50D EMA]]</f>
        <v>-6.3584226599003424E-2</v>
      </c>
      <c r="U435" s="1">
        <f>(Table2[[#This Row],[Close Price]]-Table2[[#This Row],[200D EMA]])/Table2[[#This Row],[200D EMA]]</f>
        <v>3.0742492836808116E-2</v>
      </c>
      <c r="V435">
        <v>0.70802442984264402</v>
      </c>
      <c r="W435">
        <v>5420</v>
      </c>
      <c r="X435">
        <v>5451</v>
      </c>
      <c r="Y435">
        <v>5282.15</v>
      </c>
      <c r="Z435">
        <v>5471.55</v>
      </c>
      <c r="AA435">
        <v>5282.15</v>
      </c>
      <c r="AB435">
        <v>5738</v>
      </c>
      <c r="AC435" s="1">
        <f>(Table2[[#This Row],[Close Price]]/Table2[[#This Row],[Day Low]])-1</f>
        <v>-6.5498154981558088E-4</v>
      </c>
      <c r="AD435" s="1">
        <f>(Table2[[#This Row],[Day High]]/Table2[[#This Row],[Close Price]])-1</f>
        <v>6.3787166871289713E-3</v>
      </c>
      <c r="AE435" s="1">
        <f>(Table2[[#This Row],[Close Price]]/Table2[[#This Row],[Current Week Low]])-1</f>
        <v>2.5425252974641044E-2</v>
      </c>
      <c r="AF435" s="1">
        <f>(Table2[[#This Row],[Current Week High]]/Table2[[#This Row],[Close Price]])-1</f>
        <v>1.0172714600891863E-2</v>
      </c>
      <c r="AG435" s="1">
        <f>(Table2[[#This Row],[Close Price]]/Table2[[#This Row],[Current Month Low]])-1</f>
        <v>2.5425252974641044E-2</v>
      </c>
      <c r="AH435" s="1">
        <f>(Table2[[#This Row],[Current Month High]]/Table2[[#This Row],[Close Price]])-1</f>
        <v>5.9365451541138592E-2</v>
      </c>
      <c r="AI435">
        <v>35.697735601731701</v>
      </c>
      <c r="AJ435">
        <v>34.586905205615601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-0.18</v>
      </c>
      <c r="AM435" t="s">
        <v>3110</v>
      </c>
      <c r="AN435">
        <v>-3.78</v>
      </c>
      <c r="AO435" t="s">
        <v>3110</v>
      </c>
      <c r="AP435">
        <v>6.5029017800685998E-2</v>
      </c>
      <c r="AQ435">
        <f>(Table2[[#This Row],[Sharpe Ratio]]-AVERAGE(Table2[Sharpe Ratio]))/_xlfn.STDEV.P(Table2[Sharpe Ratio])</f>
        <v>3.1893723162448581E-2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611</v>
      </c>
      <c r="AT435">
        <f>_xlfn.RANK.AVG(Table2[[#This Row],[6M Return vs Nifty Z-Score]],Table2[6M Return vs Nifty Z-Score])</f>
        <v>318</v>
      </c>
      <c r="AU435">
        <f>_xlfn.RANK.AVG(Table2[[#This Row],[Sharpe Ratio Z-Score]],Table2[Sharpe Ratio Z-Score])</f>
        <v>334</v>
      </c>
      <c r="AV435">
        <f>(Table2[[#This Row],[Rank 1Y]]+Table2[[#This Row],[Rank 6M]]+Table2[[#This Row],[Rank Sharpe]])/3</f>
        <v>421</v>
      </c>
    </row>
    <row r="436" spans="1:48" x14ac:dyDescent="0.3">
      <c r="A436" t="s">
        <v>487</v>
      </c>
      <c r="B436" t="s">
        <v>488</v>
      </c>
      <c r="C436" t="s">
        <v>3066</v>
      </c>
      <c r="D436" t="s">
        <v>57</v>
      </c>
      <c r="E436">
        <v>42253.638229352</v>
      </c>
      <c r="F436">
        <v>169.51</v>
      </c>
      <c r="G436">
        <v>7.6232267054280598</v>
      </c>
      <c r="H436">
        <f>(Table2[[#This Row],[1Y Return vs Nifty]]-AVERAGE(Table2[1Y Return vs Nifty]))/_xlfn.STDEV.P(Table2[1Y Return vs Nifty])</f>
        <v>-0.40372054610099184</v>
      </c>
      <c r="I436">
        <v>-12.089954107523299</v>
      </c>
      <c r="J436">
        <f>(Table2[[#This Row],[1M Return vs Nifty]]-AVERAGE(Table2[1M Return vs Nifty]))/_xlfn.STDEV.P(Table2[1M Return vs Nifty])</f>
        <v>-0.8877910668962572</v>
      </c>
      <c r="K436">
        <v>-14.617301045000101</v>
      </c>
      <c r="L436">
        <f>(Table2[[#This Row],[6M Return vs Nifty]]-AVERAGE(Table2[6M Return vs Nifty]))/_xlfn.STDEV.P(Table2[6M Return vs Nifty])</f>
        <v>-0.67187079027845131</v>
      </c>
      <c r="M436">
        <v>-4.9778056575615297</v>
      </c>
      <c r="N436">
        <f>(Table2[[#This Row],[1W Return vs Nifty]]-AVERAGE(Table2[1W Return vs Nifty]))/_xlfn.STDEV.P(Table2[1W Return vs Nifty])</f>
        <v>-0.35310635309401556</v>
      </c>
      <c r="O436">
        <v>176.16</v>
      </c>
      <c r="P436">
        <v>174.948520505278</v>
      </c>
      <c r="Q436">
        <v>160.17011064164299</v>
      </c>
      <c r="R436">
        <v>33.497925710678302</v>
      </c>
      <c r="S436" s="1">
        <f>(Table2[[#This Row],[Close Price]]-Table2[[#This Row],[20D EMA]])/Table2[[#This Row],[20D EMA]]</f>
        <v>-3.7749772933696669E-2</v>
      </c>
      <c r="T436" s="1">
        <f>(Table2[[#This Row],[Close Price]]-Table2[[#This Row],[50D EMA]])/Table2[[#This Row],[50D EMA]]</f>
        <v>-3.1086404672475823E-2</v>
      </c>
      <c r="U436" s="1">
        <f>(Table2[[#This Row],[Close Price]]-Table2[[#This Row],[200D EMA]])/Table2[[#This Row],[200D EMA]]</f>
        <v>5.8312311335375323E-2</v>
      </c>
      <c r="V436">
        <v>0.54225840646812995</v>
      </c>
      <c r="W436">
        <v>168.42</v>
      </c>
      <c r="X436">
        <v>169.91</v>
      </c>
      <c r="Y436">
        <v>166.61</v>
      </c>
      <c r="Z436">
        <v>174.4</v>
      </c>
      <c r="AA436">
        <v>166.61</v>
      </c>
      <c r="AB436">
        <v>182.06</v>
      </c>
      <c r="AC436" s="1">
        <f>(Table2[[#This Row],[Close Price]]/Table2[[#This Row],[Day Low]])-1</f>
        <v>6.4719154494716769E-3</v>
      </c>
      <c r="AD436" s="1">
        <f>(Table2[[#This Row],[Day High]]/Table2[[#This Row],[Close Price]])-1</f>
        <v>2.3597427880361899E-3</v>
      </c>
      <c r="AE436" s="1">
        <f>(Table2[[#This Row],[Close Price]]/Table2[[#This Row],[Current Week Low]])-1</f>
        <v>1.7405918012123989E-2</v>
      </c>
      <c r="AF436" s="1">
        <f>(Table2[[#This Row],[Current Week High]]/Table2[[#This Row],[Close Price]])-1</f>
        <v>2.8847855583741477E-2</v>
      </c>
      <c r="AG436" s="1">
        <f>(Table2[[#This Row],[Close Price]]/Table2[[#This Row],[Current Month Low]])-1</f>
        <v>1.7405918012123989E-2</v>
      </c>
      <c r="AH436" s="1">
        <f>(Table2[[#This Row],[Current Month High]]/Table2[[#This Row],[Close Price]])-1</f>
        <v>7.4036929974632848E-2</v>
      </c>
      <c r="AI436">
        <v>14.595009144003299</v>
      </c>
      <c r="AJ436">
        <v>45.502145922746699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</v>
      </c>
      <c r="AM436" t="s">
        <v>3112</v>
      </c>
      <c r="AN436">
        <v>-2.4300000000000002</v>
      </c>
      <c r="AO436" t="s">
        <v>3110</v>
      </c>
      <c r="AP436">
        <v>8.1885437487796003E-2</v>
      </c>
      <c r="AQ436">
        <f>(Table2[[#This Row],[Sharpe Ratio]]-AVERAGE(Table2[Sharpe Ratio]))/_xlfn.STDEV.P(Table2[Sharpe Ratio])</f>
        <v>0.22918716385463267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-2.0873015925150833</v>
      </c>
      <c r="AS436">
        <f>_xlfn.RANK.AVG(Table2[[#This Row],[1Y Return vs Nifty Z-Score]],Table2[1Y Return vs Nifty Z-Score])</f>
        <v>437</v>
      </c>
      <c r="AT436">
        <f>_xlfn.RANK.AVG(Table2[[#This Row],[6M Return vs Nifty Z-Score]],Table2[6M Return vs Nifty Z-Score])</f>
        <v>552</v>
      </c>
      <c r="AU436">
        <f>_xlfn.RANK.AVG(Table2[[#This Row],[Sharpe Ratio Z-Score]],Table2[Sharpe Ratio Z-Score])</f>
        <v>276</v>
      </c>
      <c r="AV436">
        <f>(Table2[[#This Row],[Rank 1Y]]+Table2[[#This Row],[Rank 6M]]+Table2[[#This Row],[Rank Sharpe]])/3</f>
        <v>421.66666666666669</v>
      </c>
    </row>
    <row r="437" spans="1:48" x14ac:dyDescent="0.3">
      <c r="A437" t="s">
        <v>553</v>
      </c>
      <c r="B437" t="s">
        <v>554</v>
      </c>
      <c r="C437" t="s">
        <v>3066</v>
      </c>
      <c r="D437" t="s">
        <v>555</v>
      </c>
      <c r="E437">
        <v>35047.264045000004</v>
      </c>
      <c r="F437">
        <v>637.15</v>
      </c>
      <c r="G437">
        <v>20.527310883894199</v>
      </c>
      <c r="H437">
        <f>(Table2[[#This Row],[1Y Return vs Nifty]]-AVERAGE(Table2[1Y Return vs Nifty]))/_xlfn.STDEV.P(Table2[1Y Return vs Nifty])</f>
        <v>-0.20887091975457511</v>
      </c>
      <c r="I437">
        <v>-18.317180977239602</v>
      </c>
      <c r="J437">
        <f>(Table2[[#This Row],[1M Return vs Nifty]]-AVERAGE(Table2[1M Return vs Nifty]))/_xlfn.STDEV.P(Table2[1M Return vs Nifty])</f>
        <v>-1.5264046750111433</v>
      </c>
      <c r="K437">
        <v>-12.1631566100705</v>
      </c>
      <c r="L437">
        <f>(Table2[[#This Row],[6M Return vs Nifty]]-AVERAGE(Table2[6M Return vs Nifty]))/_xlfn.STDEV.P(Table2[6M Return vs Nifty])</f>
        <v>-0.58548614573269164</v>
      </c>
      <c r="M437">
        <v>-13.205436027886901</v>
      </c>
      <c r="N437">
        <f>(Table2[[#This Row],[1W Return vs Nifty]]-AVERAGE(Table2[1W Return vs Nifty]))/_xlfn.STDEV.P(Table2[1W Return vs Nifty])</f>
        <v>-1.9515976456755424</v>
      </c>
      <c r="O437">
        <v>742.38</v>
      </c>
      <c r="P437">
        <v>734.15001220462102</v>
      </c>
      <c r="Q437">
        <v>631.351293643384</v>
      </c>
      <c r="R437">
        <v>14.0090908940827</v>
      </c>
      <c r="S437" s="1">
        <f>(Table2[[#This Row],[Close Price]]-Table2[[#This Row],[20D EMA]])/Table2[[#This Row],[20D EMA]]</f>
        <v>-0.14174681429995423</v>
      </c>
      <c r="T437" s="1">
        <f>(Table2[[#This Row],[Close Price]]-Table2[[#This Row],[50D EMA]])/Table2[[#This Row],[50D EMA]]</f>
        <v>-0.13212560184169195</v>
      </c>
      <c r="U437" s="1">
        <f>(Table2[[#This Row],[Close Price]]-Table2[[#This Row],[200D EMA]])/Table2[[#This Row],[200D EMA]]</f>
        <v>9.1845956680518884E-3</v>
      </c>
      <c r="V437">
        <v>1.2293345229688</v>
      </c>
      <c r="W437">
        <v>638.75</v>
      </c>
      <c r="X437">
        <v>644.9</v>
      </c>
      <c r="Y437">
        <v>633.20000000000005</v>
      </c>
      <c r="Z437">
        <v>724</v>
      </c>
      <c r="AA437">
        <v>633.20000000000005</v>
      </c>
      <c r="AB437">
        <v>778.85</v>
      </c>
      <c r="AC437" s="1">
        <f>(Table2[[#This Row],[Close Price]]/Table2[[#This Row],[Day Low]])-1</f>
        <v>-2.5048923679060753E-3</v>
      </c>
      <c r="AD437" s="1">
        <f>(Table2[[#This Row],[Day High]]/Table2[[#This Row],[Close Price]])-1</f>
        <v>1.2163540767480274E-2</v>
      </c>
      <c r="AE437" s="1">
        <f>(Table2[[#This Row],[Close Price]]/Table2[[#This Row],[Current Week Low]])-1</f>
        <v>6.2381554011370355E-3</v>
      </c>
      <c r="AF437" s="1">
        <f>(Table2[[#This Row],[Current Week High]]/Table2[[#This Row],[Close Price]])-1</f>
        <v>0.13631013105234246</v>
      </c>
      <c r="AG437" s="1">
        <f>(Table2[[#This Row],[Close Price]]/Table2[[#This Row],[Current Month Low]])-1</f>
        <v>6.2381554011370355E-3</v>
      </c>
      <c r="AH437" s="1">
        <f>(Table2[[#This Row],[Current Month High]]/Table2[[#This Row],[Close Price]])-1</f>
        <v>0.22239660990347643</v>
      </c>
      <c r="AI437">
        <v>29.757513929216</v>
      </c>
      <c r="AJ437">
        <v>55.36454523287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-7.0000000000000007E-2</v>
      </c>
      <c r="AM437" t="s">
        <v>3110</v>
      </c>
      <c r="AN437">
        <v>-19.739999999999998</v>
      </c>
      <c r="AO437" t="s">
        <v>3110</v>
      </c>
      <c r="AP437">
        <v>4.3555654565413E-2</v>
      </c>
      <c r="AQ437">
        <f>(Table2[[#This Row],[Sharpe Ratio]]-AVERAGE(Table2[Sharpe Ratio]))/_xlfn.STDEV.P(Table2[Sharpe Ratio])</f>
        <v>-0.21943804209727172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-4.4917974282712247</v>
      </c>
      <c r="AS437">
        <f>_xlfn.RANK.AVG(Table2[[#This Row],[1Y Return vs Nifty Z-Score]],Table2[1Y Return vs Nifty Z-Score])</f>
        <v>348</v>
      </c>
      <c r="AT437">
        <f>_xlfn.RANK.AVG(Table2[[#This Row],[6M Return vs Nifty Z-Score]],Table2[6M Return vs Nifty Z-Score])</f>
        <v>522</v>
      </c>
      <c r="AU437">
        <f>_xlfn.RANK.AVG(Table2[[#This Row],[Sharpe Ratio Z-Score]],Table2[Sharpe Ratio Z-Score])</f>
        <v>395</v>
      </c>
      <c r="AV437">
        <f>(Table2[[#This Row],[Rank 1Y]]+Table2[[#This Row],[Rank 6M]]+Table2[[#This Row],[Rank Sharpe]])/3</f>
        <v>421.66666666666669</v>
      </c>
    </row>
    <row r="438" spans="1:48" x14ac:dyDescent="0.3">
      <c r="A438" t="s">
        <v>1118</v>
      </c>
      <c r="B438" t="s">
        <v>1119</v>
      </c>
      <c r="C438" t="s">
        <v>3070</v>
      </c>
      <c r="D438" t="s">
        <v>279</v>
      </c>
      <c r="E438">
        <v>10782.77599047</v>
      </c>
      <c r="F438">
        <v>2104.3000000000002</v>
      </c>
      <c r="G438">
        <v>26.797109930257101</v>
      </c>
      <c r="H438">
        <f>(Table2[[#This Row],[1Y Return vs Nifty]]-AVERAGE(Table2[1Y Return vs Nifty]))/_xlfn.STDEV.P(Table2[1Y Return vs Nifty])</f>
        <v>-0.11419794765093631</v>
      </c>
      <c r="I438">
        <v>-0.29200270387140498</v>
      </c>
      <c r="J438">
        <f>(Table2[[#This Row],[1M Return vs Nifty]]-AVERAGE(Table2[1M Return vs Nifty]))/_xlfn.STDEV.P(Table2[1M Return vs Nifty])</f>
        <v>0.32211062319480427</v>
      </c>
      <c r="K438">
        <v>8.7727091886077897</v>
      </c>
      <c r="L438">
        <f>(Table2[[#This Row],[6M Return vs Nifty]]-AVERAGE(Table2[6M Return vs Nifty]))/_xlfn.STDEV.P(Table2[6M Return vs Nifty])</f>
        <v>0.15144575588475614</v>
      </c>
      <c r="M438">
        <v>-0.67948470970979302</v>
      </c>
      <c r="N438">
        <f>(Table2[[#This Row],[1W Return vs Nifty]]-AVERAGE(Table2[1W Return vs Nifty]))/_xlfn.STDEV.P(Table2[1W Return vs Nifty])</f>
        <v>0.48198568417625637</v>
      </c>
      <c r="O438">
        <v>2062.2399999999998</v>
      </c>
      <c r="P438">
        <v>2005.4475125834399</v>
      </c>
      <c r="Q438">
        <v>1792.8428881187999</v>
      </c>
      <c r="R438">
        <v>58.887521701136698</v>
      </c>
      <c r="S438" s="1">
        <f>(Table2[[#This Row],[Close Price]]-Table2[[#This Row],[20D EMA]])/Table2[[#This Row],[20D EMA]]</f>
        <v>2.0395298316394021E-2</v>
      </c>
      <c r="T438" s="1">
        <f>(Table2[[#This Row],[Close Price]]-Table2[[#This Row],[50D EMA]])/Table2[[#This Row],[50D EMA]]</f>
        <v>4.929198435575978E-2</v>
      </c>
      <c r="U438" s="1">
        <f>(Table2[[#This Row],[Close Price]]-Table2[[#This Row],[200D EMA]])/Table2[[#This Row],[200D EMA]]</f>
        <v>0.17372247950181904</v>
      </c>
      <c r="V438">
        <v>0.51052698463297796</v>
      </c>
      <c r="W438">
        <v>2085.9499999999998</v>
      </c>
      <c r="X438">
        <v>2108.3000000000002</v>
      </c>
      <c r="Y438">
        <v>1965.1</v>
      </c>
      <c r="Z438">
        <v>2139.9</v>
      </c>
      <c r="AA438">
        <v>1965.1</v>
      </c>
      <c r="AB438">
        <v>2139.9</v>
      </c>
      <c r="AC438" s="1">
        <f>(Table2[[#This Row],[Close Price]]/Table2[[#This Row],[Day Low]])-1</f>
        <v>8.7969510295071718E-3</v>
      </c>
      <c r="AD438" s="1">
        <f>(Table2[[#This Row],[Day High]]/Table2[[#This Row],[Close Price]])-1</f>
        <v>1.9008696478639564E-3</v>
      </c>
      <c r="AE438" s="1">
        <f>(Table2[[#This Row],[Close Price]]/Table2[[#This Row],[Current Week Low]])-1</f>
        <v>7.0836089766424193E-2</v>
      </c>
      <c r="AF438" s="1">
        <f>(Table2[[#This Row],[Current Week High]]/Table2[[#This Row],[Close Price]])-1</f>
        <v>1.6917739865988546E-2</v>
      </c>
      <c r="AG438" s="1">
        <f>(Table2[[#This Row],[Close Price]]/Table2[[#This Row],[Current Month Low]])-1</f>
        <v>7.0836089766424193E-2</v>
      </c>
      <c r="AH438" s="1">
        <f>(Table2[[#This Row],[Current Month High]]/Table2[[#This Row],[Close Price]])-1</f>
        <v>1.6917739865988546E-2</v>
      </c>
      <c r="AI438">
        <v>2.18362400798364</v>
      </c>
      <c r="AJ438">
        <v>62.368827160493801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-0.01</v>
      </c>
      <c r="AM438" t="s">
        <v>3110</v>
      </c>
      <c r="AN438">
        <v>3.43</v>
      </c>
      <c r="AO438" t="s">
        <v>3111</v>
      </c>
      <c r="AP438">
        <v>-5.4429796911610998E-2</v>
      </c>
      <c r="AQ438">
        <f>(Table2[[#This Row],[Sharpe Ratio]]-AVERAGE(Table2[Sharpe Ratio]))/_xlfn.STDEV.P(Table2[Sharpe Ratio])</f>
        <v>-1.3662940897348423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-0.52494997412996169</v>
      </c>
      <c r="AS438">
        <f>_xlfn.RANK.AVG(Table2[[#This Row],[1Y Return vs Nifty Z-Score]],Table2[1Y Return vs Nifty Z-Score])</f>
        <v>324</v>
      </c>
      <c r="AT438">
        <f>_xlfn.RANK.AVG(Table2[[#This Row],[6M Return vs Nifty Z-Score]],Table2[6M Return vs Nifty Z-Score])</f>
        <v>270</v>
      </c>
      <c r="AU438">
        <f>_xlfn.RANK.AVG(Table2[[#This Row],[Sharpe Ratio Z-Score]],Table2[Sharpe Ratio Z-Score])</f>
        <v>671</v>
      </c>
      <c r="AV438">
        <f>(Table2[[#This Row],[Rank 1Y]]+Table2[[#This Row],[Rank 6M]]+Table2[[#This Row],[Rank Sharpe]])/3</f>
        <v>421.66666666666669</v>
      </c>
    </row>
    <row r="439" spans="1:48" x14ac:dyDescent="0.3">
      <c r="A439" t="s">
        <v>1142</v>
      </c>
      <c r="B439" t="s">
        <v>1143</v>
      </c>
      <c r="C439" t="s">
        <v>3076</v>
      </c>
      <c r="D439" t="s">
        <v>514</v>
      </c>
      <c r="E439">
        <v>10476.093467979999</v>
      </c>
      <c r="F439">
        <v>1642.9</v>
      </c>
      <c r="G439">
        <v>-5.3886660253883401</v>
      </c>
      <c r="H439">
        <f>(Table2[[#This Row],[1Y Return vs Nifty]]-AVERAGE(Table2[1Y Return vs Nifty]))/_xlfn.STDEV.P(Table2[1Y Return vs Nifty])</f>
        <v>-0.60019806450482793</v>
      </c>
      <c r="I439">
        <v>4.1149675596359998</v>
      </c>
      <c r="J439">
        <f>(Table2[[#This Row],[1M Return vs Nifty]]-AVERAGE(Table2[1M Return vs Nifty]))/_xlfn.STDEV.P(Table2[1M Return vs Nifty])</f>
        <v>0.774053556978055</v>
      </c>
      <c r="K439">
        <v>8.6209714649205793</v>
      </c>
      <c r="L439">
        <f>(Table2[[#This Row],[6M Return vs Nifty]]-AVERAGE(Table2[6M Return vs Nifty]))/_xlfn.STDEV.P(Table2[6M Return vs Nifty])</f>
        <v>0.14610466465217009</v>
      </c>
      <c r="M439">
        <v>5.8804190773040599</v>
      </c>
      <c r="N439">
        <f>(Table2[[#This Row],[1W Return vs Nifty]]-AVERAGE(Table2[1W Return vs Nifty]))/_xlfn.STDEV.P(Table2[1W Return vs Nifty])</f>
        <v>1.7564655297383449</v>
      </c>
      <c r="O439">
        <v>1605.98</v>
      </c>
      <c r="P439">
        <v>1557.7588867350401</v>
      </c>
      <c r="Q439">
        <v>1470.93467752632</v>
      </c>
      <c r="R439">
        <v>56.575676954527701</v>
      </c>
      <c r="S439" s="1">
        <f>(Table2[[#This Row],[Close Price]]-Table2[[#This Row],[20D EMA]])/Table2[[#This Row],[20D EMA]]</f>
        <v>2.2989078319779869E-2</v>
      </c>
      <c r="T439" s="1">
        <f>(Table2[[#This Row],[Close Price]]-Table2[[#This Row],[50D EMA]])/Table2[[#This Row],[50D EMA]]</f>
        <v>5.4656156347411507E-2</v>
      </c>
      <c r="U439" s="1">
        <f>(Table2[[#This Row],[Close Price]]-Table2[[#This Row],[200D EMA]])/Table2[[#This Row],[200D EMA]]</f>
        <v>0.11690887780474062</v>
      </c>
      <c r="V439">
        <v>2.4002900505468299</v>
      </c>
      <c r="W439">
        <v>1635.05</v>
      </c>
      <c r="X439">
        <v>1652</v>
      </c>
      <c r="Y439">
        <v>1613.5</v>
      </c>
      <c r="Z439">
        <v>1715</v>
      </c>
      <c r="AA439">
        <v>1613.5</v>
      </c>
      <c r="AB439">
        <v>1817.2</v>
      </c>
      <c r="AC439" s="1">
        <f>(Table2[[#This Row],[Close Price]]/Table2[[#This Row],[Day Low]])-1</f>
        <v>4.801076419681527E-3</v>
      </c>
      <c r="AD439" s="1">
        <f>(Table2[[#This Row],[Day High]]/Table2[[#This Row],[Close Price]])-1</f>
        <v>5.5389859394971985E-3</v>
      </c>
      <c r="AE439" s="1">
        <f>(Table2[[#This Row],[Close Price]]/Table2[[#This Row],[Current Week Low]])-1</f>
        <v>1.822125813449027E-2</v>
      </c>
      <c r="AF439" s="1">
        <f>(Table2[[#This Row],[Current Week High]]/Table2[[#This Row],[Close Price]])-1</f>
        <v>4.3885811674478026E-2</v>
      </c>
      <c r="AG439" s="1">
        <f>(Table2[[#This Row],[Close Price]]/Table2[[#This Row],[Current Month Low]])-1</f>
        <v>1.822125813449027E-2</v>
      </c>
      <c r="AH439" s="1">
        <f>(Table2[[#This Row],[Current Month High]]/Table2[[#This Row],[Close Price]])-1</f>
        <v>0.10609288453344701</v>
      </c>
      <c r="AI439">
        <v>10.6092884533447</v>
      </c>
      <c r="AJ439">
        <v>35.441055234954597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0.05</v>
      </c>
      <c r="AM439" t="s">
        <v>3111</v>
      </c>
      <c r="AN439">
        <v>7.47</v>
      </c>
      <c r="AO439" t="s">
        <v>3111</v>
      </c>
      <c r="AP439">
        <v>2.5009568265695E-2</v>
      </c>
      <c r="AQ439">
        <f>(Table2[[#This Row],[Sharpe Ratio]]-AVERAGE(Table2[Sharpe Ratio]))/_xlfn.STDEV.P(Table2[Sharpe Ratio])</f>
        <v>-0.43650793270064647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1.6399177541630956</v>
      </c>
      <c r="AS439">
        <f>_xlfn.RANK.AVG(Table2[[#This Row],[1Y Return vs Nifty Z-Score]],Table2[1Y Return vs Nifty Z-Score])</f>
        <v>533</v>
      </c>
      <c r="AT439">
        <f>_xlfn.RANK.AVG(Table2[[#This Row],[6M Return vs Nifty Z-Score]],Table2[6M Return vs Nifty Z-Score])</f>
        <v>272</v>
      </c>
      <c r="AU439">
        <f>_xlfn.RANK.AVG(Table2[[#This Row],[Sharpe Ratio Z-Score]],Table2[Sharpe Ratio Z-Score])</f>
        <v>460</v>
      </c>
      <c r="AV439">
        <f>(Table2[[#This Row],[Rank 1Y]]+Table2[[#This Row],[Rank 6M]]+Table2[[#This Row],[Rank Sharpe]])/3</f>
        <v>421.66666666666669</v>
      </c>
    </row>
    <row r="440" spans="1:48" x14ac:dyDescent="0.3">
      <c r="A440" t="s">
        <v>1062</v>
      </c>
      <c r="B440" t="s">
        <v>1063</v>
      </c>
      <c r="C440" t="s">
        <v>3069</v>
      </c>
      <c r="D440" t="s">
        <v>46</v>
      </c>
      <c r="E440">
        <v>12009.881009475001</v>
      </c>
      <c r="F440">
        <v>468.15</v>
      </c>
      <c r="G440">
        <v>10.2141632520404</v>
      </c>
      <c r="H440">
        <f>(Table2[[#This Row],[1Y Return vs Nifty]]-AVERAGE(Table2[1Y Return vs Nifty]))/_xlfn.STDEV.P(Table2[1Y Return vs Nifty])</f>
        <v>-0.36459781480037357</v>
      </c>
      <c r="I440">
        <v>-3.6686545115991001</v>
      </c>
      <c r="J440">
        <f>(Table2[[#This Row],[1M Return vs Nifty]]-AVERAGE(Table2[1M Return vs Nifty]))/_xlfn.STDEV.P(Table2[1M Return vs Nifty])</f>
        <v>-2.4171251449482817E-2</v>
      </c>
      <c r="K440">
        <v>-4.0680080417252702</v>
      </c>
      <c r="L440">
        <f>(Table2[[#This Row],[6M Return vs Nifty]]-AVERAGE(Table2[6M Return vs Nifty]))/_xlfn.STDEV.P(Table2[6M Return vs Nifty])</f>
        <v>-0.30054100490536434</v>
      </c>
      <c r="M440">
        <v>-5.8373123192092304</v>
      </c>
      <c r="N440">
        <f>(Table2[[#This Row],[1W Return vs Nifty]]-AVERAGE(Table2[1W Return vs Nifty]))/_xlfn.STDEV.P(Table2[1W Return vs Nifty])</f>
        <v>-0.52009415550125149</v>
      </c>
      <c r="O440">
        <v>495.67</v>
      </c>
      <c r="P440">
        <v>491.69350553224598</v>
      </c>
      <c r="Q440">
        <v>436.07656372258498</v>
      </c>
      <c r="R440">
        <v>19.366955352669901</v>
      </c>
      <c r="S440" s="1">
        <f>(Table2[[#This Row],[Close Price]]-Table2[[#This Row],[20D EMA]])/Table2[[#This Row],[20D EMA]]</f>
        <v>-5.5520810216474745E-2</v>
      </c>
      <c r="T440" s="1">
        <f>(Table2[[#This Row],[Close Price]]-Table2[[#This Row],[50D EMA]])/Table2[[#This Row],[50D EMA]]</f>
        <v>-4.7882482211679289E-2</v>
      </c>
      <c r="U440" s="1">
        <f>(Table2[[#This Row],[Close Price]]-Table2[[#This Row],[200D EMA]])/Table2[[#This Row],[200D EMA]]</f>
        <v>7.3550011501693255E-2</v>
      </c>
      <c r="V440">
        <v>0.228187487459167</v>
      </c>
      <c r="W440">
        <v>468.55</v>
      </c>
      <c r="X440">
        <v>471.95</v>
      </c>
      <c r="Y440">
        <v>464.15</v>
      </c>
      <c r="Z440">
        <v>485.25</v>
      </c>
      <c r="AA440">
        <v>464.15</v>
      </c>
      <c r="AB440">
        <v>508.9</v>
      </c>
      <c r="AC440" s="1">
        <f>(Table2[[#This Row],[Close Price]]/Table2[[#This Row],[Day Low]])-1</f>
        <v>-8.5369757763320564E-4</v>
      </c>
      <c r="AD440" s="1">
        <f>(Table2[[#This Row],[Day High]]/Table2[[#This Row],[Close Price]])-1</f>
        <v>8.1170564989854199E-3</v>
      </c>
      <c r="AE440" s="1">
        <f>(Table2[[#This Row],[Close Price]]/Table2[[#This Row],[Current Week Low]])-1</f>
        <v>8.617903694926099E-3</v>
      </c>
      <c r="AF440" s="1">
        <f>(Table2[[#This Row],[Current Week High]]/Table2[[#This Row],[Close Price]])-1</f>
        <v>3.6526754245434168E-2</v>
      </c>
      <c r="AG440" s="1">
        <f>(Table2[[#This Row],[Close Price]]/Table2[[#This Row],[Current Month Low]])-1</f>
        <v>8.617903694926099E-3</v>
      </c>
      <c r="AH440" s="1">
        <f>(Table2[[#This Row],[Current Month High]]/Table2[[#This Row],[Close Price]])-1</f>
        <v>8.7044750614119426E-2</v>
      </c>
      <c r="AI440">
        <v>22.7811598846523</v>
      </c>
      <c r="AJ440">
        <v>50.967429861334999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-0.04</v>
      </c>
      <c r="AM440" t="s">
        <v>3110</v>
      </c>
      <c r="AN440">
        <v>-7.98</v>
      </c>
      <c r="AO440" t="s">
        <v>3110</v>
      </c>
      <c r="AP440">
        <v>3.3251089932535997E-2</v>
      </c>
      <c r="AQ440">
        <f>(Table2[[#This Row],[Sharpe Ratio]]-AVERAGE(Table2[Sharpe Ratio]))/_xlfn.STDEV.P(Table2[Sharpe Ratio])</f>
        <v>-0.34004627617024846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-1.5494505028267207</v>
      </c>
      <c r="AS440">
        <f>_xlfn.RANK.AVG(Table2[[#This Row],[1Y Return vs Nifty Z-Score]],Table2[1Y Return vs Nifty Z-Score])</f>
        <v>421</v>
      </c>
      <c r="AT440">
        <f>_xlfn.RANK.AVG(Table2[[#This Row],[6M Return vs Nifty Z-Score]],Table2[6M Return vs Nifty Z-Score])</f>
        <v>417</v>
      </c>
      <c r="AU440">
        <f>_xlfn.RANK.AVG(Table2[[#This Row],[Sharpe Ratio Z-Score]],Table2[Sharpe Ratio Z-Score])</f>
        <v>428</v>
      </c>
      <c r="AV440">
        <f>(Table2[[#This Row],[Rank 1Y]]+Table2[[#This Row],[Rank 6M]]+Table2[[#This Row],[Rank Sharpe]])/3</f>
        <v>422</v>
      </c>
    </row>
    <row r="441" spans="1:48" x14ac:dyDescent="0.3">
      <c r="A441" t="s">
        <v>799</v>
      </c>
      <c r="B441" t="s">
        <v>800</v>
      </c>
      <c r="C441" t="s">
        <v>3070</v>
      </c>
      <c r="D441" t="s">
        <v>279</v>
      </c>
      <c r="E441">
        <v>19693.475268599999</v>
      </c>
      <c r="F441">
        <v>395.5</v>
      </c>
      <c r="G441">
        <v>0.95685149952514603</v>
      </c>
      <c r="H441">
        <f>(Table2[[#This Row],[1Y Return vs Nifty]]-AVERAGE(Table2[1Y Return vs Nifty]))/_xlfn.STDEV.P(Table2[1Y Return vs Nifty])</f>
        <v>-0.50438175537323326</v>
      </c>
      <c r="I441">
        <v>10.865483329070701</v>
      </c>
      <c r="J441">
        <f>(Table2[[#This Row],[1M Return vs Nifty]]-AVERAGE(Table2[1M Return vs Nifty]))/_xlfn.STDEV.P(Table2[1M Return vs Nifty])</f>
        <v>1.466331407512113</v>
      </c>
      <c r="K441">
        <v>-19.758546069074701</v>
      </c>
      <c r="L441">
        <f>(Table2[[#This Row],[6M Return vs Nifty]]-AVERAGE(Table2[6M Return vs Nifty]))/_xlfn.STDEV.P(Table2[6M Return vs Nifty])</f>
        <v>-0.85284001833453316</v>
      </c>
      <c r="M441">
        <v>11.2001515335697</v>
      </c>
      <c r="N441">
        <f>(Table2[[#This Row],[1W Return vs Nifty]]-AVERAGE(Table2[1W Return vs Nifty]))/_xlfn.STDEV.P(Table2[1W Return vs Nifty])</f>
        <v>2.7900007795562924</v>
      </c>
      <c r="O441">
        <v>354.06</v>
      </c>
      <c r="P441">
        <v>355.69726135041799</v>
      </c>
      <c r="Q441">
        <v>368.23874600213298</v>
      </c>
      <c r="R441">
        <v>86.232487357168395</v>
      </c>
      <c r="S441" s="1">
        <f>(Table2[[#This Row],[Close Price]]-Table2[[#This Row],[20D EMA]])/Table2[[#This Row],[20D EMA]]</f>
        <v>0.11704230921312771</v>
      </c>
      <c r="T441" s="1">
        <f>(Table2[[#This Row],[Close Price]]-Table2[[#This Row],[50D EMA]])/Table2[[#This Row],[50D EMA]]</f>
        <v>0.11190060474030478</v>
      </c>
      <c r="U441" s="1">
        <f>(Table2[[#This Row],[Close Price]]-Table2[[#This Row],[200D EMA]])/Table2[[#This Row],[200D EMA]]</f>
        <v>7.4031465438753982E-2</v>
      </c>
      <c r="V441">
        <v>1.4880638452459101</v>
      </c>
      <c r="W441">
        <v>390</v>
      </c>
      <c r="X441">
        <v>394.55</v>
      </c>
      <c r="Y441">
        <v>358.1</v>
      </c>
      <c r="Z441">
        <v>397.4</v>
      </c>
      <c r="AA441">
        <v>354.9</v>
      </c>
      <c r="AB441">
        <v>397.4</v>
      </c>
      <c r="AC441" s="1">
        <f>(Table2[[#This Row],[Close Price]]/Table2[[#This Row],[Day Low]])-1</f>
        <v>1.4102564102564052E-2</v>
      </c>
      <c r="AD441" s="1">
        <f>(Table2[[#This Row],[Day High]]/Table2[[#This Row],[Close Price]])-1</f>
        <v>-2.4020227560049845E-3</v>
      </c>
      <c r="AE441" s="1">
        <f>(Table2[[#This Row],[Close Price]]/Table2[[#This Row],[Current Week Low]])-1</f>
        <v>0.10444010053057795</v>
      </c>
      <c r="AF441" s="1">
        <f>(Table2[[#This Row],[Current Week High]]/Table2[[#This Row],[Close Price]])-1</f>
        <v>4.804045512009969E-3</v>
      </c>
      <c r="AG441" s="1">
        <f>(Table2[[#This Row],[Close Price]]/Table2[[#This Row],[Current Month Low]])-1</f>
        <v>0.11439842209072992</v>
      </c>
      <c r="AH441" s="1">
        <f>(Table2[[#This Row],[Current Month High]]/Table2[[#This Row],[Close Price]])-1</f>
        <v>4.804045512009969E-3</v>
      </c>
      <c r="AI441">
        <v>41.087231352718</v>
      </c>
      <c r="AJ441">
        <v>34.363852556480303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-0.01</v>
      </c>
      <c r="AM441" t="s">
        <v>3110</v>
      </c>
      <c r="AN441">
        <v>20.6</v>
      </c>
      <c r="AO441" t="s">
        <v>3111</v>
      </c>
      <c r="AP441">
        <v>0.124673935365312</v>
      </c>
      <c r="AQ441">
        <f>(Table2[[#This Row],[Sharpe Ratio]]-AVERAGE(Table2[Sharpe Ratio]))/_xlfn.STDEV.P(Table2[Sharpe Ratio])</f>
        <v>0.72999873149499028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483</v>
      </c>
      <c r="AT441">
        <f>_xlfn.RANK.AVG(Table2[[#This Row],[6M Return vs Nifty Z-Score]],Table2[6M Return vs Nifty Z-Score])</f>
        <v>611</v>
      </c>
      <c r="AU441">
        <f>_xlfn.RANK.AVG(Table2[[#This Row],[Sharpe Ratio Z-Score]],Table2[Sharpe Ratio Z-Score])</f>
        <v>173</v>
      </c>
      <c r="AV441">
        <f>(Table2[[#This Row],[Rank 1Y]]+Table2[[#This Row],[Rank 6M]]+Table2[[#This Row],[Rank Sharpe]])/3</f>
        <v>422.33333333333331</v>
      </c>
    </row>
    <row r="442" spans="1:48" x14ac:dyDescent="0.3">
      <c r="A442" t="s">
        <v>194</v>
      </c>
      <c r="B442" t="s">
        <v>195</v>
      </c>
      <c r="C442" t="s">
        <v>3070</v>
      </c>
      <c r="D442" t="s">
        <v>196</v>
      </c>
      <c r="E442">
        <v>131314.03309700001</v>
      </c>
      <c r="F442">
        <v>4946.5</v>
      </c>
      <c r="G442">
        <v>2.5072423809724298</v>
      </c>
      <c r="H442">
        <f>(Table2[[#This Row],[1Y Return vs Nifty]]-AVERAGE(Table2[1Y Return vs Nifty]))/_xlfn.STDEV.P(Table2[1Y Return vs Nifty])</f>
        <v>-0.48097109873438271</v>
      </c>
      <c r="I442">
        <v>4.3582895696254802</v>
      </c>
      <c r="J442">
        <f>(Table2[[#This Row],[1M Return vs Nifty]]-AVERAGE(Table2[1M Return vs Nifty]))/_xlfn.STDEV.P(Table2[1M Return vs Nifty])</f>
        <v>0.79900667816411963</v>
      </c>
      <c r="K442">
        <v>21.756788313129</v>
      </c>
      <c r="L442">
        <f>(Table2[[#This Row],[6M Return vs Nifty]]-AVERAGE(Table2[6M Return vs Nifty]))/_xlfn.STDEV.P(Table2[6M Return vs Nifty])</f>
        <v>0.60847878293964341</v>
      </c>
      <c r="M442">
        <v>1.0537621781120201</v>
      </c>
      <c r="N442">
        <f>(Table2[[#This Row],[1W Return vs Nifty]]-AVERAGE(Table2[1W Return vs Nifty]))/_xlfn.STDEV.P(Table2[1W Return vs Nifty])</f>
        <v>0.81872663307326354</v>
      </c>
      <c r="O442">
        <v>4752.16</v>
      </c>
      <c r="P442">
        <v>4551.5242893210198</v>
      </c>
      <c r="Q442">
        <v>4051.8244827855901</v>
      </c>
      <c r="R442">
        <v>66.814001199030798</v>
      </c>
      <c r="S442" s="1">
        <f>(Table2[[#This Row],[Close Price]]-Table2[[#This Row],[20D EMA]])/Table2[[#This Row],[20D EMA]]</f>
        <v>4.089508770748463E-2</v>
      </c>
      <c r="T442" s="1">
        <f>(Table2[[#This Row],[Close Price]]-Table2[[#This Row],[50D EMA]])/Table2[[#This Row],[50D EMA]]</f>
        <v>8.6778776860685788E-2</v>
      </c>
      <c r="U442" s="1">
        <f>(Table2[[#This Row],[Close Price]]-Table2[[#This Row],[200D EMA]])/Table2[[#This Row],[200D EMA]]</f>
        <v>0.2208080633836659</v>
      </c>
      <c r="V442">
        <v>1.2658862005056799</v>
      </c>
      <c r="W442">
        <v>4920</v>
      </c>
      <c r="X442">
        <v>4943.8</v>
      </c>
      <c r="Y442">
        <v>4778</v>
      </c>
      <c r="Z442">
        <v>4988.8999999999996</v>
      </c>
      <c r="AA442">
        <v>4778</v>
      </c>
      <c r="AB442">
        <v>5010</v>
      </c>
      <c r="AC442" s="1">
        <f>(Table2[[#This Row],[Close Price]]/Table2[[#This Row],[Day Low]])-1</f>
        <v>5.3861788617886042E-3</v>
      </c>
      <c r="AD442" s="1">
        <f>(Table2[[#This Row],[Day High]]/Table2[[#This Row],[Close Price]])-1</f>
        <v>-5.4584049327799367E-4</v>
      </c>
      <c r="AE442" s="1">
        <f>(Table2[[#This Row],[Close Price]]/Table2[[#This Row],[Current Week Low]])-1</f>
        <v>3.5265801590623758E-2</v>
      </c>
      <c r="AF442" s="1">
        <f>(Table2[[#This Row],[Current Week High]]/Table2[[#This Row],[Close Price]])-1</f>
        <v>8.5717173759223275E-3</v>
      </c>
      <c r="AG442" s="1">
        <f>(Table2[[#This Row],[Close Price]]/Table2[[#This Row],[Current Month Low]])-1</f>
        <v>3.5265801590623758E-2</v>
      </c>
      <c r="AH442" s="1">
        <f>(Table2[[#This Row],[Current Month High]]/Table2[[#This Row],[Close Price]])-1</f>
        <v>1.2837359749317656E-2</v>
      </c>
      <c r="AI442">
        <v>1.2837359749317601</v>
      </c>
      <c r="AJ442">
        <v>50.1077291900585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0.09</v>
      </c>
      <c r="AM442" t="s">
        <v>3111</v>
      </c>
      <c r="AN442">
        <v>9.08</v>
      </c>
      <c r="AO442" t="s">
        <v>3111</v>
      </c>
      <c r="AP442">
        <v>-3.8038215593467997E-2</v>
      </c>
      <c r="AQ442">
        <f>(Table2[[#This Row],[Sharpe Ratio]]-AVERAGE(Table2[Sharpe Ratio]))/_xlfn.STDEV.P(Table2[Sharpe Ratio])</f>
        <v>-1.1744412801423556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0.57079971530028828</v>
      </c>
      <c r="AS442">
        <f>_xlfn.RANK.AVG(Table2[[#This Row],[1Y Return vs Nifty Z-Score]],Table2[1Y Return vs Nifty Z-Score])</f>
        <v>470</v>
      </c>
      <c r="AT442">
        <f>_xlfn.RANK.AVG(Table2[[#This Row],[6M Return vs Nifty Z-Score]],Table2[6M Return vs Nifty Z-Score])</f>
        <v>156</v>
      </c>
      <c r="AU442">
        <f>_xlfn.RANK.AVG(Table2[[#This Row],[Sharpe Ratio Z-Score]],Table2[Sharpe Ratio Z-Score])</f>
        <v>642</v>
      </c>
      <c r="AV442">
        <f>(Table2[[#This Row],[Rank 1Y]]+Table2[[#This Row],[Rank 6M]]+Table2[[#This Row],[Rank Sharpe]])/3</f>
        <v>422.66666666666669</v>
      </c>
    </row>
    <row r="443" spans="1:48" x14ac:dyDescent="0.3">
      <c r="A443" t="s">
        <v>626</v>
      </c>
      <c r="B443" t="s">
        <v>627</v>
      </c>
      <c r="C443" t="s">
        <v>3072</v>
      </c>
      <c r="D443" t="s">
        <v>210</v>
      </c>
      <c r="E443">
        <v>28912.613070150001</v>
      </c>
      <c r="F443">
        <v>1375.95</v>
      </c>
      <c r="G443">
        <v>-9.2927433585164803</v>
      </c>
      <c r="H443">
        <f>(Table2[[#This Row],[1Y Return vs Nifty]]-AVERAGE(Table2[1Y Return vs Nifty]))/_xlfn.STDEV.P(Table2[1Y Return vs Nifty])</f>
        <v>-0.65914901360487921</v>
      </c>
      <c r="I443">
        <v>-4.7100142538587297</v>
      </c>
      <c r="J443">
        <f>(Table2[[#This Row],[1M Return vs Nifty]]-AVERAGE(Table2[1M Return vs Nifty]))/_xlfn.STDEV.P(Table2[1M Return vs Nifty])</f>
        <v>-0.13096461489414998</v>
      </c>
      <c r="K443">
        <v>1.44679937854161</v>
      </c>
      <c r="L443">
        <f>(Table2[[#This Row],[6M Return vs Nifty]]-AVERAGE(Table2[6M Return vs Nifty]))/_xlfn.STDEV.P(Table2[6M Return vs Nifty])</f>
        <v>-0.10642256918593729</v>
      </c>
      <c r="M443">
        <v>-2.8338749282462201</v>
      </c>
      <c r="N443">
        <f>(Table2[[#This Row],[1W Return vs Nifty]]-AVERAGE(Table2[1W Return vs Nifty]))/_xlfn.STDEV.P(Table2[1W Return vs Nifty])</f>
        <v>6.3423613428162814E-2</v>
      </c>
      <c r="O443">
        <v>1385.44</v>
      </c>
      <c r="P443">
        <v>1335.5124562277899</v>
      </c>
      <c r="Q443">
        <v>1225.889197195</v>
      </c>
      <c r="R443">
        <v>42.277307980467597</v>
      </c>
      <c r="S443" s="1">
        <f>(Table2[[#This Row],[Close Price]]-Table2[[#This Row],[20D EMA]])/Table2[[#This Row],[20D EMA]]</f>
        <v>-6.8498094468183455E-3</v>
      </c>
      <c r="T443" s="1">
        <f>(Table2[[#This Row],[Close Price]]-Table2[[#This Row],[50D EMA]])/Table2[[#This Row],[50D EMA]]</f>
        <v>3.0278672118437315E-2</v>
      </c>
      <c r="U443" s="1">
        <f>(Table2[[#This Row],[Close Price]]-Table2[[#This Row],[200D EMA]])/Table2[[#This Row],[200D EMA]]</f>
        <v>0.12240976031794674</v>
      </c>
      <c r="V443">
        <v>0.42039800060101401</v>
      </c>
      <c r="W443">
        <v>1379.25</v>
      </c>
      <c r="X443">
        <v>1411.3</v>
      </c>
      <c r="Y443">
        <v>1342.5</v>
      </c>
      <c r="Z443">
        <v>1396.95</v>
      </c>
      <c r="AA443">
        <v>1342.5</v>
      </c>
      <c r="AB443">
        <v>1450</v>
      </c>
      <c r="AC443" s="1">
        <f>(Table2[[#This Row],[Close Price]]/Table2[[#This Row],[Day Low]])-1</f>
        <v>-2.3926046764545239E-3</v>
      </c>
      <c r="AD443" s="1">
        <f>(Table2[[#This Row],[Day High]]/Table2[[#This Row],[Close Price]])-1</f>
        <v>2.5691340528362083E-2</v>
      </c>
      <c r="AE443" s="1">
        <f>(Table2[[#This Row],[Close Price]]/Table2[[#This Row],[Current Week Low]])-1</f>
        <v>2.4916201117318515E-2</v>
      </c>
      <c r="AF443" s="1">
        <f>(Table2[[#This Row],[Current Week High]]/Table2[[#This Row],[Close Price]])-1</f>
        <v>1.5262182492096432E-2</v>
      </c>
      <c r="AG443" s="1">
        <f>(Table2[[#This Row],[Close Price]]/Table2[[#This Row],[Current Month Low]])-1</f>
        <v>2.4916201117318515E-2</v>
      </c>
      <c r="AH443" s="1">
        <f>(Table2[[#This Row],[Current Month High]]/Table2[[#This Row],[Close Price]])-1</f>
        <v>5.3817362549511305E-2</v>
      </c>
      <c r="AI443">
        <v>9.4480177332025193</v>
      </c>
      <c r="AJ443">
        <v>37.176611335426898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0.08</v>
      </c>
      <c r="AM443" t="s">
        <v>3111</v>
      </c>
      <c r="AN443">
        <v>-1.34</v>
      </c>
      <c r="AO443" t="s">
        <v>3110</v>
      </c>
      <c r="AP443">
        <v>5.8697244748920997E-2</v>
      </c>
      <c r="AQ443">
        <f>(Table2[[#This Row],[Sharpe Ratio]]-AVERAGE(Table2[Sharpe Ratio]))/_xlfn.STDEV.P(Table2[Sharpe Ratio])</f>
        <v>-4.2215566606839498E-2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-0.87532815086364313</v>
      </c>
      <c r="AS443">
        <f>_xlfn.RANK.AVG(Table2[[#This Row],[1Y Return vs Nifty Z-Score]],Table2[1Y Return vs Nifty Z-Score])</f>
        <v>559</v>
      </c>
      <c r="AT443">
        <f>_xlfn.RANK.AVG(Table2[[#This Row],[6M Return vs Nifty Z-Score]],Table2[6M Return vs Nifty Z-Score])</f>
        <v>354</v>
      </c>
      <c r="AU443">
        <f>_xlfn.RANK.AVG(Table2[[#This Row],[Sharpe Ratio Z-Score]],Table2[Sharpe Ratio Z-Score])</f>
        <v>355</v>
      </c>
      <c r="AV443">
        <f>(Table2[[#This Row],[Rank 1Y]]+Table2[[#This Row],[Rank 6M]]+Table2[[#This Row],[Rank Sharpe]])/3</f>
        <v>422.66666666666669</v>
      </c>
    </row>
    <row r="444" spans="1:48" x14ac:dyDescent="0.3">
      <c r="A444" t="s">
        <v>1313</v>
      </c>
      <c r="B444" t="s">
        <v>1314</v>
      </c>
      <c r="C444" t="s">
        <v>3076</v>
      </c>
      <c r="D444" t="s">
        <v>347</v>
      </c>
      <c r="E444">
        <v>8334.0429336819998</v>
      </c>
      <c r="F444">
        <v>216.61</v>
      </c>
      <c r="G444">
        <v>69.159195751985607</v>
      </c>
      <c r="H444">
        <f>(Table2[[#This Row],[1Y Return vs Nifty]]-AVERAGE(Table2[1Y Return vs Nifty]))/_xlfn.STDEV.P(Table2[1Y Return vs Nifty])</f>
        <v>0.52546283566858076</v>
      </c>
      <c r="I444">
        <v>-8.0105743547337092</v>
      </c>
      <c r="J444">
        <f>(Table2[[#This Row],[1M Return vs Nifty]]-AVERAGE(Table2[1M Return vs Nifty]))/_xlfn.STDEV.P(Table2[1M Return vs Nifty])</f>
        <v>-0.46944314457004555</v>
      </c>
      <c r="K444">
        <v>-15.4752557766435</v>
      </c>
      <c r="L444">
        <f>(Table2[[#This Row],[6M Return vs Nifty]]-AVERAGE(Table2[6M Return vs Nifty]))/_xlfn.STDEV.P(Table2[6M Return vs Nifty])</f>
        <v>-0.70207036348796092</v>
      </c>
      <c r="M444">
        <v>-5.7752334712459801</v>
      </c>
      <c r="N444">
        <f>(Table2[[#This Row],[1W Return vs Nifty]]-AVERAGE(Table2[1W Return vs Nifty]))/_xlfn.STDEV.P(Table2[1W Return vs Nifty])</f>
        <v>-0.50803327120573782</v>
      </c>
      <c r="O444">
        <v>219.36</v>
      </c>
      <c r="P444">
        <v>220.93163347819799</v>
      </c>
      <c r="Q444">
        <v>200.01460870329001</v>
      </c>
      <c r="R444">
        <v>48.164322190636398</v>
      </c>
      <c r="S444" s="1">
        <f>(Table2[[#This Row],[Close Price]]-Table2[[#This Row],[20D EMA]])/Table2[[#This Row],[20D EMA]]</f>
        <v>-1.2536469730123996E-2</v>
      </c>
      <c r="T444" s="1">
        <f>(Table2[[#This Row],[Close Price]]-Table2[[#This Row],[50D EMA]])/Table2[[#This Row],[50D EMA]]</f>
        <v>-1.9560953812548753E-2</v>
      </c>
      <c r="U444" s="1">
        <f>(Table2[[#This Row],[Close Price]]-Table2[[#This Row],[200D EMA]])/Table2[[#This Row],[200D EMA]]</f>
        <v>8.2970895997543356E-2</v>
      </c>
      <c r="V444">
        <v>0.86377150983112705</v>
      </c>
      <c r="W444">
        <v>216.85</v>
      </c>
      <c r="X444">
        <v>218.99</v>
      </c>
      <c r="Y444">
        <v>204</v>
      </c>
      <c r="Z444">
        <v>222</v>
      </c>
      <c r="AA444">
        <v>204</v>
      </c>
      <c r="AB444">
        <v>224.4</v>
      </c>
      <c r="AC444" s="1">
        <f>(Table2[[#This Row],[Close Price]]/Table2[[#This Row],[Day Low]])-1</f>
        <v>-1.1067558219967077E-3</v>
      </c>
      <c r="AD444" s="1">
        <f>(Table2[[#This Row],[Day High]]/Table2[[#This Row],[Close Price]])-1</f>
        <v>1.0987489035593878E-2</v>
      </c>
      <c r="AE444" s="1">
        <f>(Table2[[#This Row],[Close Price]]/Table2[[#This Row],[Current Week Low]])-1</f>
        <v>6.1813725490196036E-2</v>
      </c>
      <c r="AF444" s="1">
        <f>(Table2[[#This Row],[Current Week High]]/Table2[[#This Row],[Close Price]])-1</f>
        <v>2.4883431051197835E-2</v>
      </c>
      <c r="AG444" s="1">
        <f>(Table2[[#This Row],[Close Price]]/Table2[[#This Row],[Current Month Low]])-1</f>
        <v>6.1813725490196036E-2</v>
      </c>
      <c r="AH444" s="1">
        <f>(Table2[[#This Row],[Current Month High]]/Table2[[#This Row],[Close Price]])-1</f>
        <v>3.5963251927427109E-2</v>
      </c>
      <c r="AI444">
        <v>20.9547112321684</v>
      </c>
      <c r="AJ444">
        <v>100.472003701989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-0.12</v>
      </c>
      <c r="AM444" t="s">
        <v>3110</v>
      </c>
      <c r="AN444">
        <v>1.23</v>
      </c>
      <c r="AO444" t="s">
        <v>3111</v>
      </c>
      <c r="AQ444">
        <f>(Table2[[#This Row],[Sharpe Ratio]]-AVERAGE(Table2[Sharpe Ratio]))/_xlfn.STDEV.P(Table2[Sharpe Ratio])</f>
        <v>-0.72922868034186683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158</v>
      </c>
      <c r="AT444">
        <f>_xlfn.RANK.AVG(Table2[[#This Row],[6M Return vs Nifty Z-Score]],Table2[6M Return vs Nifty Z-Score])</f>
        <v>563</v>
      </c>
      <c r="AU444">
        <f>_xlfn.RANK.AVG(Table2[[#This Row],[Sharpe Ratio Z-Score]],Table2[Sharpe Ratio Z-Score])</f>
        <v>552.5</v>
      </c>
      <c r="AV444">
        <f>(Table2[[#This Row],[Rank 1Y]]+Table2[[#This Row],[Rank 6M]]+Table2[[#This Row],[Rank Sharpe]])/3</f>
        <v>424.5</v>
      </c>
    </row>
    <row r="445" spans="1:48" x14ac:dyDescent="0.3">
      <c r="A445" t="s">
        <v>337</v>
      </c>
      <c r="B445" t="s">
        <v>338</v>
      </c>
      <c r="C445" t="s">
        <v>3076</v>
      </c>
      <c r="D445" t="s">
        <v>127</v>
      </c>
      <c r="E445">
        <v>74468</v>
      </c>
      <c r="F445">
        <v>930.85</v>
      </c>
      <c r="G445">
        <v>18.391427990224599</v>
      </c>
      <c r="H445">
        <f>(Table2[[#This Row],[1Y Return vs Nifty]]-AVERAGE(Table2[1Y Return vs Nifty]))/_xlfn.STDEV.P(Table2[1Y Return vs Nifty])</f>
        <v>-0.24112241300240464</v>
      </c>
      <c r="I445">
        <v>-10.6829723827945</v>
      </c>
      <c r="J445">
        <f>(Table2[[#This Row],[1M Return vs Nifty]]-AVERAGE(Table2[1M Return vs Nifty]))/_xlfn.STDEV.P(Table2[1M Return vs Nifty])</f>
        <v>-0.74350249437766835</v>
      </c>
      <c r="K445">
        <v>-13.2964606779663</v>
      </c>
      <c r="L445">
        <f>(Table2[[#This Row],[6M Return vs Nifty]]-AVERAGE(Table2[6M Return vs Nifty]))/_xlfn.STDEV.P(Table2[6M Return vs Nifty])</f>
        <v>-0.62537787650209542</v>
      </c>
      <c r="M445">
        <v>-4.55091178172753</v>
      </c>
      <c r="N445">
        <f>(Table2[[#This Row],[1W Return vs Nifty]]-AVERAGE(Table2[1W Return vs Nifty]))/_xlfn.STDEV.P(Table2[1W Return vs Nifty])</f>
        <v>-0.27016799628131855</v>
      </c>
      <c r="O445">
        <v>976.57</v>
      </c>
      <c r="P445">
        <v>994.60859073572601</v>
      </c>
      <c r="Q445">
        <v>924.87061535498594</v>
      </c>
      <c r="R445">
        <v>28.234887724911601</v>
      </c>
      <c r="S445" s="1">
        <f>(Table2[[#This Row],[Close Price]]-Table2[[#This Row],[20D EMA]])/Table2[[#This Row],[20D EMA]]</f>
        <v>-4.6816920446051E-2</v>
      </c>
      <c r="T445" s="1">
        <f>(Table2[[#This Row],[Close Price]]-Table2[[#This Row],[50D EMA]])/Table2[[#This Row],[50D EMA]]</f>
        <v>-6.4104202728193671E-2</v>
      </c>
      <c r="U445" s="1">
        <f>(Table2[[#This Row],[Close Price]]-Table2[[#This Row],[200D EMA]])/Table2[[#This Row],[200D EMA]]</f>
        <v>6.4651039245300903E-3</v>
      </c>
      <c r="V445">
        <v>0.51041134282786005</v>
      </c>
      <c r="W445">
        <v>927.1</v>
      </c>
      <c r="X445">
        <v>931</v>
      </c>
      <c r="Y445">
        <v>915.9</v>
      </c>
      <c r="Z445">
        <v>954</v>
      </c>
      <c r="AA445">
        <v>915.9</v>
      </c>
      <c r="AB445">
        <v>995</v>
      </c>
      <c r="AC445" s="1">
        <f>(Table2[[#This Row],[Close Price]]/Table2[[#This Row],[Day Low]])-1</f>
        <v>4.0448711034408724E-3</v>
      </c>
      <c r="AD445" s="1">
        <f>(Table2[[#This Row],[Day High]]/Table2[[#This Row],[Close Price]])-1</f>
        <v>1.6114304130621093E-4</v>
      </c>
      <c r="AE445" s="1">
        <f>(Table2[[#This Row],[Close Price]]/Table2[[#This Row],[Current Week Low]])-1</f>
        <v>1.6322742657495448E-2</v>
      </c>
      <c r="AF445" s="1">
        <f>(Table2[[#This Row],[Current Week High]]/Table2[[#This Row],[Close Price]])-1</f>
        <v>2.4869742708277354E-2</v>
      </c>
      <c r="AG445" s="1">
        <f>(Table2[[#This Row],[Close Price]]/Table2[[#This Row],[Current Month Low]])-1</f>
        <v>1.6322742657495448E-2</v>
      </c>
      <c r="AH445" s="1">
        <f>(Table2[[#This Row],[Current Month High]]/Table2[[#This Row],[Close Price]])-1</f>
        <v>6.8915507332008463E-2</v>
      </c>
      <c r="AI445">
        <v>22.3505398291883</v>
      </c>
      <c r="AJ445">
        <v>46.567469689812597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-0.22</v>
      </c>
      <c r="AM445" t="s">
        <v>3110</v>
      </c>
      <c r="AN445">
        <v>-7.49</v>
      </c>
      <c r="AO445" t="s">
        <v>3110</v>
      </c>
      <c r="AP445">
        <v>5.4063266575388999E-2</v>
      </c>
      <c r="AQ445">
        <f>(Table2[[#This Row],[Sharpe Ratio]]-AVERAGE(Table2[Sharpe Ratio]))/_xlfn.STDEV.P(Table2[Sharpe Ratio])</f>
        <v>-9.6453270396792856E-2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367</v>
      </c>
      <c r="AT445">
        <f>_xlfn.RANK.AVG(Table2[[#This Row],[6M Return vs Nifty Z-Score]],Table2[6M Return vs Nifty Z-Score])</f>
        <v>535</v>
      </c>
      <c r="AU445">
        <f>_xlfn.RANK.AVG(Table2[[#This Row],[Sharpe Ratio Z-Score]],Table2[Sharpe Ratio Z-Score])</f>
        <v>373</v>
      </c>
      <c r="AV445">
        <f>(Table2[[#This Row],[Rank 1Y]]+Table2[[#This Row],[Rank 6M]]+Table2[[#This Row],[Rank Sharpe]])/3</f>
        <v>425</v>
      </c>
    </row>
    <row r="446" spans="1:48" x14ac:dyDescent="0.3">
      <c r="A446" t="s">
        <v>191</v>
      </c>
      <c r="B446" t="s">
        <v>192</v>
      </c>
      <c r="C446" t="s">
        <v>3071</v>
      </c>
      <c r="D446" t="s">
        <v>193</v>
      </c>
      <c r="E446">
        <v>135943.15018192999</v>
      </c>
      <c r="F446">
        <v>1131.6500000000001</v>
      </c>
      <c r="G446">
        <v>11.917368824867401</v>
      </c>
      <c r="H446">
        <f>(Table2[[#This Row],[1Y Return vs Nifty]]-AVERAGE(Table2[1Y Return vs Nifty]))/_xlfn.STDEV.P(Table2[1Y Return vs Nifty])</f>
        <v>-0.33887968053631734</v>
      </c>
      <c r="I446">
        <v>11.450450668248299</v>
      </c>
      <c r="J446">
        <f>(Table2[[#This Row],[1M Return vs Nifty]]-AVERAGE(Table2[1M Return vs Nifty]))/_xlfn.STDEV.P(Table2[1M Return vs Nifty])</f>
        <v>1.526320887728142</v>
      </c>
      <c r="K446">
        <v>-4.6197110018254497</v>
      </c>
      <c r="L446">
        <f>(Table2[[#This Row],[6M Return vs Nifty]]-AVERAGE(Table2[6M Return vs Nifty]))/_xlfn.STDEV.P(Table2[6M Return vs Nifty])</f>
        <v>-0.31996067044125387</v>
      </c>
      <c r="M446">
        <v>9.7945890364397395E-2</v>
      </c>
      <c r="N446">
        <f>(Table2[[#This Row],[1W Return vs Nifty]]-AVERAGE(Table2[1W Return vs Nifty]))/_xlfn.STDEV.P(Table2[1W Return vs Nifty])</f>
        <v>0.63302747736219411</v>
      </c>
      <c r="O446">
        <v>1099.01</v>
      </c>
      <c r="P446">
        <v>1063.80904780426</v>
      </c>
      <c r="Q446">
        <v>1058.1114915548801</v>
      </c>
      <c r="R446">
        <v>53.092587869436301</v>
      </c>
      <c r="S446" s="1">
        <f>(Table2[[#This Row],[Close Price]]-Table2[[#This Row],[20D EMA]])/Table2[[#This Row],[20D EMA]]</f>
        <v>2.9699456783832814E-2</v>
      </c>
      <c r="T446" s="1">
        <f>(Table2[[#This Row],[Close Price]]-Table2[[#This Row],[50D EMA]])/Table2[[#This Row],[50D EMA]]</f>
        <v>6.377173829811493E-2</v>
      </c>
      <c r="U446" s="1">
        <f>(Table2[[#This Row],[Close Price]]-Table2[[#This Row],[200D EMA]])/Table2[[#This Row],[200D EMA]]</f>
        <v>6.9499772974827234E-2</v>
      </c>
      <c r="V446">
        <v>2.6137240628663201</v>
      </c>
      <c r="W446">
        <v>1121</v>
      </c>
      <c r="X446">
        <v>1135</v>
      </c>
      <c r="Y446">
        <v>1094.3</v>
      </c>
      <c r="Z446">
        <v>1231.95</v>
      </c>
      <c r="AA446">
        <v>1094.3</v>
      </c>
      <c r="AB446">
        <v>1348</v>
      </c>
      <c r="AC446" s="1">
        <f>(Table2[[#This Row],[Close Price]]/Table2[[#This Row],[Day Low]])-1</f>
        <v>9.5004460303300675E-3</v>
      </c>
      <c r="AD446" s="1">
        <f>(Table2[[#This Row],[Day High]]/Table2[[#This Row],[Close Price]])-1</f>
        <v>2.96027923828035E-3</v>
      </c>
      <c r="AE446" s="1">
        <f>(Table2[[#This Row],[Close Price]]/Table2[[#This Row],[Current Week Low]])-1</f>
        <v>3.4131408206159231E-2</v>
      </c>
      <c r="AF446" s="1">
        <f>(Table2[[#This Row],[Current Week High]]/Table2[[#This Row],[Close Price]])-1</f>
        <v>8.8631644059558923E-2</v>
      </c>
      <c r="AG446" s="1">
        <f>(Table2[[#This Row],[Close Price]]/Table2[[#This Row],[Current Month Low]])-1</f>
        <v>3.4131408206159231E-2</v>
      </c>
      <c r="AH446" s="1">
        <f>(Table2[[#This Row],[Current Month High]]/Table2[[#This Row],[Close Price]])-1</f>
        <v>0.19118101886625705</v>
      </c>
      <c r="AI446">
        <v>19.118101886625698</v>
      </c>
      <c r="AJ446">
        <v>64.963556851311907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0.01</v>
      </c>
      <c r="AM446" t="s">
        <v>3111</v>
      </c>
      <c r="AN446">
        <v>11.93</v>
      </c>
      <c r="AO446" t="s">
        <v>3111</v>
      </c>
      <c r="AP446">
        <v>2.8139925406014999E-2</v>
      </c>
      <c r="AQ446">
        <f>(Table2[[#This Row],[Sharpe Ratio]]-AVERAGE(Table2[Sharpe Ratio]))/_xlfn.STDEV.P(Table2[Sharpe Ratio])</f>
        <v>-0.39986913619029657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1.1006388779224685</v>
      </c>
      <c r="AS446">
        <f>_xlfn.RANK.AVG(Table2[[#This Row],[1Y Return vs Nifty Z-Score]],Table2[1Y Return vs Nifty Z-Score])</f>
        <v>408</v>
      </c>
      <c r="AT446">
        <f>_xlfn.RANK.AVG(Table2[[#This Row],[6M Return vs Nifty Z-Score]],Table2[6M Return vs Nifty Z-Score])</f>
        <v>429</v>
      </c>
      <c r="AU446">
        <f>_xlfn.RANK.AVG(Table2[[#This Row],[Sharpe Ratio Z-Score]],Table2[Sharpe Ratio Z-Score])</f>
        <v>449</v>
      </c>
      <c r="AV446">
        <f>(Table2[[#This Row],[Rank 1Y]]+Table2[[#This Row],[Rank 6M]]+Table2[[#This Row],[Rank Sharpe]])/3</f>
        <v>428.66666666666669</v>
      </c>
    </row>
    <row r="447" spans="1:48" x14ac:dyDescent="0.3">
      <c r="A447" t="s">
        <v>670</v>
      </c>
      <c r="B447" t="s">
        <v>671</v>
      </c>
      <c r="C447" t="s">
        <v>3068</v>
      </c>
      <c r="D447" t="s">
        <v>173</v>
      </c>
      <c r="E447">
        <v>25579.721197170002</v>
      </c>
      <c r="F447">
        <v>7850.1</v>
      </c>
      <c r="G447">
        <v>17.444037583016499</v>
      </c>
      <c r="H447">
        <f>(Table2[[#This Row],[1Y Return vs Nifty]]-AVERAGE(Table2[1Y Return vs Nifty]))/_xlfn.STDEV.P(Table2[1Y Return vs Nifty])</f>
        <v>-0.25542785803016799</v>
      </c>
      <c r="I447">
        <v>7.0631906619709302</v>
      </c>
      <c r="J447">
        <f>(Table2[[#This Row],[1M Return vs Nifty]]-AVERAGE(Table2[1M Return vs Nifty]))/_xlfn.STDEV.P(Table2[1M Return vs Nifty])</f>
        <v>1.076399277199992</v>
      </c>
      <c r="K447">
        <v>3.0729163008501201</v>
      </c>
      <c r="L447">
        <f>(Table2[[#This Row],[6M Return vs Nifty]]-AVERAGE(Table2[6M Return vs Nifty]))/_xlfn.STDEV.P(Table2[6M Return vs Nifty])</f>
        <v>-4.918407485604076E-2</v>
      </c>
      <c r="M447">
        <v>0.475217652018394</v>
      </c>
      <c r="N447">
        <f>(Table2[[#This Row],[1W Return vs Nifty]]-AVERAGE(Table2[1W Return vs Nifty]))/_xlfn.STDEV.P(Table2[1W Return vs Nifty])</f>
        <v>0.7063250853971742</v>
      </c>
      <c r="O447">
        <v>7714.27</v>
      </c>
      <c r="P447">
        <v>7497.2209963094901</v>
      </c>
      <c r="Q447">
        <v>6788.7212922606004</v>
      </c>
      <c r="R447">
        <v>56.2726050979294</v>
      </c>
      <c r="S447" s="1">
        <f>(Table2[[#This Row],[Close Price]]-Table2[[#This Row],[20D EMA]])/Table2[[#This Row],[20D EMA]]</f>
        <v>1.7607628459983888E-2</v>
      </c>
      <c r="T447" s="1">
        <f>(Table2[[#This Row],[Close Price]]-Table2[[#This Row],[50D EMA]])/Table2[[#This Row],[50D EMA]]</f>
        <v>4.7067974101899231E-2</v>
      </c>
      <c r="U447" s="1">
        <f>(Table2[[#This Row],[Close Price]]-Table2[[#This Row],[200D EMA]])/Table2[[#This Row],[200D EMA]]</f>
        <v>0.15634442217408628</v>
      </c>
      <c r="V447">
        <v>0.52345065039451499</v>
      </c>
      <c r="W447">
        <v>7850</v>
      </c>
      <c r="X447">
        <v>7920</v>
      </c>
      <c r="Y447">
        <v>7551.2</v>
      </c>
      <c r="Z447">
        <v>7966</v>
      </c>
      <c r="AA447">
        <v>7551.2</v>
      </c>
      <c r="AB447">
        <v>8195</v>
      </c>
      <c r="AC447" s="1">
        <f>(Table2[[#This Row],[Close Price]]/Table2[[#This Row],[Day Low]])-1</f>
        <v>1.2738853503169167E-5</v>
      </c>
      <c r="AD447" s="1">
        <f>(Table2[[#This Row],[Day High]]/Table2[[#This Row],[Close Price]])-1</f>
        <v>8.9043451675774321E-3</v>
      </c>
      <c r="AE447" s="1">
        <f>(Table2[[#This Row],[Close Price]]/Table2[[#This Row],[Current Week Low]])-1</f>
        <v>3.9583112617862071E-2</v>
      </c>
      <c r="AF447" s="1">
        <f>(Table2[[#This Row],[Current Week High]]/Table2[[#This Row],[Close Price]])-1</f>
        <v>1.4764143131934526E-2</v>
      </c>
      <c r="AG447" s="1">
        <f>(Table2[[#This Row],[Close Price]]/Table2[[#This Row],[Current Month Low]])-1</f>
        <v>3.9583112617862071E-2</v>
      </c>
      <c r="AH447" s="1">
        <f>(Table2[[#This Row],[Current Month High]]/Table2[[#This Row],[Close Price]])-1</f>
        <v>4.3935746041451562E-2</v>
      </c>
      <c r="AI447">
        <v>4.39357460414515</v>
      </c>
      <c r="AJ447">
        <v>45.304951411383598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0.02</v>
      </c>
      <c r="AM447" t="s">
        <v>3111</v>
      </c>
      <c r="AN447">
        <v>2.4300000000000002</v>
      </c>
      <c r="AO447" t="s">
        <v>3111</v>
      </c>
      <c r="AP447">
        <v>-6.3770488544479999E-3</v>
      </c>
      <c r="AQ447">
        <f>(Table2[[#This Row],[Sharpe Ratio]]-AVERAGE(Table2[Sharpe Ratio]))/_xlfn.STDEV.P(Table2[Sharpe Ratio])</f>
        <v>-0.80386789396552238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0.67424453574543519</v>
      </c>
      <c r="AS447">
        <f>_xlfn.RANK.AVG(Table2[[#This Row],[1Y Return vs Nifty Z-Score]],Table2[1Y Return vs Nifty Z-Score])</f>
        <v>374</v>
      </c>
      <c r="AT447">
        <f>_xlfn.RANK.AVG(Table2[[#This Row],[6M Return vs Nifty Z-Score]],Table2[6M Return vs Nifty Z-Score])</f>
        <v>330</v>
      </c>
      <c r="AU447">
        <f>_xlfn.RANK.AVG(Table2[[#This Row],[Sharpe Ratio Z-Score]],Table2[Sharpe Ratio Z-Score])</f>
        <v>582</v>
      </c>
      <c r="AV447">
        <f>(Table2[[#This Row],[Rank 1Y]]+Table2[[#This Row],[Rank 6M]]+Table2[[#This Row],[Rank Sharpe]])/3</f>
        <v>428.66666666666669</v>
      </c>
    </row>
    <row r="448" spans="1:48" x14ac:dyDescent="0.3">
      <c r="A448" t="s">
        <v>66</v>
      </c>
      <c r="B448" t="s">
        <v>67</v>
      </c>
      <c r="C448" t="s">
        <v>3073</v>
      </c>
      <c r="D448" t="s">
        <v>68</v>
      </c>
      <c r="E448">
        <v>363198.657144995</v>
      </c>
      <c r="F448">
        <v>3185.95</v>
      </c>
      <c r="G448">
        <v>0.93080645169630905</v>
      </c>
      <c r="H448">
        <f>(Table2[[#This Row],[1Y Return vs Nifty]]-AVERAGE(Table2[1Y Return vs Nifty]))/_xlfn.STDEV.P(Table2[1Y Return vs Nifty])</f>
        <v>-0.50477503146841662</v>
      </c>
      <c r="I448">
        <v>-2.29732573766863</v>
      </c>
      <c r="J448">
        <f>(Table2[[#This Row],[1M Return vs Nifty]]-AVERAGE(Table2[1M Return vs Nifty]))/_xlfn.STDEV.P(Table2[1M Return vs Nifty])</f>
        <v>0.11646104516562313</v>
      </c>
      <c r="K448">
        <v>-12.1523838173266</v>
      </c>
      <c r="L448">
        <f>(Table2[[#This Row],[6M Return vs Nifty]]-AVERAGE(Table2[6M Return vs Nifty]))/_xlfn.STDEV.P(Table2[6M Return vs Nifty])</f>
        <v>-0.58510694886933612</v>
      </c>
      <c r="M448">
        <v>0.16729905111014001</v>
      </c>
      <c r="N448">
        <f>(Table2[[#This Row],[1W Return vs Nifty]]-AVERAGE(Table2[1W Return vs Nifty]))/_xlfn.STDEV.P(Table2[1W Return vs Nifty])</f>
        <v>0.64650163925027759</v>
      </c>
      <c r="O448">
        <v>3107.65</v>
      </c>
      <c r="P448">
        <v>3121.8117015912198</v>
      </c>
      <c r="Q448">
        <v>2987.0901739140099</v>
      </c>
      <c r="R448">
        <v>60.797318556552</v>
      </c>
      <c r="S448" s="1">
        <f>(Table2[[#This Row],[Close Price]]-Table2[[#This Row],[20D EMA]])/Table2[[#This Row],[20D EMA]]</f>
        <v>2.5195887567776205E-2</v>
      </c>
      <c r="T448" s="1">
        <f>(Table2[[#This Row],[Close Price]]-Table2[[#This Row],[50D EMA]])/Table2[[#This Row],[50D EMA]]</f>
        <v>2.0545216861122026E-2</v>
      </c>
      <c r="U448" s="1">
        <f>(Table2[[#This Row],[Close Price]]-Table2[[#This Row],[200D EMA]])/Table2[[#This Row],[200D EMA]]</f>
        <v>6.6573091037764737E-2</v>
      </c>
      <c r="V448">
        <v>0.80027551067925695</v>
      </c>
      <c r="W448">
        <v>3183</v>
      </c>
      <c r="X448">
        <v>3204.2</v>
      </c>
      <c r="Y448">
        <v>2996.3</v>
      </c>
      <c r="Z448">
        <v>3190</v>
      </c>
      <c r="AA448">
        <v>2996.3</v>
      </c>
      <c r="AB448">
        <v>3258</v>
      </c>
      <c r="AC448" s="1">
        <f>(Table2[[#This Row],[Close Price]]/Table2[[#This Row],[Day Low]])-1</f>
        <v>9.2679861765621041E-4</v>
      </c>
      <c r="AD448" s="1">
        <f>(Table2[[#This Row],[Day High]]/Table2[[#This Row],[Close Price]])-1</f>
        <v>5.7282757105416859E-3</v>
      </c>
      <c r="AE448" s="1">
        <f>(Table2[[#This Row],[Close Price]]/Table2[[#This Row],[Current Week Low]])-1</f>
        <v>6.3294730167205993E-2</v>
      </c>
      <c r="AF448" s="1">
        <f>(Table2[[#This Row],[Current Week High]]/Table2[[#This Row],[Close Price]])-1</f>
        <v>1.2712063905586657E-3</v>
      </c>
      <c r="AG448" s="1">
        <f>(Table2[[#This Row],[Close Price]]/Table2[[#This Row],[Current Month Low]])-1</f>
        <v>6.3294730167205993E-2</v>
      </c>
      <c r="AH448" s="1">
        <f>(Table2[[#This Row],[Current Month High]]/Table2[[#This Row],[Close Price]])-1</f>
        <v>2.2614918627097191E-2</v>
      </c>
      <c r="AI448">
        <v>17.512829768201001</v>
      </c>
      <c r="AJ448">
        <v>48.737161531279099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-0.04</v>
      </c>
      <c r="AM448" t="s">
        <v>3110</v>
      </c>
      <c r="AN448">
        <v>6.17</v>
      </c>
      <c r="AO448" t="s">
        <v>3111</v>
      </c>
      <c r="AP448">
        <v>7.9419086767389999E-2</v>
      </c>
      <c r="AQ448">
        <f>(Table2[[#This Row],[Sharpe Ratio]]-AVERAGE(Table2[Sharpe Ratio]))/_xlfn.STDEV.P(Table2[Sharpe Ratio])</f>
        <v>0.20032013107930119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484</v>
      </c>
      <c r="AT448">
        <f>_xlfn.RANK.AVG(Table2[[#This Row],[6M Return vs Nifty Z-Score]],Table2[6M Return vs Nifty Z-Score])</f>
        <v>521</v>
      </c>
      <c r="AU448">
        <f>_xlfn.RANK.AVG(Table2[[#This Row],[Sharpe Ratio Z-Score]],Table2[Sharpe Ratio Z-Score])</f>
        <v>284</v>
      </c>
      <c r="AV448">
        <f>(Table2[[#This Row],[Rank 1Y]]+Table2[[#This Row],[Rank 6M]]+Table2[[#This Row],[Rank Sharpe]])/3</f>
        <v>429.66666666666669</v>
      </c>
    </row>
    <row r="449" spans="1:48" x14ac:dyDescent="0.3">
      <c r="A449" t="s">
        <v>681</v>
      </c>
      <c r="B449" t="s">
        <v>682</v>
      </c>
      <c r="C449" t="s">
        <v>3080</v>
      </c>
      <c r="D449" t="s">
        <v>297</v>
      </c>
      <c r="E449">
        <v>25206.859668000001</v>
      </c>
      <c r="F449">
        <v>505</v>
      </c>
      <c r="G449">
        <v>-2.3264842076049299</v>
      </c>
      <c r="H449">
        <f>(Table2[[#This Row],[1Y Return vs Nifty]]-AVERAGE(Table2[1Y Return vs Nifty]))/_xlfn.STDEV.P(Table2[1Y Return vs Nifty])</f>
        <v>-0.55395960428185598</v>
      </c>
      <c r="I449">
        <v>0.69165843541137295</v>
      </c>
      <c r="J449">
        <f>(Table2[[#This Row],[1M Return vs Nifty]]-AVERAGE(Table2[1M Return vs Nifty]))/_xlfn.STDEV.P(Table2[1M Return vs Nifty])</f>
        <v>0.42298688841884496</v>
      </c>
      <c r="K449">
        <v>18.577889668552899</v>
      </c>
      <c r="L449">
        <f>(Table2[[#This Row],[6M Return vs Nifty]]-AVERAGE(Table2[6M Return vs Nifty]))/_xlfn.STDEV.P(Table2[6M Return vs Nifty])</f>
        <v>0.49658315628041594</v>
      </c>
      <c r="M449">
        <v>-2.7384527611623701</v>
      </c>
      <c r="N449">
        <f>(Table2[[#This Row],[1W Return vs Nifty]]-AVERAGE(Table2[1W Return vs Nifty]))/_xlfn.STDEV.P(Table2[1W Return vs Nifty])</f>
        <v>8.1962548253544598E-2</v>
      </c>
      <c r="O449">
        <v>503.8</v>
      </c>
      <c r="P449">
        <v>485.35639968057598</v>
      </c>
      <c r="Q449">
        <v>436.80009177319801</v>
      </c>
      <c r="R449">
        <v>49.572197943645797</v>
      </c>
      <c r="S449" s="1">
        <f>(Table2[[#This Row],[Close Price]]-Table2[[#This Row],[20D EMA]])/Table2[[#This Row],[20D EMA]]</f>
        <v>2.3818975784041059E-3</v>
      </c>
      <c r="T449" s="1">
        <f>(Table2[[#This Row],[Close Price]]-Table2[[#This Row],[50D EMA]])/Table2[[#This Row],[50D EMA]]</f>
        <v>4.0472527677294298E-2</v>
      </c>
      <c r="U449" s="1">
        <f>(Table2[[#This Row],[Close Price]]-Table2[[#This Row],[200D EMA]])/Table2[[#This Row],[200D EMA]]</f>
        <v>0.15613528822748918</v>
      </c>
      <c r="V449">
        <v>0.91301507581909902</v>
      </c>
      <c r="W449">
        <v>504.45</v>
      </c>
      <c r="X449">
        <v>509.85</v>
      </c>
      <c r="Y449">
        <v>488.85</v>
      </c>
      <c r="Z449">
        <v>514</v>
      </c>
      <c r="AA449">
        <v>488.85</v>
      </c>
      <c r="AB449">
        <v>525.6</v>
      </c>
      <c r="AC449" s="1">
        <f>(Table2[[#This Row],[Close Price]]/Table2[[#This Row],[Day Low]])-1</f>
        <v>1.0902963623748985E-3</v>
      </c>
      <c r="AD449" s="1">
        <f>(Table2[[#This Row],[Day High]]/Table2[[#This Row],[Close Price]])-1</f>
        <v>9.6039603960396125E-3</v>
      </c>
      <c r="AE449" s="1">
        <f>(Table2[[#This Row],[Close Price]]/Table2[[#This Row],[Current Week Low]])-1</f>
        <v>3.3036718829906775E-2</v>
      </c>
      <c r="AF449" s="1">
        <f>(Table2[[#This Row],[Current Week High]]/Table2[[#This Row],[Close Price]])-1</f>
        <v>1.7821782178217838E-2</v>
      </c>
      <c r="AG449" s="1">
        <f>(Table2[[#This Row],[Close Price]]/Table2[[#This Row],[Current Month Low]])-1</f>
        <v>3.3036718829906775E-2</v>
      </c>
      <c r="AH449" s="1">
        <f>(Table2[[#This Row],[Current Month High]]/Table2[[#This Row],[Close Price]])-1</f>
        <v>4.0792079207920828E-2</v>
      </c>
      <c r="AI449">
        <v>8.2970297029702795</v>
      </c>
      <c r="AJ449">
        <v>50.252900922344502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0.18</v>
      </c>
      <c r="AM449" t="s">
        <v>3111</v>
      </c>
      <c r="AN449">
        <v>-2.4300000000000002</v>
      </c>
      <c r="AO449" t="s">
        <v>3110</v>
      </c>
      <c r="AP449">
        <v>-1.4059466410583E-2</v>
      </c>
      <c r="AQ449">
        <f>(Table2[[#This Row],[Sharpe Ratio]]-AVERAGE(Table2[Sharpe Ratio]))/_xlfn.STDEV.P(Table2[Sharpe Ratio])</f>
        <v>-0.89378560013434494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-0.44621261146339536</v>
      </c>
      <c r="AS449">
        <f>_xlfn.RANK.AVG(Table2[[#This Row],[1Y Return vs Nifty Z-Score]],Table2[1Y Return vs Nifty Z-Score])</f>
        <v>509</v>
      </c>
      <c r="AT449">
        <f>_xlfn.RANK.AVG(Table2[[#This Row],[6M Return vs Nifty Z-Score]],Table2[6M Return vs Nifty Z-Score])</f>
        <v>181</v>
      </c>
      <c r="AU449">
        <f>_xlfn.RANK.AVG(Table2[[#This Row],[Sharpe Ratio Z-Score]],Table2[Sharpe Ratio Z-Score])</f>
        <v>600</v>
      </c>
      <c r="AV449">
        <f>(Table2[[#This Row],[Rank 1Y]]+Table2[[#This Row],[Rank 6M]]+Table2[[#This Row],[Rank Sharpe]])/3</f>
        <v>430</v>
      </c>
    </row>
    <row r="450" spans="1:48" x14ac:dyDescent="0.3">
      <c r="A450" t="s">
        <v>1700</v>
      </c>
      <c r="B450" t="s">
        <v>1701</v>
      </c>
      <c r="C450" t="s">
        <v>3072</v>
      </c>
      <c r="D450" t="s">
        <v>210</v>
      </c>
      <c r="E450">
        <v>4594.0854863610002</v>
      </c>
      <c r="F450">
        <v>180.67</v>
      </c>
      <c r="G450">
        <v>-6.6657343335329697</v>
      </c>
      <c r="H450">
        <f>(Table2[[#This Row],[1Y Return vs Nifty]]-AVERAGE(Table2[1Y Return vs Nifty]))/_xlfn.STDEV.P(Table2[1Y Return vs Nifty])</f>
        <v>-0.61948159359680954</v>
      </c>
      <c r="I450">
        <v>-17.4749243675471</v>
      </c>
      <c r="J450">
        <f>(Table2[[#This Row],[1M Return vs Nifty]]-AVERAGE(Table2[1M Return vs Nifty]))/_xlfn.STDEV.P(Table2[1M Return vs Nifty])</f>
        <v>-1.440029705264964</v>
      </c>
      <c r="K450">
        <v>0.97297389012146196</v>
      </c>
      <c r="L450">
        <f>(Table2[[#This Row],[6M Return vs Nifty]]-AVERAGE(Table2[6M Return vs Nifty]))/_xlfn.STDEV.P(Table2[6M Return vs Nifty])</f>
        <v>-0.12310098705382025</v>
      </c>
      <c r="M450">
        <v>-13.1464870350522</v>
      </c>
      <c r="N450">
        <f>(Table2[[#This Row],[1W Return vs Nifty]]-AVERAGE(Table2[1W Return vs Nifty]))/_xlfn.STDEV.P(Table2[1W Return vs Nifty])</f>
        <v>-1.940144840005932</v>
      </c>
      <c r="O450">
        <v>200.6</v>
      </c>
      <c r="P450">
        <v>196.631140432526</v>
      </c>
      <c r="Q450">
        <v>171.20897060393401</v>
      </c>
      <c r="R450">
        <v>18.9684233700867</v>
      </c>
      <c r="S450" s="1">
        <f>(Table2[[#This Row],[Close Price]]-Table2[[#This Row],[20D EMA]])/Table2[[#This Row],[20D EMA]]</f>
        <v>-9.9351944167497541E-2</v>
      </c>
      <c r="T450" s="1">
        <f>(Table2[[#This Row],[Close Price]]-Table2[[#This Row],[50D EMA]])/Table2[[#This Row],[50D EMA]]</f>
        <v>-8.1173004425527787E-2</v>
      </c>
      <c r="U450" s="1">
        <f>(Table2[[#This Row],[Close Price]]-Table2[[#This Row],[200D EMA]])/Table2[[#This Row],[200D EMA]]</f>
        <v>5.5260126631755987E-2</v>
      </c>
      <c r="V450">
        <v>0.60704464498324395</v>
      </c>
      <c r="W450">
        <v>180.19</v>
      </c>
      <c r="X450">
        <v>181.99</v>
      </c>
      <c r="Y450">
        <v>179.05</v>
      </c>
      <c r="Z450">
        <v>194.76</v>
      </c>
      <c r="AA450">
        <v>179.05</v>
      </c>
      <c r="AB450">
        <v>220</v>
      </c>
      <c r="AC450" s="1">
        <f>(Table2[[#This Row],[Close Price]]/Table2[[#This Row],[Day Low]])-1</f>
        <v>2.6638548199122702E-3</v>
      </c>
      <c r="AD450" s="1">
        <f>(Table2[[#This Row],[Day High]]/Table2[[#This Row],[Close Price]])-1</f>
        <v>7.3061382631318672E-3</v>
      </c>
      <c r="AE450" s="1">
        <f>(Table2[[#This Row],[Close Price]]/Table2[[#This Row],[Current Week Low]])-1</f>
        <v>9.047752024573974E-3</v>
      </c>
      <c r="AF450" s="1">
        <f>(Table2[[#This Row],[Current Week High]]/Table2[[#This Row],[Close Price]])-1</f>
        <v>7.7987491005701015E-2</v>
      </c>
      <c r="AG450" s="1">
        <f>(Table2[[#This Row],[Close Price]]/Table2[[#This Row],[Current Month Low]])-1</f>
        <v>9.047752024573974E-3</v>
      </c>
      <c r="AH450" s="1">
        <f>(Table2[[#This Row],[Current Month High]]/Table2[[#This Row],[Close Price]])-1</f>
        <v>0.21768971052194619</v>
      </c>
      <c r="AI450">
        <v>24.923894393092301</v>
      </c>
      <c r="AJ450">
        <v>43.332011106703597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0.02</v>
      </c>
      <c r="AM450" t="s">
        <v>3111</v>
      </c>
      <c r="AN450">
        <v>-11.12</v>
      </c>
      <c r="AO450" t="s">
        <v>3110</v>
      </c>
      <c r="AP450">
        <v>4.5810994924628999E-2</v>
      </c>
      <c r="AQ450">
        <f>(Table2[[#This Row],[Sharpe Ratio]]-AVERAGE(Table2[Sharpe Ratio]))/_xlfn.STDEV.P(Table2[Sharpe Ratio])</f>
        <v>-0.19304074850461561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-4.315797874426142</v>
      </c>
      <c r="AS450">
        <f>_xlfn.RANK.AVG(Table2[[#This Row],[1Y Return vs Nifty Z-Score]],Table2[1Y Return vs Nifty Z-Score])</f>
        <v>543</v>
      </c>
      <c r="AT450">
        <f>_xlfn.RANK.AVG(Table2[[#This Row],[6M Return vs Nifty Z-Score]],Table2[6M Return vs Nifty Z-Score])</f>
        <v>359</v>
      </c>
      <c r="AU450">
        <f>_xlfn.RANK.AVG(Table2[[#This Row],[Sharpe Ratio Z-Score]],Table2[Sharpe Ratio Z-Score])</f>
        <v>389</v>
      </c>
      <c r="AV450">
        <f>(Table2[[#This Row],[Rank 1Y]]+Table2[[#This Row],[Rank 6M]]+Table2[[#This Row],[Rank Sharpe]])/3</f>
        <v>430.33333333333331</v>
      </c>
    </row>
    <row r="451" spans="1:48" x14ac:dyDescent="0.3">
      <c r="A451" t="s">
        <v>371</v>
      </c>
      <c r="B451" t="s">
        <v>372</v>
      </c>
      <c r="C451" t="s">
        <v>3070</v>
      </c>
      <c r="D451" t="s">
        <v>51</v>
      </c>
      <c r="E451">
        <v>65907.217124999996</v>
      </c>
      <c r="F451">
        <v>5512.25</v>
      </c>
      <c r="G451">
        <v>9.4248474771681501</v>
      </c>
      <c r="H451">
        <f>(Table2[[#This Row],[1Y Return vs Nifty]]-AVERAGE(Table2[1Y Return vs Nifty]))/_xlfn.STDEV.P(Table2[1Y Return vs Nifty])</f>
        <v>-0.37651635792797056</v>
      </c>
      <c r="I451">
        <v>4.7306920955170302</v>
      </c>
      <c r="J451">
        <f>(Table2[[#This Row],[1M Return vs Nifty]]-AVERAGE(Table2[1M Return vs Nifty]))/_xlfn.STDEV.P(Table2[1M Return vs Nifty])</f>
        <v>0.83719724447980193</v>
      </c>
      <c r="K451">
        <v>-3.2968684497237901</v>
      </c>
      <c r="L451">
        <f>(Table2[[#This Row],[6M Return vs Nifty]]-AVERAGE(Table2[6M Return vs Nifty]))/_xlfn.STDEV.P(Table2[6M Return vs Nifty])</f>
        <v>-0.27339728076179304</v>
      </c>
      <c r="M451">
        <v>4.6730164768030402</v>
      </c>
      <c r="N451">
        <f>(Table2[[#This Row],[1W Return vs Nifty]]-AVERAGE(Table2[1W Return vs Nifty]))/_xlfn.STDEV.P(Table2[1W Return vs Nifty])</f>
        <v>1.5218873514937081</v>
      </c>
      <c r="O451">
        <v>5259.66</v>
      </c>
      <c r="P451">
        <v>5174.8222796905002</v>
      </c>
      <c r="Q451">
        <v>4827.3467993680997</v>
      </c>
      <c r="R451">
        <v>76.284701207930098</v>
      </c>
      <c r="S451" s="1">
        <f>(Table2[[#This Row],[Close Price]]-Table2[[#This Row],[20D EMA]])/Table2[[#This Row],[20D EMA]]</f>
        <v>4.8024016761539751E-2</v>
      </c>
      <c r="T451" s="1">
        <f>(Table2[[#This Row],[Close Price]]-Table2[[#This Row],[50D EMA]])/Table2[[#This Row],[50D EMA]]</f>
        <v>6.5205663513082227E-2</v>
      </c>
      <c r="U451" s="1">
        <f>(Table2[[#This Row],[Close Price]]-Table2[[#This Row],[200D EMA]])/Table2[[#This Row],[200D EMA]]</f>
        <v>0.14187984188779521</v>
      </c>
      <c r="V451">
        <v>0.75345002386075099</v>
      </c>
      <c r="W451">
        <v>5515.05</v>
      </c>
      <c r="X451">
        <v>5548</v>
      </c>
      <c r="Y451">
        <v>5164.75</v>
      </c>
      <c r="Z451">
        <v>5524.75</v>
      </c>
      <c r="AA451">
        <v>5164.75</v>
      </c>
      <c r="AB451">
        <v>5524.75</v>
      </c>
      <c r="AC451" s="1">
        <f>(Table2[[#This Row],[Close Price]]/Table2[[#This Row],[Day Low]])-1</f>
        <v>-5.0770165275026979E-4</v>
      </c>
      <c r="AD451" s="1">
        <f>(Table2[[#This Row],[Day High]]/Table2[[#This Row],[Close Price]])-1</f>
        <v>6.4855549004489976E-3</v>
      </c>
      <c r="AE451" s="1">
        <f>(Table2[[#This Row],[Close Price]]/Table2[[#This Row],[Current Week Low]])-1</f>
        <v>6.7283024347741804E-2</v>
      </c>
      <c r="AF451" s="1">
        <f>(Table2[[#This Row],[Current Week High]]/Table2[[#This Row],[Close Price]])-1</f>
        <v>2.2676765386184794E-3</v>
      </c>
      <c r="AG451" s="1">
        <f>(Table2[[#This Row],[Close Price]]/Table2[[#This Row],[Current Month Low]])-1</f>
        <v>6.7283024347741804E-2</v>
      </c>
      <c r="AH451" s="1">
        <f>(Table2[[#This Row],[Current Month High]]/Table2[[#This Row],[Close Price]])-1</f>
        <v>2.2676765386184794E-3</v>
      </c>
      <c r="AI451">
        <v>1.2073109891605101</v>
      </c>
      <c r="AJ451">
        <v>59.914418334783797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-0.12</v>
      </c>
      <c r="AM451" t="s">
        <v>3110</v>
      </c>
      <c r="AN451">
        <v>5.67</v>
      </c>
      <c r="AO451" t="s">
        <v>3111</v>
      </c>
      <c r="AP451">
        <v>2.4416726079841002E-2</v>
      </c>
      <c r="AQ451">
        <f>(Table2[[#This Row],[Sharpe Ratio]]-AVERAGE(Table2[Sharpe Ratio]))/_xlfn.STDEV.P(Table2[Sharpe Ratio])</f>
        <v>-0.44344676531194244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1.2657241919718041</v>
      </c>
      <c r="AS451">
        <f>_xlfn.RANK.AVG(Table2[[#This Row],[1Y Return vs Nifty Z-Score]],Table2[1Y Return vs Nifty Z-Score])</f>
        <v>425</v>
      </c>
      <c r="AT451">
        <f>_xlfn.RANK.AVG(Table2[[#This Row],[6M Return vs Nifty Z-Score]],Table2[6M Return vs Nifty Z-Score])</f>
        <v>406</v>
      </c>
      <c r="AU451">
        <f>_xlfn.RANK.AVG(Table2[[#This Row],[Sharpe Ratio Z-Score]],Table2[Sharpe Ratio Z-Score])</f>
        <v>463</v>
      </c>
      <c r="AV451">
        <f>(Table2[[#This Row],[Rank 1Y]]+Table2[[#This Row],[Rank 6M]]+Table2[[#This Row],[Rank Sharpe]])/3</f>
        <v>431.33333333333331</v>
      </c>
    </row>
    <row r="452" spans="1:48" x14ac:dyDescent="0.3">
      <c r="A452" t="s">
        <v>1818</v>
      </c>
      <c r="B452" t="s">
        <v>1819</v>
      </c>
      <c r="C452" t="s">
        <v>3068</v>
      </c>
      <c r="D452" t="s">
        <v>173</v>
      </c>
      <c r="E452">
        <v>4003.2242671049999</v>
      </c>
      <c r="F452">
        <v>280.35000000000002</v>
      </c>
      <c r="G452">
        <v>-1.5335994886879001</v>
      </c>
      <c r="H452">
        <f>(Table2[[#This Row],[1Y Return vs Nifty]]-AVERAGE(Table2[1Y Return vs Nifty]))/_xlfn.STDEV.P(Table2[1Y Return vs Nifty])</f>
        <v>-0.54198717066470858</v>
      </c>
      <c r="I452">
        <v>1.4560024682416399</v>
      </c>
      <c r="J452">
        <f>(Table2[[#This Row],[1M Return vs Nifty]]-AVERAGE(Table2[1M Return vs Nifty]))/_xlfn.STDEV.P(Table2[1M Return vs Nifty])</f>
        <v>0.50137177961665957</v>
      </c>
      <c r="K452">
        <v>20.487542938254801</v>
      </c>
      <c r="L452">
        <f>(Table2[[#This Row],[6M Return vs Nifty]]-AVERAGE(Table2[6M Return vs Nifty]))/_xlfn.STDEV.P(Table2[6M Return vs Nifty])</f>
        <v>0.56380198682719196</v>
      </c>
      <c r="M452">
        <v>0.364763484345966</v>
      </c>
      <c r="N452">
        <f>(Table2[[#This Row],[1W Return vs Nifty]]-AVERAGE(Table2[1W Return vs Nifty]))/_xlfn.STDEV.P(Table2[1W Return vs Nifty])</f>
        <v>0.68486568368528933</v>
      </c>
      <c r="O452">
        <v>269.01</v>
      </c>
      <c r="P452">
        <v>262.24984585068103</v>
      </c>
      <c r="Q452">
        <v>238.59384471254799</v>
      </c>
      <c r="R452">
        <v>63.891527330357299</v>
      </c>
      <c r="S452" s="1">
        <f>(Table2[[#This Row],[Close Price]]-Table2[[#This Row],[20D EMA]])/Table2[[#This Row],[20D EMA]]</f>
        <v>4.2154566744730802E-2</v>
      </c>
      <c r="T452" s="1">
        <f>(Table2[[#This Row],[Close Price]]-Table2[[#This Row],[50D EMA]])/Table2[[#This Row],[50D EMA]]</f>
        <v>6.9018740852281768E-2</v>
      </c>
      <c r="U452" s="1">
        <f>(Table2[[#This Row],[Close Price]]-Table2[[#This Row],[200D EMA]])/Table2[[#This Row],[200D EMA]]</f>
        <v>0.17500935674916016</v>
      </c>
      <c r="V452">
        <v>1.1338685267524</v>
      </c>
      <c r="W452">
        <v>279.64999999999998</v>
      </c>
      <c r="X452">
        <v>282.3</v>
      </c>
      <c r="Y452">
        <v>255.15</v>
      </c>
      <c r="Z452">
        <v>283</v>
      </c>
      <c r="AA452">
        <v>255.15</v>
      </c>
      <c r="AB452">
        <v>283</v>
      </c>
      <c r="AC452" s="1">
        <f>(Table2[[#This Row],[Close Price]]/Table2[[#This Row],[Day Low]])-1</f>
        <v>2.5031289111390187E-3</v>
      </c>
      <c r="AD452" s="1">
        <f>(Table2[[#This Row],[Day High]]/Table2[[#This Row],[Close Price]])-1</f>
        <v>6.9555912252541319E-3</v>
      </c>
      <c r="AE452" s="1">
        <f>(Table2[[#This Row],[Close Price]]/Table2[[#This Row],[Current Week Low]])-1</f>
        <v>9.8765432098765427E-2</v>
      </c>
      <c r="AF452" s="1">
        <f>(Table2[[#This Row],[Current Week High]]/Table2[[#This Row],[Close Price]])-1</f>
        <v>9.4524701266274214E-3</v>
      </c>
      <c r="AG452" s="1">
        <f>(Table2[[#This Row],[Close Price]]/Table2[[#This Row],[Current Month Low]])-1</f>
        <v>9.8765432098765427E-2</v>
      </c>
      <c r="AH452" s="1">
        <f>(Table2[[#This Row],[Current Month High]]/Table2[[#This Row],[Close Price]])-1</f>
        <v>9.4524701266274214E-3</v>
      </c>
      <c r="AI452">
        <v>2.3363652577135401</v>
      </c>
      <c r="AJ452">
        <v>40.3504380475594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0.03</v>
      </c>
      <c r="AM452" t="s">
        <v>3111</v>
      </c>
      <c r="AN452">
        <v>5.36</v>
      </c>
      <c r="AO452" t="s">
        <v>3111</v>
      </c>
      <c r="AP452">
        <v>-3.0468179086291E-2</v>
      </c>
      <c r="AQ452">
        <f>(Table2[[#This Row],[Sharpe Ratio]]-AVERAGE(Table2[Sharpe Ratio]))/_xlfn.STDEV.P(Table2[Sharpe Ratio])</f>
        <v>-1.0858389211367552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0.12221335832767721</v>
      </c>
      <c r="AS452">
        <f>_xlfn.RANK.AVG(Table2[[#This Row],[1Y Return vs Nifty Z-Score]],Table2[1Y Return vs Nifty Z-Score])</f>
        <v>504</v>
      </c>
      <c r="AT452">
        <f>_xlfn.RANK.AVG(Table2[[#This Row],[6M Return vs Nifty Z-Score]],Table2[6M Return vs Nifty Z-Score])</f>
        <v>165</v>
      </c>
      <c r="AU452">
        <f>_xlfn.RANK.AVG(Table2[[#This Row],[Sharpe Ratio Z-Score]],Table2[Sharpe Ratio Z-Score])</f>
        <v>626</v>
      </c>
      <c r="AV452">
        <f>(Table2[[#This Row],[Rank 1Y]]+Table2[[#This Row],[Rank 6M]]+Table2[[#This Row],[Rank Sharpe]])/3</f>
        <v>431.66666666666669</v>
      </c>
    </row>
    <row r="453" spans="1:48" x14ac:dyDescent="0.3">
      <c r="A453" t="s">
        <v>642</v>
      </c>
      <c r="B453" t="s">
        <v>643</v>
      </c>
      <c r="C453" t="s">
        <v>3080</v>
      </c>
      <c r="D453" t="s">
        <v>545</v>
      </c>
      <c r="E453">
        <v>27339.235618395</v>
      </c>
      <c r="F453">
        <v>754.15</v>
      </c>
      <c r="G453">
        <v>34.834658134902</v>
      </c>
      <c r="H453">
        <f>(Table2[[#This Row],[1Y Return vs Nifty]]-AVERAGE(Table2[1Y Return vs Nifty]))/_xlfn.STDEV.P(Table2[1Y Return vs Nifty])</f>
        <v>7.1677566297164335E-3</v>
      </c>
      <c r="I453">
        <v>-0.78290542598173596</v>
      </c>
      <c r="J453">
        <f>(Table2[[#This Row],[1M Return vs Nifty]]-AVERAGE(Table2[1M Return vs Nifty]))/_xlfn.STDEV.P(Table2[1M Return vs Nifty])</f>
        <v>0.27176764305947793</v>
      </c>
      <c r="K453">
        <v>2.3491123326600798</v>
      </c>
      <c r="L453">
        <f>(Table2[[#This Row],[6M Return vs Nifty]]-AVERAGE(Table2[6M Return vs Nifty]))/_xlfn.STDEV.P(Table2[6M Return vs Nifty])</f>
        <v>-7.4661608950198688E-2</v>
      </c>
      <c r="M453">
        <v>-0.85842516375028499</v>
      </c>
      <c r="N453">
        <f>(Table2[[#This Row],[1W Return vs Nifty]]-AVERAGE(Table2[1W Return vs Nifty]))/_xlfn.STDEV.P(Table2[1W Return vs Nifty])</f>
        <v>0.44722053980298049</v>
      </c>
      <c r="O453">
        <v>716.66</v>
      </c>
      <c r="P453">
        <v>699.74554997144401</v>
      </c>
      <c r="Q453">
        <v>650.68517200671101</v>
      </c>
      <c r="R453">
        <v>65.888797874543101</v>
      </c>
      <c r="S453" s="1">
        <f>(Table2[[#This Row],[Close Price]]-Table2[[#This Row],[20D EMA]])/Table2[[#This Row],[20D EMA]]</f>
        <v>5.2312114531297978E-2</v>
      </c>
      <c r="T453" s="1">
        <f>(Table2[[#This Row],[Close Price]]-Table2[[#This Row],[50D EMA]])/Table2[[#This Row],[50D EMA]]</f>
        <v>7.7748904627941068E-2</v>
      </c>
      <c r="U453" s="1">
        <f>(Table2[[#This Row],[Close Price]]-Table2[[#This Row],[200D EMA]])/Table2[[#This Row],[200D EMA]]</f>
        <v>0.15900904530251359</v>
      </c>
      <c r="V453">
        <v>0.93510891266878604</v>
      </c>
      <c r="W453">
        <v>748.6</v>
      </c>
      <c r="X453">
        <v>753.9</v>
      </c>
      <c r="Y453">
        <v>701</v>
      </c>
      <c r="Z453">
        <v>756</v>
      </c>
      <c r="AA453">
        <v>701</v>
      </c>
      <c r="AB453">
        <v>757</v>
      </c>
      <c r="AC453" s="1">
        <f>(Table2[[#This Row],[Close Price]]/Table2[[#This Row],[Day Low]])-1</f>
        <v>7.4138391664440029E-3</v>
      </c>
      <c r="AD453" s="1">
        <f>(Table2[[#This Row],[Day High]]/Table2[[#This Row],[Close Price]])-1</f>
        <v>-3.3149903865281605E-4</v>
      </c>
      <c r="AE453" s="1">
        <f>(Table2[[#This Row],[Close Price]]/Table2[[#This Row],[Current Week Low]])-1</f>
        <v>7.5820256776034212E-2</v>
      </c>
      <c r="AF453" s="1">
        <f>(Table2[[#This Row],[Current Week High]]/Table2[[#This Row],[Close Price]])-1</f>
        <v>2.4530928860306833E-3</v>
      </c>
      <c r="AG453" s="1">
        <f>(Table2[[#This Row],[Close Price]]/Table2[[#This Row],[Current Month Low]])-1</f>
        <v>7.5820256776034212E-2</v>
      </c>
      <c r="AH453" s="1">
        <f>(Table2[[#This Row],[Current Month High]]/Table2[[#This Row],[Close Price]])-1</f>
        <v>3.7790890406417255E-3</v>
      </c>
      <c r="AI453">
        <v>2.0022541934628402</v>
      </c>
      <c r="AJ453">
        <v>72.1803652968036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0.13</v>
      </c>
      <c r="AM453" t="s">
        <v>3111</v>
      </c>
      <c r="AN453">
        <v>8.1</v>
      </c>
      <c r="AO453" t="s">
        <v>3111</v>
      </c>
      <c r="AP453">
        <v>-5.3415571087945E-2</v>
      </c>
      <c r="AQ453">
        <f>(Table2[[#This Row],[Sharpe Ratio]]-AVERAGE(Table2[Sharpe Ratio]))/_xlfn.STDEV.P(Table2[Sharpe Ratio])</f>
        <v>-1.3544232354191454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-0.70292890487716941</v>
      </c>
      <c r="AS453">
        <f>_xlfn.RANK.AVG(Table2[[#This Row],[1Y Return vs Nifty Z-Score]],Table2[1Y Return vs Nifty Z-Score])</f>
        <v>290</v>
      </c>
      <c r="AT453">
        <f>_xlfn.RANK.AVG(Table2[[#This Row],[6M Return vs Nifty Z-Score]],Table2[6M Return vs Nifty Z-Score])</f>
        <v>337</v>
      </c>
      <c r="AU453">
        <f>_xlfn.RANK.AVG(Table2[[#This Row],[Sharpe Ratio Z-Score]],Table2[Sharpe Ratio Z-Score])</f>
        <v>669</v>
      </c>
      <c r="AV453">
        <f>(Table2[[#This Row],[Rank 1Y]]+Table2[[#This Row],[Rank 6M]]+Table2[[#This Row],[Rank Sharpe]])/3</f>
        <v>432</v>
      </c>
    </row>
    <row r="454" spans="1:48" x14ac:dyDescent="0.3">
      <c r="A454" t="s">
        <v>517</v>
      </c>
      <c r="B454" t="s">
        <v>518</v>
      </c>
      <c r="C454" t="s">
        <v>3073</v>
      </c>
      <c r="D454" t="s">
        <v>359</v>
      </c>
      <c r="E454">
        <v>38645.694406584997</v>
      </c>
      <c r="F454">
        <v>739.45</v>
      </c>
      <c r="G454">
        <v>-10.5017184844342</v>
      </c>
      <c r="H454">
        <f>(Table2[[#This Row],[1Y Return vs Nifty]]-AVERAGE(Table2[1Y Return vs Nifty]))/_xlfn.STDEV.P(Table2[1Y Return vs Nifty])</f>
        <v>-0.67740434643510727</v>
      </c>
      <c r="I454">
        <v>-6.41561452834961</v>
      </c>
      <c r="J454">
        <f>(Table2[[#This Row],[1M Return vs Nifty]]-AVERAGE(Table2[1M Return vs Nifty]))/_xlfn.STDEV.P(Table2[1M Return vs Nifty])</f>
        <v>-0.30587707080471871</v>
      </c>
      <c r="K454">
        <v>18.6510137430874</v>
      </c>
      <c r="L454">
        <f>(Table2[[#This Row],[6M Return vs Nifty]]-AVERAGE(Table2[6M Return vs Nifty]))/_xlfn.STDEV.P(Table2[6M Return vs Nifty])</f>
        <v>0.49915708676979309</v>
      </c>
      <c r="M454">
        <v>-2.5504121429547499</v>
      </c>
      <c r="N454">
        <f>(Table2[[#This Row],[1W Return vs Nifty]]-AVERAGE(Table2[1W Return vs Nifty]))/_xlfn.STDEV.P(Table2[1W Return vs Nifty])</f>
        <v>0.11849570267679578</v>
      </c>
      <c r="O454">
        <v>736.89</v>
      </c>
      <c r="P454">
        <v>724.53415809146497</v>
      </c>
      <c r="Q454">
        <v>637.45154114997194</v>
      </c>
      <c r="R454">
        <v>50.5429671284327</v>
      </c>
      <c r="S454" s="1">
        <f>(Table2[[#This Row],[Close Price]]-Table2[[#This Row],[20D EMA]])/Table2[[#This Row],[20D EMA]]</f>
        <v>3.4740599003922693E-3</v>
      </c>
      <c r="T454" s="1">
        <f>(Table2[[#This Row],[Close Price]]-Table2[[#This Row],[50D EMA]])/Table2[[#This Row],[50D EMA]]</f>
        <v>2.0586802902192638E-2</v>
      </c>
      <c r="U454" s="1">
        <f>(Table2[[#This Row],[Close Price]]-Table2[[#This Row],[200D EMA]])/Table2[[#This Row],[200D EMA]]</f>
        <v>0.16000974547182267</v>
      </c>
      <c r="V454">
        <v>1.4962899856104599</v>
      </c>
      <c r="W454">
        <v>732.55</v>
      </c>
      <c r="X454">
        <v>739.45</v>
      </c>
      <c r="Y454">
        <v>705</v>
      </c>
      <c r="Z454">
        <v>768.85</v>
      </c>
      <c r="AA454">
        <v>705</v>
      </c>
      <c r="AB454">
        <v>799</v>
      </c>
      <c r="AC454" s="1">
        <f>(Table2[[#This Row],[Close Price]]/Table2[[#This Row],[Day Low]])-1</f>
        <v>9.4191522762951951E-3</v>
      </c>
      <c r="AD454" s="1">
        <f>(Table2[[#This Row],[Day High]]/Table2[[#This Row],[Close Price]])-1</f>
        <v>0</v>
      </c>
      <c r="AE454" s="1">
        <f>(Table2[[#This Row],[Close Price]]/Table2[[#This Row],[Current Week Low]])-1</f>
        <v>4.8865248226950486E-2</v>
      </c>
      <c r="AF454" s="1">
        <f>(Table2[[#This Row],[Current Week High]]/Table2[[#This Row],[Close Price]])-1</f>
        <v>3.9759280546352027E-2</v>
      </c>
      <c r="AG454" s="1">
        <f>(Table2[[#This Row],[Close Price]]/Table2[[#This Row],[Current Month Low]])-1</f>
        <v>4.8865248226950486E-2</v>
      </c>
      <c r="AH454" s="1">
        <f>(Table2[[#This Row],[Current Month High]]/Table2[[#This Row],[Close Price]])-1</f>
        <v>8.053282845358023E-2</v>
      </c>
      <c r="AI454">
        <v>8.0532828453580194</v>
      </c>
      <c r="AJ454">
        <v>50.294715447154402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0.1</v>
      </c>
      <c r="AM454" t="s">
        <v>3111</v>
      </c>
      <c r="AN454">
        <v>6.32</v>
      </c>
      <c r="AO454" t="s">
        <v>3111</v>
      </c>
      <c r="AQ454">
        <f>(Table2[[#This Row],[Sharpe Ratio]]-AVERAGE(Table2[Sharpe Ratio]))/_xlfn.STDEV.P(Table2[Sharpe Ratio])</f>
        <v>-0.72922868034186683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-1.0948573081351041</v>
      </c>
      <c r="AS454">
        <f>_xlfn.RANK.AVG(Table2[[#This Row],[1Y Return vs Nifty Z-Score]],Table2[1Y Return vs Nifty Z-Score])</f>
        <v>566</v>
      </c>
      <c r="AT454">
        <f>_xlfn.RANK.AVG(Table2[[#This Row],[6M Return vs Nifty Z-Score]],Table2[6M Return vs Nifty Z-Score])</f>
        <v>180</v>
      </c>
      <c r="AU454">
        <f>_xlfn.RANK.AVG(Table2[[#This Row],[Sharpe Ratio Z-Score]],Table2[Sharpe Ratio Z-Score])</f>
        <v>552.5</v>
      </c>
      <c r="AV454">
        <f>(Table2[[#This Row],[Rank 1Y]]+Table2[[#This Row],[Rank 6M]]+Table2[[#This Row],[Rank Sharpe]])/3</f>
        <v>432.83333333333331</v>
      </c>
    </row>
    <row r="455" spans="1:48" x14ac:dyDescent="0.3">
      <c r="A455" t="s">
        <v>575</v>
      </c>
      <c r="B455" t="s">
        <v>576</v>
      </c>
      <c r="C455" t="s">
        <v>3072</v>
      </c>
      <c r="D455" t="s">
        <v>387</v>
      </c>
      <c r="E455">
        <v>33037.95121092</v>
      </c>
      <c r="F455">
        <v>520.20000000000005</v>
      </c>
      <c r="G455">
        <v>-4.3564584076650998</v>
      </c>
      <c r="H455">
        <f>(Table2[[#This Row],[1Y Return vs Nifty]]-AVERAGE(Table2[1Y Return vs Nifty]))/_xlfn.STDEV.P(Table2[1Y Return vs Nifty])</f>
        <v>-0.58461189303820593</v>
      </c>
      <c r="I455">
        <v>-1.89896294643691</v>
      </c>
      <c r="J455">
        <f>(Table2[[#This Row],[1M Return vs Nifty]]-AVERAGE(Table2[1M Return vs Nifty]))/_xlfn.STDEV.P(Table2[1M Return vs Nifty])</f>
        <v>0.15731388460276985</v>
      </c>
      <c r="K455">
        <v>-16.588189380760902</v>
      </c>
      <c r="L455">
        <f>(Table2[[#This Row],[6M Return vs Nifty]]-AVERAGE(Table2[6M Return vs Nifty]))/_xlfn.STDEV.P(Table2[6M Return vs Nifty])</f>
        <v>-0.74124506422128211</v>
      </c>
      <c r="M455">
        <v>-5.6483479969415002</v>
      </c>
      <c r="N455">
        <f>(Table2[[#This Row],[1W Return vs Nifty]]-AVERAGE(Table2[1W Return vs Nifty]))/_xlfn.STDEV.P(Table2[1W Return vs Nifty])</f>
        <v>-0.48338154079228624</v>
      </c>
      <c r="O455">
        <v>532.83000000000004</v>
      </c>
      <c r="P455">
        <v>519.79898674834703</v>
      </c>
      <c r="Q455">
        <v>478.24716948744202</v>
      </c>
      <c r="R455">
        <v>37.2770568522254</v>
      </c>
      <c r="S455" s="1">
        <f>(Table2[[#This Row],[Close Price]]-Table2[[#This Row],[20D EMA]])/Table2[[#This Row],[20D EMA]]</f>
        <v>-2.3703620291650233E-2</v>
      </c>
      <c r="T455" s="1">
        <f>(Table2[[#This Row],[Close Price]]-Table2[[#This Row],[50D EMA]])/Table2[[#This Row],[50D EMA]]</f>
        <v>7.7147755550965836E-4</v>
      </c>
      <c r="U455" s="1">
        <f>(Table2[[#This Row],[Close Price]]-Table2[[#This Row],[200D EMA]])/Table2[[#This Row],[200D EMA]]</f>
        <v>8.7722067560840278E-2</v>
      </c>
      <c r="V455">
        <v>0.65101524259953902</v>
      </c>
      <c r="W455">
        <v>505.7</v>
      </c>
      <c r="X455">
        <v>513.4</v>
      </c>
      <c r="Y455">
        <v>512.79999999999995</v>
      </c>
      <c r="Z455">
        <v>536.54999999999995</v>
      </c>
      <c r="AA455">
        <v>512.79999999999995</v>
      </c>
      <c r="AB455">
        <v>560</v>
      </c>
      <c r="AC455" s="1">
        <f>(Table2[[#This Row],[Close Price]]/Table2[[#This Row],[Day Low]])-1</f>
        <v>2.8673126359501699E-2</v>
      </c>
      <c r="AD455" s="1">
        <f>(Table2[[#This Row],[Day High]]/Table2[[#This Row],[Close Price]])-1</f>
        <v>-1.3071895424836777E-2</v>
      </c>
      <c r="AE455" s="1">
        <f>(Table2[[#This Row],[Close Price]]/Table2[[#This Row],[Current Week Low]])-1</f>
        <v>1.4430577223089047E-2</v>
      </c>
      <c r="AF455" s="1">
        <f>(Table2[[#This Row],[Current Week High]]/Table2[[#This Row],[Close Price]])-1</f>
        <v>3.1430219146481919E-2</v>
      </c>
      <c r="AG455" s="1">
        <f>(Table2[[#This Row],[Close Price]]/Table2[[#This Row],[Current Month Low]])-1</f>
        <v>1.4430577223089047E-2</v>
      </c>
      <c r="AH455" s="1">
        <f>(Table2[[#This Row],[Current Month High]]/Table2[[#This Row],[Close Price]])-1</f>
        <v>7.65090349865436E-2</v>
      </c>
      <c r="AI455">
        <v>9.1983852364474892</v>
      </c>
      <c r="AJ455">
        <v>42.5205479452055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-0.01</v>
      </c>
      <c r="AM455" t="s">
        <v>3110</v>
      </c>
      <c r="AN455">
        <v>-0.99</v>
      </c>
      <c r="AO455" t="s">
        <v>3110</v>
      </c>
      <c r="AP455">
        <v>0.11073976412459</v>
      </c>
      <c r="AQ455">
        <f>(Table2[[#This Row],[Sharpe Ratio]]-AVERAGE(Table2[Sharpe Ratio]))/_xlfn.STDEV.P(Table2[Sharpe Ratio])</f>
        <v>0.56690831026050004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-1.0850163031885045</v>
      </c>
      <c r="AS455">
        <f>_xlfn.RANK.AVG(Table2[[#This Row],[1Y Return vs Nifty Z-Score]],Table2[1Y Return vs Nifty Z-Score])</f>
        <v>522</v>
      </c>
      <c r="AT455">
        <f>_xlfn.RANK.AVG(Table2[[#This Row],[6M Return vs Nifty Z-Score]],Table2[6M Return vs Nifty Z-Score])</f>
        <v>577</v>
      </c>
      <c r="AU455">
        <f>_xlfn.RANK.AVG(Table2[[#This Row],[Sharpe Ratio Z-Score]],Table2[Sharpe Ratio Z-Score])</f>
        <v>203</v>
      </c>
      <c r="AV455">
        <f>(Table2[[#This Row],[Rank 1Y]]+Table2[[#This Row],[Rank 6M]]+Table2[[#This Row],[Rank Sharpe]])/3</f>
        <v>434</v>
      </c>
    </row>
    <row r="456" spans="1:48" x14ac:dyDescent="0.3">
      <c r="A456" t="s">
        <v>876</v>
      </c>
      <c r="B456" t="s">
        <v>877</v>
      </c>
      <c r="C456" t="s">
        <v>3066</v>
      </c>
      <c r="D456" t="s">
        <v>57</v>
      </c>
      <c r="E456">
        <v>16964.244838618</v>
      </c>
      <c r="F456">
        <v>200.42</v>
      </c>
      <c r="G456">
        <v>21.935268413265099</v>
      </c>
      <c r="H456">
        <f>(Table2[[#This Row],[1Y Return vs Nifty]]-AVERAGE(Table2[1Y Return vs Nifty]))/_xlfn.STDEV.P(Table2[1Y Return vs Nifty])</f>
        <v>-0.18761098416245051</v>
      </c>
      <c r="I456">
        <v>-5.6493545177496696</v>
      </c>
      <c r="J456">
        <f>(Table2[[#This Row],[1M Return vs Nifty]]-AVERAGE(Table2[1M Return vs Nifty]))/_xlfn.STDEV.P(Table2[1M Return vs Nifty])</f>
        <v>-0.22729569255060147</v>
      </c>
      <c r="K456">
        <v>-5.39218835867376</v>
      </c>
      <c r="L456">
        <f>(Table2[[#This Row],[6M Return vs Nifty]]-AVERAGE(Table2[6M Return vs Nifty]))/_xlfn.STDEV.P(Table2[6M Return vs Nifty])</f>
        <v>-0.34715148323174205</v>
      </c>
      <c r="M456">
        <v>-5.7295243753791896</v>
      </c>
      <c r="N456">
        <f>(Table2[[#This Row],[1W Return vs Nifty]]-AVERAGE(Table2[1W Return vs Nifty]))/_xlfn.STDEV.P(Table2[1W Return vs Nifty])</f>
        <v>-0.49915275659264041</v>
      </c>
      <c r="O456">
        <v>207.72</v>
      </c>
      <c r="P456">
        <v>201.854698305673</v>
      </c>
      <c r="Q456">
        <v>179.66903462955599</v>
      </c>
      <c r="R456">
        <v>37.091240060699299</v>
      </c>
      <c r="S456" s="1">
        <f>(Table2[[#This Row],[Close Price]]-Table2[[#This Row],[20D EMA]])/Table2[[#This Row],[20D EMA]]</f>
        <v>-3.514346235316778E-2</v>
      </c>
      <c r="T456" s="1">
        <f>(Table2[[#This Row],[Close Price]]-Table2[[#This Row],[50D EMA]])/Table2[[#This Row],[50D EMA]]</f>
        <v>-7.1075794505432539E-3</v>
      </c>
      <c r="U456" s="1">
        <f>(Table2[[#This Row],[Close Price]]-Table2[[#This Row],[200D EMA]])/Table2[[#This Row],[200D EMA]]</f>
        <v>0.11549550212271474</v>
      </c>
      <c r="V456">
        <v>0.83122186426588995</v>
      </c>
      <c r="W456">
        <v>200.3</v>
      </c>
      <c r="X456">
        <v>201.59</v>
      </c>
      <c r="Y456">
        <v>195.36</v>
      </c>
      <c r="Z456">
        <v>207.94</v>
      </c>
      <c r="AA456">
        <v>195.36</v>
      </c>
      <c r="AB456">
        <v>217.61</v>
      </c>
      <c r="AC456" s="1">
        <f>(Table2[[#This Row],[Close Price]]/Table2[[#This Row],[Day Low]])-1</f>
        <v>5.9910134797780401E-4</v>
      </c>
      <c r="AD456" s="1">
        <f>(Table2[[#This Row],[Day High]]/Table2[[#This Row],[Close Price]])-1</f>
        <v>5.8377407444367702E-3</v>
      </c>
      <c r="AE456" s="1">
        <f>(Table2[[#This Row],[Close Price]]/Table2[[#This Row],[Current Week Low]])-1</f>
        <v>2.5900900900900803E-2</v>
      </c>
      <c r="AF456" s="1">
        <f>(Table2[[#This Row],[Current Week High]]/Table2[[#This Row],[Close Price]])-1</f>
        <v>3.7521205468516117E-2</v>
      </c>
      <c r="AG456" s="1">
        <f>(Table2[[#This Row],[Close Price]]/Table2[[#This Row],[Current Month Low]])-1</f>
        <v>2.5900900900900803E-2</v>
      </c>
      <c r="AH456" s="1">
        <f>(Table2[[#This Row],[Current Month High]]/Table2[[#This Row],[Close Price]])-1</f>
        <v>8.5769883245185197E-2</v>
      </c>
      <c r="AI456">
        <v>14.9585869673685</v>
      </c>
      <c r="AJ456">
        <v>59.888312724371701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0.04</v>
      </c>
      <c r="AM456" t="s">
        <v>3111</v>
      </c>
      <c r="AN456">
        <v>-6.9</v>
      </c>
      <c r="AO456" t="s">
        <v>3110</v>
      </c>
      <c r="AP456">
        <v>3.102460138944E-3</v>
      </c>
      <c r="AQ456">
        <f>(Table2[[#This Row],[Sharpe Ratio]]-AVERAGE(Table2[Sharpe Ratio]))/_xlfn.STDEV.P(Table2[Sharpe Ratio])</f>
        <v>-0.6929164001077267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-1.9541273166451611</v>
      </c>
      <c r="AS456">
        <f>_xlfn.RANK.AVG(Table2[[#This Row],[1Y Return vs Nifty Z-Score]],Table2[1Y Return vs Nifty Z-Score])</f>
        <v>344</v>
      </c>
      <c r="AT456">
        <f>_xlfn.RANK.AVG(Table2[[#This Row],[6M Return vs Nifty Z-Score]],Table2[6M Return vs Nifty Z-Score])</f>
        <v>437</v>
      </c>
      <c r="AU456">
        <f>_xlfn.RANK.AVG(Table2[[#This Row],[Sharpe Ratio Z-Score]],Table2[Sharpe Ratio Z-Score])</f>
        <v>522</v>
      </c>
      <c r="AV456">
        <f>(Table2[[#This Row],[Rank 1Y]]+Table2[[#This Row],[Rank 6M]]+Table2[[#This Row],[Rank Sharpe]])/3</f>
        <v>434.33333333333331</v>
      </c>
    </row>
    <row r="457" spans="1:48" x14ac:dyDescent="0.3">
      <c r="A457" t="s">
        <v>1293</v>
      </c>
      <c r="B457" t="s">
        <v>1294</v>
      </c>
      <c r="C457" t="s">
        <v>3076</v>
      </c>
      <c r="D457" t="s">
        <v>306</v>
      </c>
      <c r="E457">
        <v>8423.0758059</v>
      </c>
      <c r="F457">
        <v>417.9</v>
      </c>
      <c r="G457">
        <v>1.1733165526877301</v>
      </c>
      <c r="H457">
        <f>(Table2[[#This Row],[1Y Return vs Nifty]]-AVERAGE(Table2[1Y Return vs Nifty]))/_xlfn.STDEV.P(Table2[1Y Return vs Nifty])</f>
        <v>-0.50111316737098111</v>
      </c>
      <c r="I457">
        <v>-8.8535382998741206</v>
      </c>
      <c r="J457">
        <f>(Table2[[#This Row],[1M Return vs Nifty]]-AVERAGE(Table2[1M Return vs Nifty]))/_xlfn.STDEV.P(Table2[1M Return vs Nifty])</f>
        <v>-0.55589065287182704</v>
      </c>
      <c r="K457">
        <v>-12.8784734179953</v>
      </c>
      <c r="L457">
        <f>(Table2[[#This Row],[6M Return vs Nifty]]-AVERAGE(Table2[6M Return vs Nifty]))/_xlfn.STDEV.P(Table2[6M Return vs Nifty])</f>
        <v>-0.61066493607229277</v>
      </c>
      <c r="M457">
        <v>-7.4129252476640701</v>
      </c>
      <c r="N457">
        <f>(Table2[[#This Row],[1W Return vs Nifty]]-AVERAGE(Table2[1W Return vs Nifty]))/_xlfn.STDEV.P(Table2[1W Return vs Nifty])</f>
        <v>-0.82620945641435506</v>
      </c>
      <c r="O457">
        <v>444.16</v>
      </c>
      <c r="P457">
        <v>439.65533687306902</v>
      </c>
      <c r="Q457">
        <v>408.612930213418</v>
      </c>
      <c r="R457">
        <v>27.9086429074056</v>
      </c>
      <c r="S457" s="1">
        <f>(Table2[[#This Row],[Close Price]]-Table2[[#This Row],[20D EMA]])/Table2[[#This Row],[20D EMA]]</f>
        <v>-5.9122838616714801E-2</v>
      </c>
      <c r="T457" s="1">
        <f>(Table2[[#This Row],[Close Price]]-Table2[[#This Row],[50D EMA]])/Table2[[#This Row],[50D EMA]]</f>
        <v>-4.9482708495700418E-2</v>
      </c>
      <c r="U457" s="1">
        <f>(Table2[[#This Row],[Close Price]]-Table2[[#This Row],[200D EMA]])/Table2[[#This Row],[200D EMA]]</f>
        <v>2.2728281705944441E-2</v>
      </c>
      <c r="V457">
        <v>1.74045718631423</v>
      </c>
      <c r="W457">
        <v>418</v>
      </c>
      <c r="X457">
        <v>423.15</v>
      </c>
      <c r="Y457">
        <v>411</v>
      </c>
      <c r="Z457">
        <v>440</v>
      </c>
      <c r="AA457">
        <v>411</v>
      </c>
      <c r="AB457">
        <v>458.75</v>
      </c>
      <c r="AC457" s="1">
        <f>(Table2[[#This Row],[Close Price]]/Table2[[#This Row],[Day Low]])-1</f>
        <v>-2.3923444976081676E-4</v>
      </c>
      <c r="AD457" s="1">
        <f>(Table2[[#This Row],[Day High]]/Table2[[#This Row],[Close Price]])-1</f>
        <v>1.2562814070351758E-2</v>
      </c>
      <c r="AE457" s="1">
        <f>(Table2[[#This Row],[Close Price]]/Table2[[#This Row],[Current Week Low]])-1</f>
        <v>1.6788321167883202E-2</v>
      </c>
      <c r="AF457" s="1">
        <f>(Table2[[#This Row],[Current Week High]]/Table2[[#This Row],[Close Price]])-1</f>
        <v>5.2883464943766612E-2</v>
      </c>
      <c r="AG457" s="1">
        <f>(Table2[[#This Row],[Close Price]]/Table2[[#This Row],[Current Month Low]])-1</f>
        <v>1.6788321167883202E-2</v>
      </c>
      <c r="AH457" s="1">
        <f>(Table2[[#This Row],[Current Month High]]/Table2[[#This Row],[Close Price]])-1</f>
        <v>9.7750658052165651E-2</v>
      </c>
      <c r="AI457">
        <v>20.842306771954998</v>
      </c>
      <c r="AJ457">
        <v>26.082365364308298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-0.06</v>
      </c>
      <c r="AM457" t="s">
        <v>3110</v>
      </c>
      <c r="AN457">
        <v>-5.03</v>
      </c>
      <c r="AO457" t="s">
        <v>3110</v>
      </c>
      <c r="AP457">
        <v>7.5290970948016997E-2</v>
      </c>
      <c r="AQ457">
        <f>(Table2[[#This Row],[Sharpe Ratio]]-AVERAGE(Table2[Sharpe Ratio]))/_xlfn.STDEV.P(Table2[Sharpe Ratio])</f>
        <v>0.15200321748211904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-2.3418749952473372</v>
      </c>
      <c r="AS457">
        <f>_xlfn.RANK.AVG(Table2[[#This Row],[1Y Return vs Nifty Z-Score]],Table2[1Y Return vs Nifty Z-Score])</f>
        <v>481</v>
      </c>
      <c r="AT457">
        <f>_xlfn.RANK.AVG(Table2[[#This Row],[6M Return vs Nifty Z-Score]],Table2[6M Return vs Nifty Z-Score])</f>
        <v>530</v>
      </c>
      <c r="AU457">
        <f>_xlfn.RANK.AVG(Table2[[#This Row],[Sharpe Ratio Z-Score]],Table2[Sharpe Ratio Z-Score])</f>
        <v>294</v>
      </c>
      <c r="AV457">
        <f>(Table2[[#This Row],[Rank 1Y]]+Table2[[#This Row],[Rank 6M]]+Table2[[#This Row],[Rank Sharpe]])/3</f>
        <v>435</v>
      </c>
    </row>
    <row r="458" spans="1:48" x14ac:dyDescent="0.3">
      <c r="A458" t="s">
        <v>164</v>
      </c>
      <c r="B458" t="s">
        <v>165</v>
      </c>
      <c r="C458" t="s">
        <v>3080</v>
      </c>
      <c r="D458" t="s">
        <v>166</v>
      </c>
      <c r="E458">
        <v>160356.8957619</v>
      </c>
      <c r="F458">
        <v>3152.85</v>
      </c>
      <c r="G458">
        <v>-3.2128290453024499</v>
      </c>
      <c r="H458">
        <f>(Table2[[#This Row],[1Y Return vs Nifty]]-AVERAGE(Table2[1Y Return vs Nifty]))/_xlfn.STDEV.P(Table2[1Y Return vs Nifty])</f>
        <v>-0.56734327088313552</v>
      </c>
      <c r="I458">
        <v>-1.5230908888058701</v>
      </c>
      <c r="J458">
        <f>(Table2[[#This Row],[1M Return vs Nifty]]-AVERAGE(Table2[1M Return vs Nifty]))/_xlfn.STDEV.P(Table2[1M Return vs Nifty])</f>
        <v>0.19586025780151287</v>
      </c>
      <c r="K458">
        <v>6.1587941799035804</v>
      </c>
      <c r="L458">
        <f>(Table2[[#This Row],[6M Return vs Nifty]]-AVERAGE(Table2[6M Return vs Nifty]))/_xlfn.STDEV.P(Table2[6M Return vs Nifty])</f>
        <v>5.9437267840646235E-2</v>
      </c>
      <c r="M458">
        <v>-0.69515448693074799</v>
      </c>
      <c r="N458">
        <f>(Table2[[#This Row],[1W Return vs Nifty]]-AVERAGE(Table2[1W Return vs Nifty]))/_xlfn.STDEV.P(Table2[1W Return vs Nifty])</f>
        <v>0.47894130793218864</v>
      </c>
      <c r="O458">
        <v>3128.55</v>
      </c>
      <c r="P458">
        <v>3100.1273393875799</v>
      </c>
      <c r="Q458">
        <v>2884.8591761336102</v>
      </c>
      <c r="R458">
        <v>55.091019724952098</v>
      </c>
      <c r="S458" s="1">
        <f>(Table2[[#This Row],[Close Price]]-Table2[[#This Row],[20D EMA]])/Table2[[#This Row],[20D EMA]]</f>
        <v>7.7671764875101006E-3</v>
      </c>
      <c r="T458" s="1">
        <f>(Table2[[#This Row],[Close Price]]-Table2[[#This Row],[50D EMA]])/Table2[[#This Row],[50D EMA]]</f>
        <v>1.7006611290630139E-2</v>
      </c>
      <c r="U458" s="1">
        <f>(Table2[[#This Row],[Close Price]]-Table2[[#This Row],[200D EMA]])/Table2[[#This Row],[200D EMA]]</f>
        <v>9.2895634588846893E-2</v>
      </c>
      <c r="V458">
        <v>0.67640447089948497</v>
      </c>
      <c r="W458">
        <v>3155.1</v>
      </c>
      <c r="X458">
        <v>3184.25</v>
      </c>
      <c r="Y458">
        <v>3043.6</v>
      </c>
      <c r="Z458">
        <v>3196</v>
      </c>
      <c r="AA458">
        <v>3043.6</v>
      </c>
      <c r="AB458">
        <v>3206.85</v>
      </c>
      <c r="AC458" s="1">
        <f>(Table2[[#This Row],[Close Price]]/Table2[[#This Row],[Day Low]])-1</f>
        <v>-7.1313112104209875E-4</v>
      </c>
      <c r="AD458" s="1">
        <f>(Table2[[#This Row],[Day High]]/Table2[[#This Row],[Close Price]])-1</f>
        <v>9.9592432243842399E-3</v>
      </c>
      <c r="AE458" s="1">
        <f>(Table2[[#This Row],[Close Price]]/Table2[[#This Row],[Current Week Low]])-1</f>
        <v>3.5894992771717593E-2</v>
      </c>
      <c r="AF458" s="1">
        <f>(Table2[[#This Row],[Current Week High]]/Table2[[#This Row],[Close Price]])-1</f>
        <v>1.3686030099751001E-2</v>
      </c>
      <c r="AG458" s="1">
        <f>(Table2[[#This Row],[Close Price]]/Table2[[#This Row],[Current Month Low]])-1</f>
        <v>3.5894992771717593E-2</v>
      </c>
      <c r="AH458" s="1">
        <f>(Table2[[#This Row],[Current Month High]]/Table2[[#This Row],[Close Price]])-1</f>
        <v>1.7127360959132254E-2</v>
      </c>
      <c r="AI458">
        <v>2.8609036268772701</v>
      </c>
      <c r="AJ458">
        <v>37.525899107980102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-0.01</v>
      </c>
      <c r="AM458" t="s">
        <v>3110</v>
      </c>
      <c r="AN458">
        <v>0.08</v>
      </c>
      <c r="AO458" t="s">
        <v>3111</v>
      </c>
      <c r="AP458">
        <v>1.3918995751789001E-2</v>
      </c>
      <c r="AQ458">
        <f>(Table2[[#This Row],[Sharpe Ratio]]-AVERAGE(Table2[Sharpe Ratio]))/_xlfn.STDEV.P(Table2[Sharpe Ratio])</f>
        <v>-0.56631587834570563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-0.39942031565449337</v>
      </c>
      <c r="AS458">
        <f>_xlfn.RANK.AVG(Table2[[#This Row],[1Y Return vs Nifty Z-Score]],Table2[1Y Return vs Nifty Z-Score])</f>
        <v>514</v>
      </c>
      <c r="AT458">
        <f>_xlfn.RANK.AVG(Table2[[#This Row],[6M Return vs Nifty Z-Score]],Table2[6M Return vs Nifty Z-Score])</f>
        <v>294</v>
      </c>
      <c r="AU458">
        <f>_xlfn.RANK.AVG(Table2[[#This Row],[Sharpe Ratio Z-Score]],Table2[Sharpe Ratio Z-Score])</f>
        <v>499</v>
      </c>
      <c r="AV458">
        <f>(Table2[[#This Row],[Rank 1Y]]+Table2[[#This Row],[Rank 6M]]+Table2[[#This Row],[Rank Sharpe]])/3</f>
        <v>435.66666666666669</v>
      </c>
    </row>
    <row r="459" spans="1:48" x14ac:dyDescent="0.3">
      <c r="A459" t="s">
        <v>1986</v>
      </c>
      <c r="B459" t="s">
        <v>1987</v>
      </c>
      <c r="C459" t="s">
        <v>3077</v>
      </c>
      <c r="D459" t="s">
        <v>130</v>
      </c>
      <c r="E459">
        <v>3169.3830840000001</v>
      </c>
      <c r="F459">
        <v>550.20000000000005</v>
      </c>
      <c r="G459">
        <v>-29.803840835042401</v>
      </c>
      <c r="H459">
        <f>(Table2[[#This Row],[1Y Return vs Nifty]]-AVERAGE(Table2[1Y Return vs Nifty]))/_xlfn.STDEV.P(Table2[1Y Return vs Nifty])</f>
        <v>-0.96886333536398173</v>
      </c>
      <c r="I459">
        <v>-8.2657485977754792</v>
      </c>
      <c r="J459">
        <f>(Table2[[#This Row],[1M Return vs Nifty]]-AVERAGE(Table2[1M Return vs Nifty]))/_xlfn.STDEV.P(Table2[1M Return vs Nifty])</f>
        <v>-0.4956117341294482</v>
      </c>
      <c r="K459">
        <v>-14.8057486305346</v>
      </c>
      <c r="L459">
        <f>(Table2[[#This Row],[6M Return vs Nifty]]-AVERAGE(Table2[6M Return vs Nifty]))/_xlfn.STDEV.P(Table2[6M Return vs Nifty])</f>
        <v>-0.67850405010627846</v>
      </c>
      <c r="M459">
        <v>-12.7973877217963</v>
      </c>
      <c r="N459">
        <f>(Table2[[#This Row],[1W Return vs Nifty]]-AVERAGE(Table2[1W Return vs Nifty]))/_xlfn.STDEV.P(Table2[1W Return vs Nifty])</f>
        <v>-1.8723206686019267</v>
      </c>
      <c r="O459">
        <v>620.67999999999995</v>
      </c>
      <c r="P459">
        <v>600.55001144156097</v>
      </c>
      <c r="Q459">
        <v>563.72650048765195</v>
      </c>
      <c r="R459">
        <v>20.129719768665801</v>
      </c>
      <c r="S459" s="1">
        <f>(Table2[[#This Row],[Close Price]]-Table2[[#This Row],[20D EMA]])/Table2[[#This Row],[20D EMA]]</f>
        <v>-0.11355287748920524</v>
      </c>
      <c r="T459" s="1">
        <f>(Table2[[#This Row],[Close Price]]-Table2[[#This Row],[50D EMA]])/Table2[[#This Row],[50D EMA]]</f>
        <v>-8.3839830958791745E-2</v>
      </c>
      <c r="U459" s="1">
        <f>(Table2[[#This Row],[Close Price]]-Table2[[#This Row],[200D EMA]])/Table2[[#This Row],[200D EMA]]</f>
        <v>-2.3994792644927626E-2</v>
      </c>
      <c r="V459">
        <v>0.79611196401000295</v>
      </c>
      <c r="W459">
        <v>549.95000000000005</v>
      </c>
      <c r="X459">
        <v>580</v>
      </c>
      <c r="Y459">
        <v>536.1</v>
      </c>
      <c r="Z459">
        <v>629.95000000000005</v>
      </c>
      <c r="AA459">
        <v>536.1</v>
      </c>
      <c r="AB459">
        <v>655</v>
      </c>
      <c r="AC459" s="1">
        <f>(Table2[[#This Row],[Close Price]]/Table2[[#This Row],[Day Low]])-1</f>
        <v>4.5458678061649493E-4</v>
      </c>
      <c r="AD459" s="1">
        <f>(Table2[[#This Row],[Day High]]/Table2[[#This Row],[Close Price]])-1</f>
        <v>5.4162122864412909E-2</v>
      </c>
      <c r="AE459" s="1">
        <f>(Table2[[#This Row],[Close Price]]/Table2[[#This Row],[Current Week Low]])-1</f>
        <v>2.6301063234471123E-2</v>
      </c>
      <c r="AF459" s="1">
        <f>(Table2[[#This Row],[Current Week High]]/Table2[[#This Row],[Close Price]])-1</f>
        <v>0.1449472918938568</v>
      </c>
      <c r="AG459" s="1">
        <f>(Table2[[#This Row],[Close Price]]/Table2[[#This Row],[Current Month Low]])-1</f>
        <v>2.6301063234471123E-2</v>
      </c>
      <c r="AH459" s="1">
        <f>(Table2[[#This Row],[Current Month High]]/Table2[[#This Row],[Close Price]])-1</f>
        <v>0.19047619047619047</v>
      </c>
      <c r="AI459">
        <v>25.7633587786259</v>
      </c>
      <c r="AJ459">
        <v>19.6086956521739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0.1</v>
      </c>
      <c r="AM459" t="s">
        <v>3111</v>
      </c>
      <c r="AN459">
        <v>-14.37</v>
      </c>
      <c r="AO459" t="s">
        <v>3110</v>
      </c>
      <c r="AP459">
        <v>0.157413247786023</v>
      </c>
      <c r="AQ459">
        <f>(Table2[[#This Row],[Sharpe Ratio]]-AVERAGE(Table2[Sharpe Ratio]))/_xlfn.STDEV.P(Table2[Sharpe Ratio])</f>
        <v>1.1131911123964802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-2.9021086758051551</v>
      </c>
      <c r="AS459">
        <f>_xlfn.RANK.AVG(Table2[[#This Row],[1Y Return vs Nifty Z-Score]],Table2[1Y Return vs Nifty Z-Score])</f>
        <v>653</v>
      </c>
      <c r="AT459">
        <f>_xlfn.RANK.AVG(Table2[[#This Row],[6M Return vs Nifty Z-Score]],Table2[6M Return vs Nifty Z-Score])</f>
        <v>554</v>
      </c>
      <c r="AU459">
        <f>_xlfn.RANK.AVG(Table2[[#This Row],[Sharpe Ratio Z-Score]],Table2[Sharpe Ratio Z-Score])</f>
        <v>100</v>
      </c>
      <c r="AV459">
        <f>(Table2[[#This Row],[Rank 1Y]]+Table2[[#This Row],[Rank 6M]]+Table2[[#This Row],[Rank Sharpe]])/3</f>
        <v>435.66666666666669</v>
      </c>
    </row>
    <row r="460" spans="1:48" x14ac:dyDescent="0.3">
      <c r="A460" t="s">
        <v>1542</v>
      </c>
      <c r="B460" t="s">
        <v>1543</v>
      </c>
      <c r="C460" t="s">
        <v>3077</v>
      </c>
      <c r="D460" t="s">
        <v>260</v>
      </c>
      <c r="E460">
        <v>6163.6719572800002</v>
      </c>
      <c r="F460">
        <v>777.2</v>
      </c>
      <c r="G460">
        <v>32.017689629096097</v>
      </c>
      <c r="H460">
        <f>(Table2[[#This Row],[1Y Return vs Nifty]]-AVERAGE(Table2[1Y Return vs Nifty]))/_xlfn.STDEV.P(Table2[1Y Return vs Nifty])</f>
        <v>-3.5368021438274132E-2</v>
      </c>
      <c r="I460">
        <v>-4.8036612978089401</v>
      </c>
      <c r="J460">
        <f>(Table2[[#This Row],[1M Return vs Nifty]]-AVERAGE(Table2[1M Return vs Nifty]))/_xlfn.STDEV.P(Table2[1M Return vs Nifty])</f>
        <v>-0.14056829208104871</v>
      </c>
      <c r="K460">
        <v>-6.9935214596391999</v>
      </c>
      <c r="L460">
        <f>(Table2[[#This Row],[6M Return vs Nifty]]-AVERAGE(Table2[6M Return vs Nifty]))/_xlfn.STDEV.P(Table2[6M Return vs Nifty])</f>
        <v>-0.40351759956842226</v>
      </c>
      <c r="M460">
        <v>-6.2301600038339204</v>
      </c>
      <c r="N460">
        <f>(Table2[[#This Row],[1W Return vs Nifty]]-AVERAGE(Table2[1W Return vs Nifty]))/_xlfn.STDEV.P(Table2[1W Return vs Nifty])</f>
        <v>-0.59641790546554974</v>
      </c>
      <c r="O460">
        <v>773.53</v>
      </c>
      <c r="P460">
        <v>748.75485001587197</v>
      </c>
      <c r="Q460">
        <v>691.47490544027301</v>
      </c>
      <c r="R460">
        <v>49.992806141616398</v>
      </c>
      <c r="S460" s="1">
        <f>(Table2[[#This Row],[Close Price]]-Table2[[#This Row],[20D EMA]])/Table2[[#This Row],[20D EMA]]</f>
        <v>4.7444830840433763E-3</v>
      </c>
      <c r="T460" s="1">
        <f>(Table2[[#This Row],[Close Price]]-Table2[[#This Row],[50D EMA]])/Table2[[#This Row],[50D EMA]]</f>
        <v>3.7989937539002393E-2</v>
      </c>
      <c r="U460" s="1">
        <f>(Table2[[#This Row],[Close Price]]-Table2[[#This Row],[200D EMA]])/Table2[[#This Row],[200D EMA]]</f>
        <v>0.12397426701283472</v>
      </c>
      <c r="V460">
        <v>1.03044143018722</v>
      </c>
      <c r="W460">
        <v>770.25</v>
      </c>
      <c r="X460">
        <v>776.95</v>
      </c>
      <c r="Y460">
        <v>741.55</v>
      </c>
      <c r="Z460">
        <v>780</v>
      </c>
      <c r="AA460">
        <v>741.55</v>
      </c>
      <c r="AB460">
        <v>816.9</v>
      </c>
      <c r="AC460" s="1">
        <f>(Table2[[#This Row],[Close Price]]/Table2[[#This Row],[Day Low]])-1</f>
        <v>9.023044466082597E-3</v>
      </c>
      <c r="AD460" s="1">
        <f>(Table2[[#This Row],[Day High]]/Table2[[#This Row],[Close Price]])-1</f>
        <v>-3.2166752444673374E-4</v>
      </c>
      <c r="AE460" s="1">
        <f>(Table2[[#This Row],[Close Price]]/Table2[[#This Row],[Current Week Low]])-1</f>
        <v>4.8074978086440678E-2</v>
      </c>
      <c r="AF460" s="1">
        <f>(Table2[[#This Row],[Current Week High]]/Table2[[#This Row],[Close Price]])-1</f>
        <v>3.6026762738032847E-3</v>
      </c>
      <c r="AG460" s="1">
        <f>(Table2[[#This Row],[Close Price]]/Table2[[#This Row],[Current Month Low]])-1</f>
        <v>4.8074978086440678E-2</v>
      </c>
      <c r="AH460" s="1">
        <f>(Table2[[#This Row],[Current Month High]]/Table2[[#This Row],[Close Price]])-1</f>
        <v>5.1080802882141008E-2</v>
      </c>
      <c r="AI460">
        <v>13.715903242408601</v>
      </c>
      <c r="AJ460">
        <v>66.763222830168402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0.06</v>
      </c>
      <c r="AM460" t="s">
        <v>3111</v>
      </c>
      <c r="AN460">
        <v>1.49</v>
      </c>
      <c r="AO460" t="s">
        <v>3111</v>
      </c>
      <c r="AQ460">
        <f>(Table2[[#This Row],[Sharpe Ratio]]-AVERAGE(Table2[Sharpe Ratio]))/_xlfn.STDEV.P(Table2[Sharpe Ratio])</f>
        <v>-0.72922868034186683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-1.9051004988951616</v>
      </c>
      <c r="AS460">
        <f>_xlfn.RANK.AVG(Table2[[#This Row],[1Y Return vs Nifty Z-Score]],Table2[1Y Return vs Nifty Z-Score])</f>
        <v>300</v>
      </c>
      <c r="AT460">
        <f>_xlfn.RANK.AVG(Table2[[#This Row],[6M Return vs Nifty Z-Score]],Table2[6M Return vs Nifty Z-Score])</f>
        <v>456</v>
      </c>
      <c r="AU460">
        <f>_xlfn.RANK.AVG(Table2[[#This Row],[Sharpe Ratio Z-Score]],Table2[Sharpe Ratio Z-Score])</f>
        <v>552.5</v>
      </c>
      <c r="AV460">
        <f>(Table2[[#This Row],[Rank 1Y]]+Table2[[#This Row],[Rank 6M]]+Table2[[#This Row],[Rank Sharpe]])/3</f>
        <v>436.16666666666669</v>
      </c>
    </row>
    <row r="461" spans="1:48" x14ac:dyDescent="0.3">
      <c r="A461" t="s">
        <v>1899</v>
      </c>
      <c r="B461" t="s">
        <v>1900</v>
      </c>
      <c r="C461" t="s">
        <v>3070</v>
      </c>
      <c r="D461" t="s">
        <v>51</v>
      </c>
      <c r="E461">
        <v>3551.3278749900001</v>
      </c>
      <c r="F461">
        <v>354.15</v>
      </c>
      <c r="G461">
        <v>5.3387057215734899</v>
      </c>
      <c r="H461">
        <f>(Table2[[#This Row],[1Y Return vs Nifty]]-AVERAGE(Table2[1Y Return vs Nifty]))/_xlfn.STDEV.P(Table2[1Y Return vs Nifty])</f>
        <v>-0.43821645095779999</v>
      </c>
      <c r="I461">
        <v>-2.46764262786537</v>
      </c>
      <c r="J461">
        <f>(Table2[[#This Row],[1M Return vs Nifty]]-AVERAGE(Table2[1M Return vs Nifty]))/_xlfn.STDEV.P(Table2[1M Return vs Nifty])</f>
        <v>9.8994733748515196E-2</v>
      </c>
      <c r="K461">
        <v>-7.7527453236779502</v>
      </c>
      <c r="L461">
        <f>(Table2[[#This Row],[6M Return vs Nifty]]-AVERAGE(Table2[6M Return vs Nifty]))/_xlfn.STDEV.P(Table2[6M Return vs Nifty])</f>
        <v>-0.43024189610622038</v>
      </c>
      <c r="M461">
        <v>0.314999085358802</v>
      </c>
      <c r="N461">
        <f>(Table2[[#This Row],[1W Return vs Nifty]]-AVERAGE(Table2[1W Return vs Nifty]))/_xlfn.STDEV.P(Table2[1W Return vs Nifty])</f>
        <v>0.67519729134374218</v>
      </c>
      <c r="O461">
        <v>351.67</v>
      </c>
      <c r="P461">
        <v>347.03126636239602</v>
      </c>
      <c r="Q461">
        <v>319.40177011483701</v>
      </c>
      <c r="R461">
        <v>53.875701827656599</v>
      </c>
      <c r="S461" s="1">
        <f>(Table2[[#This Row],[Close Price]]-Table2[[#This Row],[20D EMA]])/Table2[[#This Row],[20D EMA]]</f>
        <v>7.0520658571955564E-3</v>
      </c>
      <c r="T461" s="1">
        <f>(Table2[[#This Row],[Close Price]]-Table2[[#This Row],[50D EMA]])/Table2[[#This Row],[50D EMA]]</f>
        <v>2.0513234188443523E-2</v>
      </c>
      <c r="U461" s="1">
        <f>(Table2[[#This Row],[Close Price]]-Table2[[#This Row],[200D EMA]])/Table2[[#This Row],[200D EMA]]</f>
        <v>0.10879160085014454</v>
      </c>
      <c r="V461">
        <v>0.54949697197272196</v>
      </c>
      <c r="W461">
        <v>353.15</v>
      </c>
      <c r="X461">
        <v>355.5</v>
      </c>
      <c r="Y461">
        <v>330.55</v>
      </c>
      <c r="Z461">
        <v>360</v>
      </c>
      <c r="AA461">
        <v>330.55</v>
      </c>
      <c r="AB461">
        <v>360.85</v>
      </c>
      <c r="AC461" s="1">
        <f>(Table2[[#This Row],[Close Price]]/Table2[[#This Row],[Day Low]])-1</f>
        <v>2.8316579357212657E-3</v>
      </c>
      <c r="AD461" s="1">
        <f>(Table2[[#This Row],[Day High]]/Table2[[#This Row],[Close Price]])-1</f>
        <v>3.8119440914867742E-3</v>
      </c>
      <c r="AE461" s="1">
        <f>(Table2[[#This Row],[Close Price]]/Table2[[#This Row],[Current Week Low]])-1</f>
        <v>7.1396157918620418E-2</v>
      </c>
      <c r="AF461" s="1">
        <f>(Table2[[#This Row],[Current Week High]]/Table2[[#This Row],[Close Price]])-1</f>
        <v>1.6518424396442244E-2</v>
      </c>
      <c r="AG461" s="1">
        <f>(Table2[[#This Row],[Close Price]]/Table2[[#This Row],[Current Month Low]])-1</f>
        <v>7.1396157918620418E-2</v>
      </c>
      <c r="AH461" s="1">
        <f>(Table2[[#This Row],[Current Month High]]/Table2[[#This Row],[Close Price]])-1</f>
        <v>1.8918537342933917E-2</v>
      </c>
      <c r="AI461">
        <v>9.2616123111675694</v>
      </c>
      <c r="AJ461">
        <v>49.210027385717197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-0.11</v>
      </c>
      <c r="AM461" t="s">
        <v>3110</v>
      </c>
      <c r="AN461">
        <v>3.66</v>
      </c>
      <c r="AO461" t="s">
        <v>3111</v>
      </c>
      <c r="AP461">
        <v>4.0848120122009002E-2</v>
      </c>
      <c r="AQ461">
        <f>(Table2[[#This Row],[Sharpe Ratio]]-AVERAGE(Table2[Sharpe Ratio]))/_xlfn.STDEV.P(Table2[Sharpe Ratio])</f>
        <v>-0.25112797365137601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-0.34539429562313895</v>
      </c>
      <c r="AS461">
        <f>_xlfn.RANK.AVG(Table2[[#This Row],[1Y Return vs Nifty Z-Score]],Table2[1Y Return vs Nifty Z-Score])</f>
        <v>450</v>
      </c>
      <c r="AT461">
        <f>_xlfn.RANK.AVG(Table2[[#This Row],[6M Return vs Nifty Z-Score]],Table2[6M Return vs Nifty Z-Score])</f>
        <v>465</v>
      </c>
      <c r="AU461">
        <f>_xlfn.RANK.AVG(Table2[[#This Row],[Sharpe Ratio Z-Score]],Table2[Sharpe Ratio Z-Score])</f>
        <v>403</v>
      </c>
      <c r="AV461">
        <f>(Table2[[#This Row],[Rank 1Y]]+Table2[[#This Row],[Rank 6M]]+Table2[[#This Row],[Rank Sharpe]])/3</f>
        <v>439.33333333333331</v>
      </c>
    </row>
    <row r="462" spans="1:48" x14ac:dyDescent="0.3">
      <c r="A462" t="s">
        <v>1573</v>
      </c>
      <c r="B462" t="s">
        <v>1574</v>
      </c>
      <c r="C462" t="s">
        <v>3074</v>
      </c>
      <c r="D462" t="s">
        <v>138</v>
      </c>
      <c r="E462">
        <v>5737.9049999999997</v>
      </c>
      <c r="F462">
        <v>201.33</v>
      </c>
      <c r="G462">
        <v>54.658497335419199</v>
      </c>
      <c r="H462">
        <f>(Table2[[#This Row],[1Y Return vs Nifty]]-AVERAGE(Table2[1Y Return vs Nifty]))/_xlfn.STDEV.P(Table2[1Y Return vs Nifty])</f>
        <v>0.30650458732228913</v>
      </c>
      <c r="I462">
        <v>-4.8042183846627502</v>
      </c>
      <c r="J462">
        <f>(Table2[[#This Row],[1M Return vs Nifty]]-AVERAGE(Table2[1M Return vs Nifty]))/_xlfn.STDEV.P(Table2[1M Return vs Nifty])</f>
        <v>-0.14062542236603562</v>
      </c>
      <c r="K462">
        <v>-28.247062108568201</v>
      </c>
      <c r="L462">
        <f>(Table2[[#This Row],[6M Return vs Nifty]]-AVERAGE(Table2[6M Return vs Nifty]))/_xlfn.STDEV.P(Table2[6M Return vs Nifty])</f>
        <v>-1.1516314954603115</v>
      </c>
      <c r="M462">
        <v>-8.5241757582695996</v>
      </c>
      <c r="N462">
        <f>(Table2[[#This Row],[1W Return vs Nifty]]-AVERAGE(Table2[1W Return vs Nifty]))/_xlfn.STDEV.P(Table2[1W Return vs Nifty])</f>
        <v>-1.0421068880109896</v>
      </c>
      <c r="O462">
        <v>209.81</v>
      </c>
      <c r="P462">
        <v>206.712190755552</v>
      </c>
      <c r="Q462">
        <v>185.24343717081999</v>
      </c>
      <c r="R462">
        <v>35.764951092686502</v>
      </c>
      <c r="S462" s="1">
        <f>(Table2[[#This Row],[Close Price]]-Table2[[#This Row],[20D EMA]])/Table2[[#This Row],[20D EMA]]</f>
        <v>-4.0417520613888709E-2</v>
      </c>
      <c r="T462" s="1">
        <f>(Table2[[#This Row],[Close Price]]-Table2[[#This Row],[50D EMA]])/Table2[[#This Row],[50D EMA]]</f>
        <v>-2.6037123093125704E-2</v>
      </c>
      <c r="U462" s="1">
        <f>(Table2[[#This Row],[Close Price]]-Table2[[#This Row],[200D EMA]])/Table2[[#This Row],[200D EMA]]</f>
        <v>8.6840122785812893E-2</v>
      </c>
      <c r="V462">
        <v>0.74327002355013605</v>
      </c>
      <c r="W462">
        <v>199.01</v>
      </c>
      <c r="X462">
        <v>201.75</v>
      </c>
      <c r="Y462">
        <v>194.11</v>
      </c>
      <c r="Z462">
        <v>206</v>
      </c>
      <c r="AA462">
        <v>194.11</v>
      </c>
      <c r="AB462">
        <v>219.03</v>
      </c>
      <c r="AC462" s="1">
        <f>(Table2[[#This Row],[Close Price]]/Table2[[#This Row],[Day Low]])-1</f>
        <v>1.1657705642932559E-2</v>
      </c>
      <c r="AD462" s="1">
        <f>(Table2[[#This Row],[Day High]]/Table2[[#This Row],[Close Price]])-1</f>
        <v>2.0861272537624487E-3</v>
      </c>
      <c r="AE462" s="1">
        <f>(Table2[[#This Row],[Close Price]]/Table2[[#This Row],[Current Week Low]])-1</f>
        <v>3.7195404667456522E-2</v>
      </c>
      <c r="AF462" s="1">
        <f>(Table2[[#This Row],[Current Week High]]/Table2[[#This Row],[Close Price]])-1</f>
        <v>2.3195748273977967E-2</v>
      </c>
      <c r="AG462" s="1">
        <f>(Table2[[#This Row],[Close Price]]/Table2[[#This Row],[Current Month Low]])-1</f>
        <v>3.7195404667456522E-2</v>
      </c>
      <c r="AH462" s="1">
        <f>(Table2[[#This Row],[Current Month High]]/Table2[[#This Row],[Close Price]])-1</f>
        <v>8.7915362837132971E-2</v>
      </c>
      <c r="AI462">
        <v>31.5998609248497</v>
      </c>
      <c r="AJ462">
        <v>87.807835820895505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-0.05</v>
      </c>
      <c r="AM462" t="s">
        <v>3110</v>
      </c>
      <c r="AN462">
        <v>-6.45</v>
      </c>
      <c r="AO462" t="s">
        <v>3110</v>
      </c>
      <c r="AP462">
        <v>3.1429285349927998E-2</v>
      </c>
      <c r="AQ462">
        <f>(Table2[[#This Row],[Sharpe Ratio]]-AVERAGE(Table2[Sharpe Ratio]))/_xlfn.STDEV.P(Table2[Sharpe Ratio])</f>
        <v>-0.36136931516923437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-2.3892285336842818</v>
      </c>
      <c r="AS462">
        <f>_xlfn.RANK.AVG(Table2[[#This Row],[1Y Return vs Nifty Z-Score]],Table2[1Y Return vs Nifty Z-Score])</f>
        <v>208</v>
      </c>
      <c r="AT462">
        <f>_xlfn.RANK.AVG(Table2[[#This Row],[6M Return vs Nifty Z-Score]],Table2[6M Return vs Nifty Z-Score])</f>
        <v>676</v>
      </c>
      <c r="AU462">
        <f>_xlfn.RANK.AVG(Table2[[#This Row],[Sharpe Ratio Z-Score]],Table2[Sharpe Ratio Z-Score])</f>
        <v>435</v>
      </c>
      <c r="AV462">
        <f>(Table2[[#This Row],[Rank 1Y]]+Table2[[#This Row],[Rank 6M]]+Table2[[#This Row],[Rank Sharpe]])/3</f>
        <v>439.66666666666669</v>
      </c>
    </row>
    <row r="463" spans="1:48" x14ac:dyDescent="0.3">
      <c r="A463" t="s">
        <v>1235</v>
      </c>
      <c r="B463" t="s">
        <v>1236</v>
      </c>
      <c r="C463" t="s">
        <v>3080</v>
      </c>
      <c r="D463" t="s">
        <v>380</v>
      </c>
      <c r="E463">
        <v>9019.5388915500007</v>
      </c>
      <c r="F463">
        <v>226.35</v>
      </c>
      <c r="G463">
        <v>19.1849643036931</v>
      </c>
      <c r="H463">
        <f>(Table2[[#This Row],[1Y Return vs Nifty]]-AVERAGE(Table2[1Y Return vs Nifty]))/_xlfn.STDEV.P(Table2[1Y Return vs Nifty])</f>
        <v>-0.22914014041078012</v>
      </c>
      <c r="I463">
        <v>-9.4130559526839708</v>
      </c>
      <c r="J463">
        <f>(Table2[[#This Row],[1M Return vs Nifty]]-AVERAGE(Table2[1M Return vs Nifty]))/_xlfn.STDEV.P(Table2[1M Return vs Nifty])</f>
        <v>-0.61327022078231008</v>
      </c>
      <c r="K463">
        <v>-26.4601026219838</v>
      </c>
      <c r="L463">
        <f>(Table2[[#This Row],[6M Return vs Nifty]]-AVERAGE(Table2[6M Return vs Nifty]))/_xlfn.STDEV.P(Table2[6M Return vs Nifty])</f>
        <v>-1.0887314241078712</v>
      </c>
      <c r="M463">
        <v>-6.8020260796596101</v>
      </c>
      <c r="N463">
        <f>(Table2[[#This Row],[1W Return vs Nifty]]-AVERAGE(Table2[1W Return vs Nifty]))/_xlfn.STDEV.P(Table2[1W Return vs Nifty])</f>
        <v>-0.70752194169293103</v>
      </c>
      <c r="O463">
        <v>237.05</v>
      </c>
      <c r="P463">
        <v>237.01260300278801</v>
      </c>
      <c r="Q463">
        <v>223.74310254522601</v>
      </c>
      <c r="R463">
        <v>36.154678385532101</v>
      </c>
      <c r="S463" s="1">
        <f>(Table2[[#This Row],[Close Price]]-Table2[[#This Row],[20D EMA]])/Table2[[#This Row],[20D EMA]]</f>
        <v>-4.5138156507066089E-2</v>
      </c>
      <c r="T463" s="1">
        <f>(Table2[[#This Row],[Close Price]]-Table2[[#This Row],[50D EMA]])/Table2[[#This Row],[50D EMA]]</f>
        <v>-4.4987493777546468E-2</v>
      </c>
      <c r="U463" s="1">
        <f>(Table2[[#This Row],[Close Price]]-Table2[[#This Row],[200D EMA]])/Table2[[#This Row],[200D EMA]]</f>
        <v>1.1651297515404051E-2</v>
      </c>
      <c r="V463">
        <v>0.449039787957696</v>
      </c>
      <c r="W463">
        <v>225.4</v>
      </c>
      <c r="X463">
        <v>227</v>
      </c>
      <c r="Y463">
        <v>220.09</v>
      </c>
      <c r="Z463">
        <v>232.51</v>
      </c>
      <c r="AA463">
        <v>220.09</v>
      </c>
      <c r="AB463">
        <v>247.6</v>
      </c>
      <c r="AC463" s="1">
        <f>(Table2[[#This Row],[Close Price]]/Table2[[#This Row],[Day Low]])-1</f>
        <v>4.214729370008774E-3</v>
      </c>
      <c r="AD463" s="1">
        <f>(Table2[[#This Row],[Day High]]/Table2[[#This Row],[Close Price]])-1</f>
        <v>2.8716589352772992E-3</v>
      </c>
      <c r="AE463" s="1">
        <f>(Table2[[#This Row],[Close Price]]/Table2[[#This Row],[Current Week Low]])-1</f>
        <v>2.8442909718751297E-2</v>
      </c>
      <c r="AF463" s="1">
        <f>(Table2[[#This Row],[Current Week High]]/Table2[[#This Row],[Close Price]])-1</f>
        <v>2.7214490832781157E-2</v>
      </c>
      <c r="AG463" s="1">
        <f>(Table2[[#This Row],[Close Price]]/Table2[[#This Row],[Current Month Low]])-1</f>
        <v>2.8442909718751297E-2</v>
      </c>
      <c r="AH463" s="1">
        <f>(Table2[[#This Row],[Current Month High]]/Table2[[#This Row],[Close Price]])-1</f>
        <v>9.3881157499447809E-2</v>
      </c>
      <c r="AI463">
        <v>42.3680141373978</v>
      </c>
      <c r="AJ463">
        <v>54.875128292849702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-0.1</v>
      </c>
      <c r="AM463" t="s">
        <v>3110</v>
      </c>
      <c r="AN463">
        <v>-8.5500000000000007</v>
      </c>
      <c r="AO463" t="s">
        <v>3110</v>
      </c>
      <c r="AP463">
        <v>7.2188711849759002E-2</v>
      </c>
      <c r="AQ463">
        <f>(Table2[[#This Row],[Sharpe Ratio]]-AVERAGE(Table2[Sharpe Ratio]))/_xlfn.STDEV.P(Table2[Sharpe Ratio])</f>
        <v>0.11569329029859103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-2.5229704366953012</v>
      </c>
      <c r="AS463">
        <f>_xlfn.RANK.AVG(Table2[[#This Row],[1Y Return vs Nifty Z-Score]],Table2[1Y Return vs Nifty Z-Score])</f>
        <v>360</v>
      </c>
      <c r="AT463">
        <f>_xlfn.RANK.AVG(Table2[[#This Row],[6M Return vs Nifty Z-Score]],Table2[6M Return vs Nifty Z-Score])</f>
        <v>660</v>
      </c>
      <c r="AU463">
        <f>_xlfn.RANK.AVG(Table2[[#This Row],[Sharpe Ratio Z-Score]],Table2[Sharpe Ratio Z-Score])</f>
        <v>302</v>
      </c>
      <c r="AV463">
        <f>(Table2[[#This Row],[Rank 1Y]]+Table2[[#This Row],[Rank 6M]]+Table2[[#This Row],[Rank Sharpe]])/3</f>
        <v>440.66666666666669</v>
      </c>
    </row>
    <row r="464" spans="1:48" x14ac:dyDescent="0.3">
      <c r="A464" t="s">
        <v>1302</v>
      </c>
      <c r="B464" t="s">
        <v>1303</v>
      </c>
      <c r="C464" t="s">
        <v>3077</v>
      </c>
      <c r="D464" t="s">
        <v>153</v>
      </c>
      <c r="E464">
        <v>8394.7054000000007</v>
      </c>
      <c r="F464">
        <v>448.1</v>
      </c>
      <c r="G464">
        <v>-1.3847369451484199</v>
      </c>
      <c r="H464">
        <f>(Table2[[#This Row],[1Y Return vs Nifty]]-AVERAGE(Table2[1Y Return vs Nifty]))/_xlfn.STDEV.P(Table2[1Y Return vs Nifty])</f>
        <v>-0.5397393698456433</v>
      </c>
      <c r="I464">
        <v>-13.1597226353545</v>
      </c>
      <c r="J464">
        <f>(Table2[[#This Row],[1M Return vs Nifty]]-AVERAGE(Table2[1M Return vs Nifty]))/_xlfn.STDEV.P(Table2[1M Return vs Nifty])</f>
        <v>-0.9974978037309723</v>
      </c>
      <c r="K464">
        <v>-16.167488066074501</v>
      </c>
      <c r="L464">
        <f>(Table2[[#This Row],[6M Return vs Nifty]]-AVERAGE(Table2[6M Return vs Nifty]))/_xlfn.STDEV.P(Table2[6M Return vs Nifty])</f>
        <v>-0.72643659043633946</v>
      </c>
      <c r="M464">
        <v>-9.0572255689108392</v>
      </c>
      <c r="N464">
        <f>(Table2[[#This Row],[1W Return vs Nifty]]-AVERAGE(Table2[1W Return vs Nifty]))/_xlfn.STDEV.P(Table2[1W Return vs Nifty])</f>
        <v>-1.145669571611293</v>
      </c>
      <c r="O464">
        <v>476.95</v>
      </c>
      <c r="P464">
        <v>470.07023152796899</v>
      </c>
      <c r="Q464">
        <v>424.98700302785699</v>
      </c>
      <c r="R464">
        <v>29.746155304549401</v>
      </c>
      <c r="S464" s="1">
        <f>(Table2[[#This Row],[Close Price]]-Table2[[#This Row],[20D EMA]])/Table2[[#This Row],[20D EMA]]</f>
        <v>-6.0488520809309082E-2</v>
      </c>
      <c r="T464" s="1">
        <f>(Table2[[#This Row],[Close Price]]-Table2[[#This Row],[50D EMA]])/Table2[[#This Row],[50D EMA]]</f>
        <v>-4.6738189433001232E-2</v>
      </c>
      <c r="U464" s="1">
        <f>(Table2[[#This Row],[Close Price]]-Table2[[#This Row],[200D EMA]])/Table2[[#This Row],[200D EMA]]</f>
        <v>5.4385185446784189E-2</v>
      </c>
      <c r="V464">
        <v>0.393504504942703</v>
      </c>
      <c r="W464">
        <v>446.75</v>
      </c>
      <c r="X464">
        <v>449.6</v>
      </c>
      <c r="Y464">
        <v>436.65</v>
      </c>
      <c r="Z464">
        <v>464</v>
      </c>
      <c r="AA464">
        <v>436.65</v>
      </c>
      <c r="AB464">
        <v>493.7</v>
      </c>
      <c r="AC464" s="1">
        <f>(Table2[[#This Row],[Close Price]]/Table2[[#This Row],[Day Low]])-1</f>
        <v>3.0218242865136524E-3</v>
      </c>
      <c r="AD464" s="1">
        <f>(Table2[[#This Row],[Day High]]/Table2[[#This Row],[Close Price]])-1</f>
        <v>3.3474670832402964E-3</v>
      </c>
      <c r="AE464" s="1">
        <f>(Table2[[#This Row],[Close Price]]/Table2[[#This Row],[Current Week Low]])-1</f>
        <v>2.622237489980539E-2</v>
      </c>
      <c r="AF464" s="1">
        <f>(Table2[[#This Row],[Current Week High]]/Table2[[#This Row],[Close Price]])-1</f>
        <v>3.5483151082347675E-2</v>
      </c>
      <c r="AG464" s="1">
        <f>(Table2[[#This Row],[Close Price]]/Table2[[#This Row],[Current Month Low]])-1</f>
        <v>2.622237489980539E-2</v>
      </c>
      <c r="AH464" s="1">
        <f>(Table2[[#This Row],[Current Month High]]/Table2[[#This Row],[Close Price]])-1</f>
        <v>0.10176299933050648</v>
      </c>
      <c r="AI464">
        <v>22.182548538272702</v>
      </c>
      <c r="AJ464">
        <v>31.794117647058801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-0.01</v>
      </c>
      <c r="AM464" t="s">
        <v>3110</v>
      </c>
      <c r="AN464">
        <v>-9.36</v>
      </c>
      <c r="AO464" t="s">
        <v>3110</v>
      </c>
      <c r="AP464">
        <v>8.9257228409323999E-2</v>
      </c>
      <c r="AQ464">
        <f>(Table2[[#This Row],[Sharpe Ratio]]-AVERAGE(Table2[Sharpe Ratio]))/_xlfn.STDEV.P(Table2[Sharpe Ratio])</f>
        <v>0.31546918708189248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-3.0938741485423558</v>
      </c>
      <c r="AS464">
        <f>_xlfn.RANK.AVG(Table2[[#This Row],[1Y Return vs Nifty Z-Score]],Table2[1Y Return vs Nifty Z-Score])</f>
        <v>502</v>
      </c>
      <c r="AT464">
        <f>_xlfn.RANK.AVG(Table2[[#This Row],[6M Return vs Nifty Z-Score]],Table2[6M Return vs Nifty Z-Score])</f>
        <v>569</v>
      </c>
      <c r="AU464">
        <f>_xlfn.RANK.AVG(Table2[[#This Row],[Sharpe Ratio Z-Score]],Table2[Sharpe Ratio Z-Score])</f>
        <v>252</v>
      </c>
      <c r="AV464">
        <f>(Table2[[#This Row],[Rank 1Y]]+Table2[[#This Row],[Rank 6M]]+Table2[[#This Row],[Rank Sharpe]])/3</f>
        <v>441</v>
      </c>
    </row>
    <row r="465" spans="1:48" x14ac:dyDescent="0.3">
      <c r="A465" t="s">
        <v>983</v>
      </c>
      <c r="B465" t="s">
        <v>984</v>
      </c>
      <c r="C465" t="s">
        <v>3078</v>
      </c>
      <c r="D465" t="s">
        <v>347</v>
      </c>
      <c r="E465">
        <v>13737.3424521</v>
      </c>
      <c r="F465">
        <v>991.05</v>
      </c>
      <c r="G465">
        <v>0.82031126281376698</v>
      </c>
      <c r="H465">
        <f>(Table2[[#This Row],[1Y Return vs Nifty]]-AVERAGE(Table2[1Y Return vs Nifty]))/_xlfn.STDEV.P(Table2[1Y Return vs Nifty])</f>
        <v>-0.50644349131175581</v>
      </c>
      <c r="I465">
        <v>10.0169124038728</v>
      </c>
      <c r="J465">
        <f>(Table2[[#This Row],[1M Return vs Nifty]]-AVERAGE(Table2[1M Return vs Nifty]))/_xlfn.STDEV.P(Table2[1M Return vs Nifty])</f>
        <v>1.3793088930575035</v>
      </c>
      <c r="K465">
        <v>14.4500829975978</v>
      </c>
      <c r="L465">
        <f>(Table2[[#This Row],[6M Return vs Nifty]]-AVERAGE(Table2[6M Return vs Nifty]))/_xlfn.STDEV.P(Table2[6M Return vs Nifty])</f>
        <v>0.35128644637658346</v>
      </c>
      <c r="M465">
        <v>6.5317252917767199</v>
      </c>
      <c r="N465">
        <f>(Table2[[#This Row],[1W Return vs Nifty]]-AVERAGE(Table2[1W Return vs Nifty]))/_xlfn.STDEV.P(Table2[1W Return vs Nifty])</f>
        <v>1.8830034593460907</v>
      </c>
      <c r="O465">
        <v>924.02</v>
      </c>
      <c r="P465">
        <v>854.62663847401404</v>
      </c>
      <c r="Q465">
        <v>781.59697398745902</v>
      </c>
      <c r="R465">
        <v>76.979011242415694</v>
      </c>
      <c r="S465" s="1">
        <f>(Table2[[#This Row],[Close Price]]-Table2[[#This Row],[20D EMA]])/Table2[[#This Row],[20D EMA]]</f>
        <v>7.2541719876193123E-2</v>
      </c>
      <c r="T465" s="1">
        <f>(Table2[[#This Row],[Close Price]]-Table2[[#This Row],[50D EMA]])/Table2[[#This Row],[50D EMA]]</f>
        <v>0.15962919406488174</v>
      </c>
      <c r="U465" s="1">
        <f>(Table2[[#This Row],[Close Price]]-Table2[[#This Row],[200D EMA]])/Table2[[#This Row],[200D EMA]]</f>
        <v>0.26798085584182629</v>
      </c>
      <c r="V465">
        <v>2.04194431547459</v>
      </c>
      <c r="W465">
        <v>986.95</v>
      </c>
      <c r="X465">
        <v>991.8</v>
      </c>
      <c r="Y465">
        <v>960.5</v>
      </c>
      <c r="Z465">
        <v>1021</v>
      </c>
      <c r="AA465">
        <v>944.15</v>
      </c>
      <c r="AB465">
        <v>1021</v>
      </c>
      <c r="AC465" s="1">
        <f>(Table2[[#This Row],[Close Price]]/Table2[[#This Row],[Day Low]])-1</f>
        <v>4.1542124727695917E-3</v>
      </c>
      <c r="AD465" s="1">
        <f>(Table2[[#This Row],[Day High]]/Table2[[#This Row],[Close Price]])-1</f>
        <v>7.5677311941890757E-4</v>
      </c>
      <c r="AE465" s="1">
        <f>(Table2[[#This Row],[Close Price]]/Table2[[#This Row],[Current Week Low]])-1</f>
        <v>3.180635085892769E-2</v>
      </c>
      <c r="AF465" s="1">
        <f>(Table2[[#This Row],[Current Week High]]/Table2[[#This Row],[Close Price]])-1</f>
        <v>3.0220473235457401E-2</v>
      </c>
      <c r="AG465" s="1">
        <f>(Table2[[#This Row],[Close Price]]/Table2[[#This Row],[Current Month Low]])-1</f>
        <v>4.9674310226129226E-2</v>
      </c>
      <c r="AH465" s="1">
        <f>(Table2[[#This Row],[Current Month High]]/Table2[[#This Row],[Close Price]])-1</f>
        <v>3.0220473235457401E-2</v>
      </c>
      <c r="AI465">
        <v>3.0220473235457401</v>
      </c>
      <c r="AJ465">
        <v>53.1406938113265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0.26</v>
      </c>
      <c r="AM465" t="s">
        <v>3111</v>
      </c>
      <c r="AN465">
        <v>12.25</v>
      </c>
      <c r="AO465" t="s">
        <v>3111</v>
      </c>
      <c r="AP465">
        <v>-2.9598278569936E-2</v>
      </c>
      <c r="AQ465">
        <f>(Table2[[#This Row],[Sharpe Ratio]]-AVERAGE(Table2[Sharpe Ratio]))/_xlfn.STDEV.P(Table2[Sharpe Ratio])</f>
        <v>-1.0756573007738719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2.0314980066945498</v>
      </c>
      <c r="AS465">
        <f>_xlfn.RANK.AVG(Table2[[#This Row],[1Y Return vs Nifty Z-Score]],Table2[1Y Return vs Nifty Z-Score])</f>
        <v>487</v>
      </c>
      <c r="AT465">
        <f>_xlfn.RANK.AVG(Table2[[#This Row],[6M Return vs Nifty Z-Score]],Table2[6M Return vs Nifty Z-Score])</f>
        <v>216</v>
      </c>
      <c r="AU465">
        <f>_xlfn.RANK.AVG(Table2[[#This Row],[Sharpe Ratio Z-Score]],Table2[Sharpe Ratio Z-Score])</f>
        <v>622</v>
      </c>
      <c r="AV465">
        <f>(Table2[[#This Row],[Rank 1Y]]+Table2[[#This Row],[Rank 6M]]+Table2[[#This Row],[Rank Sharpe]])/3</f>
        <v>441.66666666666669</v>
      </c>
    </row>
    <row r="466" spans="1:48" x14ac:dyDescent="0.3">
      <c r="A466" t="s">
        <v>1055</v>
      </c>
      <c r="B466" t="s">
        <v>1056</v>
      </c>
      <c r="C466" t="s">
        <v>3066</v>
      </c>
      <c r="D466" t="s">
        <v>24</v>
      </c>
      <c r="E466">
        <v>12135.168475136001</v>
      </c>
      <c r="F466">
        <v>163.84</v>
      </c>
      <c r="G466">
        <v>-1.2113421539628</v>
      </c>
      <c r="H466">
        <f>(Table2[[#This Row],[1Y Return vs Nifty]]-AVERAGE(Table2[1Y Return vs Nifty]))/_xlfn.STDEV.P(Table2[1Y Return vs Nifty])</f>
        <v>-0.53712113597443878</v>
      </c>
      <c r="I466">
        <v>-3.75377484909008</v>
      </c>
      <c r="J466">
        <f>(Table2[[#This Row],[1M Return vs Nifty]]-AVERAGE(Table2[1M Return vs Nifty]))/_xlfn.STDEV.P(Table2[1M Return vs Nifty])</f>
        <v>-3.290049915256963E-2</v>
      </c>
      <c r="K466">
        <v>14.1324700740963</v>
      </c>
      <c r="L466">
        <f>(Table2[[#This Row],[6M Return vs Nifty]]-AVERAGE(Table2[6M Return vs Nifty]))/_xlfn.STDEV.P(Table2[6M Return vs Nifty])</f>
        <v>0.34010663189243573</v>
      </c>
      <c r="M466">
        <v>-3.4990711912380199</v>
      </c>
      <c r="N466">
        <f>(Table2[[#This Row],[1W Return vs Nifty]]-AVERAGE(Table2[1W Return vs Nifty]))/_xlfn.STDEV.P(Table2[1W Return vs Nifty])</f>
        <v>-6.581292083390243E-2</v>
      </c>
      <c r="O466">
        <v>164.03</v>
      </c>
      <c r="P466">
        <v>160.302461736418</v>
      </c>
      <c r="Q466">
        <v>150.191255968994</v>
      </c>
      <c r="R466">
        <v>47.611883000163502</v>
      </c>
      <c r="S466" s="1">
        <f>(Table2[[#This Row],[Close Price]]-Table2[[#This Row],[20D EMA]])/Table2[[#This Row],[20D EMA]]</f>
        <v>-1.1583246967018089E-3</v>
      </c>
      <c r="T466" s="1">
        <f>(Table2[[#This Row],[Close Price]]-Table2[[#This Row],[50D EMA]])/Table2[[#This Row],[50D EMA]]</f>
        <v>2.206789730652239E-2</v>
      </c>
      <c r="U466" s="1">
        <f>(Table2[[#This Row],[Close Price]]-Table2[[#This Row],[200D EMA]])/Table2[[#This Row],[200D EMA]]</f>
        <v>9.0875756667376809E-2</v>
      </c>
      <c r="V466">
        <v>1.1603786380586101</v>
      </c>
      <c r="W466">
        <v>162.65</v>
      </c>
      <c r="X466">
        <v>163.83000000000001</v>
      </c>
      <c r="Y466">
        <v>157.25</v>
      </c>
      <c r="Z466">
        <v>166.82</v>
      </c>
      <c r="AA466">
        <v>157.25</v>
      </c>
      <c r="AB466">
        <v>176.82</v>
      </c>
      <c r="AC466" s="1">
        <f>(Table2[[#This Row],[Close Price]]/Table2[[#This Row],[Day Low]])-1</f>
        <v>7.3163233937902916E-3</v>
      </c>
      <c r="AD466" s="1">
        <f>(Table2[[#This Row],[Day High]]/Table2[[#This Row],[Close Price]])-1</f>
        <v>-6.103515625E-5</v>
      </c>
      <c r="AE466" s="1">
        <f>(Table2[[#This Row],[Close Price]]/Table2[[#This Row],[Current Week Low]])-1</f>
        <v>4.1907790143084211E-2</v>
      </c>
      <c r="AF466" s="1">
        <f>(Table2[[#This Row],[Current Week High]]/Table2[[#This Row],[Close Price]])-1</f>
        <v>1.81884765625E-2</v>
      </c>
      <c r="AG466" s="1">
        <f>(Table2[[#This Row],[Close Price]]/Table2[[#This Row],[Current Month Low]])-1</f>
        <v>4.1907790143084211E-2</v>
      </c>
      <c r="AH466" s="1">
        <f>(Table2[[#This Row],[Current Month High]]/Table2[[#This Row],[Close Price]])-1</f>
        <v>7.92236328125E-2</v>
      </c>
      <c r="AI466">
        <v>7.92236328125</v>
      </c>
      <c r="AJ466">
        <v>36.476468138275699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0.03</v>
      </c>
      <c r="AM466" t="s">
        <v>3111</v>
      </c>
      <c r="AN466">
        <v>3.85</v>
      </c>
      <c r="AO466" t="s">
        <v>3111</v>
      </c>
      <c r="AP466">
        <v>-2.0527814629233001E-2</v>
      </c>
      <c r="AQ466">
        <f>(Table2[[#This Row],[Sharpe Ratio]]-AVERAGE(Table2[Sharpe Ratio]))/_xlfn.STDEV.P(Table2[Sharpe Ratio])</f>
        <v>-0.96949341349808627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-1.2652213375665615</v>
      </c>
      <c r="AS466">
        <f>_xlfn.RANK.AVG(Table2[[#This Row],[1Y Return vs Nifty Z-Score]],Table2[1Y Return vs Nifty Z-Score])</f>
        <v>500</v>
      </c>
      <c r="AT466">
        <f>_xlfn.RANK.AVG(Table2[[#This Row],[6M Return vs Nifty Z-Score]],Table2[6M Return vs Nifty Z-Score])</f>
        <v>219</v>
      </c>
      <c r="AU466">
        <f>_xlfn.RANK.AVG(Table2[[#This Row],[Sharpe Ratio Z-Score]],Table2[Sharpe Ratio Z-Score])</f>
        <v>611</v>
      </c>
      <c r="AV466">
        <f>(Table2[[#This Row],[Rank 1Y]]+Table2[[#This Row],[Rank 6M]]+Table2[[#This Row],[Rank Sharpe]])/3</f>
        <v>443.33333333333331</v>
      </c>
    </row>
    <row r="467" spans="1:48" x14ac:dyDescent="0.3">
      <c r="A467" t="s">
        <v>1077</v>
      </c>
      <c r="B467" t="s">
        <v>1078</v>
      </c>
      <c r="C467" t="s">
        <v>3074</v>
      </c>
      <c r="D467" t="s">
        <v>796</v>
      </c>
      <c r="E467">
        <v>11672.496873964999</v>
      </c>
      <c r="F467">
        <v>2486.15</v>
      </c>
      <c r="G467">
        <v>17.182367242658199</v>
      </c>
      <c r="H467">
        <f>(Table2[[#This Row],[1Y Return vs Nifty]]-AVERAGE(Table2[1Y Return vs Nifty]))/_xlfn.STDEV.P(Table2[1Y Return vs Nifty])</f>
        <v>-0.25937903870596046</v>
      </c>
      <c r="I467">
        <v>-0.55241961558212405</v>
      </c>
      <c r="J467">
        <f>(Table2[[#This Row],[1M Return vs Nifty]]-AVERAGE(Table2[1M Return vs Nifty]))/_xlfn.STDEV.P(Table2[1M Return vs Nifty])</f>
        <v>0.29540438828782156</v>
      </c>
      <c r="K467">
        <v>-16.4725699322486</v>
      </c>
      <c r="L467">
        <f>(Table2[[#This Row],[6M Return vs Nifty]]-AVERAGE(Table2[6M Return vs Nifty]))/_xlfn.STDEV.P(Table2[6M Return vs Nifty])</f>
        <v>-0.73717531803187419</v>
      </c>
      <c r="M467">
        <v>5.6110391304883098</v>
      </c>
      <c r="N467">
        <f>(Table2[[#This Row],[1W Return vs Nifty]]-AVERAGE(Table2[1W Return vs Nifty]))/_xlfn.STDEV.P(Table2[1W Return vs Nifty])</f>
        <v>1.7041295010156516</v>
      </c>
      <c r="O467">
        <v>2439</v>
      </c>
      <c r="P467">
        <v>2419.0370068185598</v>
      </c>
      <c r="Q467">
        <v>2312.6877044840899</v>
      </c>
      <c r="R467">
        <v>63.491051817884497</v>
      </c>
      <c r="S467" s="1">
        <f>(Table2[[#This Row],[Close Price]]-Table2[[#This Row],[20D EMA]])/Table2[[#This Row],[20D EMA]]</f>
        <v>1.9331693316933206E-2</v>
      </c>
      <c r="T467" s="1">
        <f>(Table2[[#This Row],[Close Price]]-Table2[[#This Row],[50D EMA]])/Table2[[#This Row],[50D EMA]]</f>
        <v>2.7743681883438877E-2</v>
      </c>
      <c r="U467" s="1">
        <f>(Table2[[#This Row],[Close Price]]-Table2[[#This Row],[200D EMA]])/Table2[[#This Row],[200D EMA]]</f>
        <v>7.5004634296097439E-2</v>
      </c>
      <c r="V467">
        <v>0.83593137030158204</v>
      </c>
      <c r="W467">
        <v>2490.1</v>
      </c>
      <c r="X467">
        <v>2496.3000000000002</v>
      </c>
      <c r="Y467">
        <v>2325.85</v>
      </c>
      <c r="Z467">
        <v>2523</v>
      </c>
      <c r="AA467">
        <v>2325.85</v>
      </c>
      <c r="AB467">
        <v>2523</v>
      </c>
      <c r="AC467" s="1">
        <f>(Table2[[#This Row],[Close Price]]/Table2[[#This Row],[Day Low]])-1</f>
        <v>-1.5862816754346198E-3</v>
      </c>
      <c r="AD467" s="1">
        <f>(Table2[[#This Row],[Day High]]/Table2[[#This Row],[Close Price]])-1</f>
        <v>4.0826177020694132E-3</v>
      </c>
      <c r="AE467" s="1">
        <f>(Table2[[#This Row],[Close Price]]/Table2[[#This Row],[Current Week Low]])-1</f>
        <v>6.8921039619924018E-2</v>
      </c>
      <c r="AF467" s="1">
        <f>(Table2[[#This Row],[Current Week High]]/Table2[[#This Row],[Close Price]])-1</f>
        <v>1.4822114514409845E-2</v>
      </c>
      <c r="AG467" s="1">
        <f>(Table2[[#This Row],[Close Price]]/Table2[[#This Row],[Current Month Low]])-1</f>
        <v>6.8921039619924018E-2</v>
      </c>
      <c r="AH467" s="1">
        <f>(Table2[[#This Row],[Current Month High]]/Table2[[#This Row],[Close Price]])-1</f>
        <v>1.4822114514409845E-2</v>
      </c>
      <c r="AI467">
        <v>13.7501759749009</v>
      </c>
      <c r="AJ467">
        <v>57.152338811630798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-0.1</v>
      </c>
      <c r="AM467" t="s">
        <v>3110</v>
      </c>
      <c r="AN467">
        <v>2.12</v>
      </c>
      <c r="AO467" t="s">
        <v>3111</v>
      </c>
      <c r="AP467">
        <v>4.9331216753118003E-2</v>
      </c>
      <c r="AQ467">
        <f>(Table2[[#This Row],[Sharpe Ratio]]-AVERAGE(Table2[Sharpe Ratio]))/_xlfn.STDEV.P(Table2[Sharpe Ratio])</f>
        <v>-0.15183883911733217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0.85114069344830634</v>
      </c>
      <c r="AS467">
        <f>_xlfn.RANK.AVG(Table2[[#This Row],[1Y Return vs Nifty Z-Score]],Table2[1Y Return vs Nifty Z-Score])</f>
        <v>376</v>
      </c>
      <c r="AT467">
        <f>_xlfn.RANK.AVG(Table2[[#This Row],[6M Return vs Nifty Z-Score]],Table2[6M Return vs Nifty Z-Score])</f>
        <v>573</v>
      </c>
      <c r="AU467">
        <f>_xlfn.RANK.AVG(Table2[[#This Row],[Sharpe Ratio Z-Score]],Table2[Sharpe Ratio Z-Score])</f>
        <v>382</v>
      </c>
      <c r="AV467">
        <f>(Table2[[#This Row],[Rank 1Y]]+Table2[[#This Row],[Rank 6M]]+Table2[[#This Row],[Rank Sharpe]])/3</f>
        <v>443.66666666666669</v>
      </c>
    </row>
    <row r="468" spans="1:48" x14ac:dyDescent="0.3">
      <c r="A468" t="s">
        <v>1486</v>
      </c>
      <c r="B468" t="s">
        <v>1487</v>
      </c>
      <c r="C468" t="s">
        <v>3066</v>
      </c>
      <c r="D468" t="s">
        <v>24</v>
      </c>
      <c r="E468">
        <v>6556.1114296440001</v>
      </c>
      <c r="F468">
        <v>25.06</v>
      </c>
      <c r="G468">
        <v>14.4967563775385</v>
      </c>
      <c r="H468">
        <f>(Table2[[#This Row],[1Y Return vs Nifty]]-AVERAGE(Table2[1Y Return vs Nifty]))/_xlfn.STDEV.P(Table2[1Y Return vs Nifty])</f>
        <v>-0.29993133721418763</v>
      </c>
      <c r="I468">
        <v>-7.8339759525513601</v>
      </c>
      <c r="J468">
        <f>(Table2[[#This Row],[1M Return vs Nifty]]-AVERAGE(Table2[1M Return vs Nifty]))/_xlfn.STDEV.P(Table2[1M Return vs Nifty])</f>
        <v>-0.45133265250600235</v>
      </c>
      <c r="K468">
        <v>-36.961814123915097</v>
      </c>
      <c r="L468">
        <f>(Table2[[#This Row],[6M Return vs Nifty]]-AVERAGE(Table2[6M Return vs Nifty]))/_xlfn.STDEV.P(Table2[6M Return vs Nifty])</f>
        <v>-1.4583863646666051</v>
      </c>
      <c r="M468">
        <v>-6.1330162989685304</v>
      </c>
      <c r="N468">
        <f>(Table2[[#This Row],[1W Return vs Nifty]]-AVERAGE(Table2[1W Return vs Nifty]))/_xlfn.STDEV.P(Table2[1W Return vs Nifty])</f>
        <v>-0.57754450457524031</v>
      </c>
      <c r="O468">
        <v>26.38</v>
      </c>
      <c r="P468">
        <v>26.9311125816354</v>
      </c>
      <c r="Q468">
        <v>26.225581702080799</v>
      </c>
      <c r="R468">
        <v>22.5222308335557</v>
      </c>
      <c r="S468" s="1">
        <f>(Table2[[#This Row],[Close Price]]-Table2[[#This Row],[20D EMA]])/Table2[[#This Row],[20D EMA]]</f>
        <v>-5.0037907505686138E-2</v>
      </c>
      <c r="T468" s="1">
        <f>(Table2[[#This Row],[Close Price]]-Table2[[#This Row],[50D EMA]])/Table2[[#This Row],[50D EMA]]</f>
        <v>-6.9477730486015341E-2</v>
      </c>
      <c r="U468" s="1">
        <f>(Table2[[#This Row],[Close Price]]-Table2[[#This Row],[200D EMA]])/Table2[[#This Row],[200D EMA]]</f>
        <v>-4.4444455620533299E-2</v>
      </c>
      <c r="V468">
        <v>0.91852941498816898</v>
      </c>
      <c r="W468">
        <v>24.93</v>
      </c>
      <c r="X468">
        <v>25.16</v>
      </c>
      <c r="Y468">
        <v>24.86</v>
      </c>
      <c r="Z468">
        <v>25.85</v>
      </c>
      <c r="AA468">
        <v>24.86</v>
      </c>
      <c r="AB468">
        <v>26.97</v>
      </c>
      <c r="AC468" s="1">
        <f>(Table2[[#This Row],[Close Price]]/Table2[[#This Row],[Day Low]])-1</f>
        <v>5.2146008824709433E-3</v>
      </c>
      <c r="AD468" s="1">
        <f>(Table2[[#This Row],[Day High]]/Table2[[#This Row],[Close Price]])-1</f>
        <v>3.9904229848364281E-3</v>
      </c>
      <c r="AE468" s="1">
        <f>(Table2[[#This Row],[Close Price]]/Table2[[#This Row],[Current Week Low]])-1</f>
        <v>8.045052292839916E-3</v>
      </c>
      <c r="AF468" s="1">
        <f>(Table2[[#This Row],[Current Week High]]/Table2[[#This Row],[Close Price]])-1</f>
        <v>3.152434158020756E-2</v>
      </c>
      <c r="AG468" s="1">
        <f>(Table2[[#This Row],[Close Price]]/Table2[[#This Row],[Current Month Low]])-1</f>
        <v>8.045052292839916E-3</v>
      </c>
      <c r="AH468" s="1">
        <f>(Table2[[#This Row],[Current Month High]]/Table2[[#This Row],[Close Price]])-1</f>
        <v>7.6217079010375111E-2</v>
      </c>
      <c r="AI468">
        <v>47.173683429311403</v>
      </c>
      <c r="AJ468">
        <v>39.543184083186198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-0.14000000000000001</v>
      </c>
      <c r="AM468" t="s">
        <v>3110</v>
      </c>
      <c r="AN468">
        <v>-6.94</v>
      </c>
      <c r="AO468" t="s">
        <v>3110</v>
      </c>
      <c r="AP468">
        <v>0.10056421038305299</v>
      </c>
      <c r="AQ468">
        <f>(Table2[[#This Row],[Sharpe Ratio]]-AVERAGE(Table2[Sharpe Ratio]))/_xlfn.STDEV.P(Table2[Sharpe Ratio])</f>
        <v>0.44781006485129027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387</v>
      </c>
      <c r="AT468">
        <f>_xlfn.RANK.AVG(Table2[[#This Row],[6M Return vs Nifty Z-Score]],Table2[6M Return vs Nifty Z-Score])</f>
        <v>714</v>
      </c>
      <c r="AU468">
        <f>_xlfn.RANK.AVG(Table2[[#This Row],[Sharpe Ratio Z-Score]],Table2[Sharpe Ratio Z-Score])</f>
        <v>230</v>
      </c>
      <c r="AV468">
        <f>(Table2[[#This Row],[Rank 1Y]]+Table2[[#This Row],[Rank 6M]]+Table2[[#This Row],[Rank Sharpe]])/3</f>
        <v>443.66666666666669</v>
      </c>
    </row>
    <row r="469" spans="1:48" x14ac:dyDescent="0.3">
      <c r="A469" t="s">
        <v>226</v>
      </c>
      <c r="B469" t="s">
        <v>227</v>
      </c>
      <c r="C469" t="s">
        <v>3070</v>
      </c>
      <c r="D469" t="s">
        <v>51</v>
      </c>
      <c r="E469">
        <v>115355.164124744</v>
      </c>
      <c r="F469">
        <v>6926.35</v>
      </c>
      <c r="G469">
        <v>-0.97345564058826595</v>
      </c>
      <c r="H469">
        <f>(Table2[[#This Row],[1Y Return vs Nifty]]-AVERAGE(Table2[1Y Return vs Nifty]))/_xlfn.STDEV.P(Table2[1Y Return vs Nifty])</f>
        <v>-0.53352908731737636</v>
      </c>
      <c r="I469">
        <v>4.5199769854809304</v>
      </c>
      <c r="J469">
        <f>(Table2[[#This Row],[1M Return vs Nifty]]-AVERAGE(Table2[1M Return vs Nifty]))/_xlfn.STDEV.P(Table2[1M Return vs Nifty])</f>
        <v>0.81558802106144768</v>
      </c>
      <c r="K469">
        <v>1.28820730861074</v>
      </c>
      <c r="L469">
        <f>(Table2[[#This Row],[6M Return vs Nifty]]-AVERAGE(Table2[6M Return vs Nifty]))/_xlfn.STDEV.P(Table2[6M Return vs Nifty])</f>
        <v>-0.11200492994423857</v>
      </c>
      <c r="M469">
        <v>2.8759781355035701</v>
      </c>
      <c r="N469">
        <f>(Table2[[#This Row],[1W Return vs Nifty]]-AVERAGE(Table2[1W Return vs Nifty]))/_xlfn.STDEV.P(Table2[1W Return vs Nifty])</f>
        <v>1.1727527876267174</v>
      </c>
      <c r="O469">
        <v>6747.82</v>
      </c>
      <c r="P469">
        <v>6502.9588344707099</v>
      </c>
      <c r="Q469">
        <v>6041.3914056889198</v>
      </c>
      <c r="R469">
        <v>62.3837973306834</v>
      </c>
      <c r="S469" s="1">
        <f>(Table2[[#This Row],[Close Price]]-Table2[[#This Row],[20D EMA]])/Table2[[#This Row],[20D EMA]]</f>
        <v>2.6457433660056234E-2</v>
      </c>
      <c r="T469" s="1">
        <f>(Table2[[#This Row],[Close Price]]-Table2[[#This Row],[50D EMA]])/Table2[[#This Row],[50D EMA]]</f>
        <v>6.5107465125719369E-2</v>
      </c>
      <c r="U469" s="1">
        <f>(Table2[[#This Row],[Close Price]]-Table2[[#This Row],[200D EMA]])/Table2[[#This Row],[200D EMA]]</f>
        <v>0.14648257907569984</v>
      </c>
      <c r="V469">
        <v>0.78718374417871395</v>
      </c>
      <c r="W469">
        <v>6916</v>
      </c>
      <c r="X469">
        <v>6949</v>
      </c>
      <c r="Y469">
        <v>6794</v>
      </c>
      <c r="Z469">
        <v>6961</v>
      </c>
      <c r="AA469">
        <v>6786.65</v>
      </c>
      <c r="AB469">
        <v>6981</v>
      </c>
      <c r="AC469" s="1">
        <f>(Table2[[#This Row],[Close Price]]/Table2[[#This Row],[Day Low]])-1</f>
        <v>1.4965297860034532E-3</v>
      </c>
      <c r="AD469" s="1">
        <f>(Table2[[#This Row],[Day High]]/Table2[[#This Row],[Close Price]])-1</f>
        <v>3.2701206263039406E-3</v>
      </c>
      <c r="AE469" s="1">
        <f>(Table2[[#This Row],[Close Price]]/Table2[[#This Row],[Current Week Low]])-1</f>
        <v>1.9480423903444288E-2</v>
      </c>
      <c r="AF469" s="1">
        <f>(Table2[[#This Row],[Current Week High]]/Table2[[#This Row],[Close Price]])-1</f>
        <v>5.0026348654053088E-3</v>
      </c>
      <c r="AG469" s="1">
        <f>(Table2[[#This Row],[Close Price]]/Table2[[#This Row],[Current Month Low]])-1</f>
        <v>2.0584529922716088E-2</v>
      </c>
      <c r="AH469" s="1">
        <f>(Table2[[#This Row],[Current Month High]]/Table2[[#This Row],[Close Price]])-1</f>
        <v>7.8901585972408483E-3</v>
      </c>
      <c r="AI469">
        <v>0.78901585972408395</v>
      </c>
      <c r="AJ469">
        <v>33.057025674520403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0.03</v>
      </c>
      <c r="AM469" t="s">
        <v>3111</v>
      </c>
      <c r="AN469">
        <v>2.2999999999999998</v>
      </c>
      <c r="AO469" t="s">
        <v>3111</v>
      </c>
      <c r="AP469">
        <v>2.0330498830072E-2</v>
      </c>
      <c r="AQ469">
        <f>(Table2[[#This Row],[Sharpe Ratio]]-AVERAGE(Table2[Sharpe Ratio]))/_xlfn.STDEV.P(Table2[Sharpe Ratio])</f>
        <v>-0.49127340041723544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0.8515333910093148</v>
      </c>
      <c r="AS469">
        <f>_xlfn.RANK.AVG(Table2[[#This Row],[1Y Return vs Nifty Z-Score]],Table2[1Y Return vs Nifty Z-Score])</f>
        <v>498</v>
      </c>
      <c r="AT469">
        <f>_xlfn.RANK.AVG(Table2[[#This Row],[6M Return vs Nifty Z-Score]],Table2[6M Return vs Nifty Z-Score])</f>
        <v>357</v>
      </c>
      <c r="AU469">
        <f>_xlfn.RANK.AVG(Table2[[#This Row],[Sharpe Ratio Z-Score]],Table2[Sharpe Ratio Z-Score])</f>
        <v>478</v>
      </c>
      <c r="AV469">
        <f>(Table2[[#This Row],[Rank 1Y]]+Table2[[#This Row],[Rank 6M]]+Table2[[#This Row],[Rank Sharpe]])/3</f>
        <v>444.33333333333331</v>
      </c>
    </row>
    <row r="470" spans="1:48" x14ac:dyDescent="0.3">
      <c r="A470" t="s">
        <v>687</v>
      </c>
      <c r="B470" t="s">
        <v>688</v>
      </c>
      <c r="C470" t="s">
        <v>3070</v>
      </c>
      <c r="D470" t="s">
        <v>279</v>
      </c>
      <c r="E470">
        <v>24878.714288325002</v>
      </c>
      <c r="F470">
        <v>1224.95</v>
      </c>
      <c r="G470">
        <v>-2.66570282102249</v>
      </c>
      <c r="H470">
        <f>(Table2[[#This Row],[1Y Return vs Nifty]]-AVERAGE(Table2[1Y Return vs Nifty]))/_xlfn.STDEV.P(Table2[1Y Return vs Nifty])</f>
        <v>-0.55908175159274076</v>
      </c>
      <c r="I470">
        <v>-3.0608658733982299</v>
      </c>
      <c r="J470">
        <f>(Table2[[#This Row],[1M Return vs Nifty]]-AVERAGE(Table2[1M Return vs Nifty]))/_xlfn.STDEV.P(Table2[1M Return vs Nifty])</f>
        <v>3.8158595099109967E-2</v>
      </c>
      <c r="K470">
        <v>-21.0203770165066</v>
      </c>
      <c r="L470">
        <f>(Table2[[#This Row],[6M Return vs Nifty]]-AVERAGE(Table2[6M Return vs Nifty]))/_xlfn.STDEV.P(Table2[6M Return vs Nifty])</f>
        <v>-0.89725583034596845</v>
      </c>
      <c r="M470">
        <v>-1.97271705699404</v>
      </c>
      <c r="N470">
        <f>(Table2[[#This Row],[1W Return vs Nifty]]-AVERAGE(Table2[1W Return vs Nifty]))/_xlfn.STDEV.P(Table2[1W Return vs Nifty])</f>
        <v>0.23073221830903767</v>
      </c>
      <c r="O470">
        <v>1239.51</v>
      </c>
      <c r="P470">
        <v>1239.3228604472399</v>
      </c>
      <c r="Q470">
        <v>1199.2236765676901</v>
      </c>
      <c r="R470">
        <v>38.528886008225101</v>
      </c>
      <c r="S470" s="1">
        <f>(Table2[[#This Row],[Close Price]]-Table2[[#This Row],[20D EMA]])/Table2[[#This Row],[20D EMA]]</f>
        <v>-1.1746577276504381E-2</v>
      </c>
      <c r="T470" s="1">
        <f>(Table2[[#This Row],[Close Price]]-Table2[[#This Row],[50D EMA]])/Table2[[#This Row],[50D EMA]]</f>
        <v>-1.1597349573664021E-2</v>
      </c>
      <c r="U470" s="1">
        <f>(Table2[[#This Row],[Close Price]]-Table2[[#This Row],[200D EMA]])/Table2[[#This Row],[200D EMA]]</f>
        <v>2.1452481246819231E-2</v>
      </c>
      <c r="V470">
        <v>0.59206762654964395</v>
      </c>
      <c r="W470">
        <v>1218.3499999999999</v>
      </c>
      <c r="X470">
        <v>1229</v>
      </c>
      <c r="Y470">
        <v>1206.75</v>
      </c>
      <c r="Z470">
        <v>1254</v>
      </c>
      <c r="AA470">
        <v>1206.75</v>
      </c>
      <c r="AB470">
        <v>1273.95</v>
      </c>
      <c r="AC470" s="1">
        <f>(Table2[[#This Row],[Close Price]]/Table2[[#This Row],[Day Low]])-1</f>
        <v>5.4171625559158443E-3</v>
      </c>
      <c r="AD470" s="1">
        <f>(Table2[[#This Row],[Day High]]/Table2[[#This Row],[Close Price]])-1</f>
        <v>3.3062573982611809E-3</v>
      </c>
      <c r="AE470" s="1">
        <f>(Table2[[#This Row],[Close Price]]/Table2[[#This Row],[Current Week Low]])-1</f>
        <v>1.5081831365237219E-2</v>
      </c>
      <c r="AF470" s="1">
        <f>(Table2[[#This Row],[Current Week High]]/Table2[[#This Row],[Close Price]])-1</f>
        <v>2.3715253683823878E-2</v>
      </c>
      <c r="AG470" s="1">
        <f>(Table2[[#This Row],[Close Price]]/Table2[[#This Row],[Current Month Low]])-1</f>
        <v>1.5081831365237219E-2</v>
      </c>
      <c r="AH470" s="1">
        <f>(Table2[[#This Row],[Current Month High]]/Table2[[#This Row],[Close Price]])-1</f>
        <v>4.0001632719702807E-2</v>
      </c>
      <c r="AI470">
        <v>17.955834932038002</v>
      </c>
      <c r="AJ470">
        <v>25.842408054242799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-0.18</v>
      </c>
      <c r="AM470" t="s">
        <v>3110</v>
      </c>
      <c r="AN470">
        <v>-2.3199999999999998</v>
      </c>
      <c r="AO470" t="s">
        <v>3110</v>
      </c>
      <c r="AP470">
        <v>0.10889702149446499</v>
      </c>
      <c r="AQ470">
        <f>(Table2[[#This Row],[Sharpe Ratio]]-AVERAGE(Table2[Sharpe Ratio]))/_xlfn.STDEV.P(Table2[Sharpe Ratio])</f>
        <v>0.54534020501893798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-0.64210656351162354</v>
      </c>
      <c r="AS470">
        <f>_xlfn.RANK.AVG(Table2[[#This Row],[1Y Return vs Nifty Z-Score]],Table2[1Y Return vs Nifty Z-Score])</f>
        <v>510</v>
      </c>
      <c r="AT470">
        <f>_xlfn.RANK.AVG(Table2[[#This Row],[6M Return vs Nifty Z-Score]],Table2[6M Return vs Nifty Z-Score])</f>
        <v>618</v>
      </c>
      <c r="AU470">
        <f>_xlfn.RANK.AVG(Table2[[#This Row],[Sharpe Ratio Z-Score]],Table2[Sharpe Ratio Z-Score])</f>
        <v>205</v>
      </c>
      <c r="AV470">
        <f>(Table2[[#This Row],[Rank 1Y]]+Table2[[#This Row],[Rank 6M]]+Table2[[#This Row],[Rank Sharpe]])/3</f>
        <v>444.33333333333331</v>
      </c>
    </row>
    <row r="471" spans="1:48" x14ac:dyDescent="0.3">
      <c r="A471" t="s">
        <v>1861</v>
      </c>
      <c r="B471" t="s">
        <v>1862</v>
      </c>
      <c r="C471" t="s">
        <v>3082</v>
      </c>
      <c r="D471" t="s">
        <v>1570</v>
      </c>
      <c r="E471">
        <v>3782.7368126820002</v>
      </c>
      <c r="F471">
        <v>167.22</v>
      </c>
      <c r="G471">
        <v>-8.3407626247438191</v>
      </c>
      <c r="H471">
        <f>(Table2[[#This Row],[1Y Return vs Nifty]]-AVERAGE(Table2[1Y Return vs Nifty]))/_xlfn.STDEV.P(Table2[1Y Return vs Nifty])</f>
        <v>-0.64477425537336241</v>
      </c>
      <c r="I471">
        <v>2.02005458497</v>
      </c>
      <c r="J471">
        <f>(Table2[[#This Row],[1M Return vs Nifty]]-AVERAGE(Table2[1M Return vs Nifty]))/_xlfn.STDEV.P(Table2[1M Return vs Nifty])</f>
        <v>0.55921636517054152</v>
      </c>
      <c r="K471">
        <v>-1.17666839578156</v>
      </c>
      <c r="L471">
        <f>(Table2[[#This Row],[6M Return vs Nifty]]-AVERAGE(Table2[6M Return vs Nifty]))/_xlfn.STDEV.P(Table2[6M Return vs Nifty])</f>
        <v>-0.1987673097548284</v>
      </c>
      <c r="M471">
        <v>1.049898425771</v>
      </c>
      <c r="N471">
        <f>(Table2[[#This Row],[1W Return vs Nifty]]-AVERAGE(Table2[1W Return vs Nifty]))/_xlfn.STDEV.P(Table2[1W Return vs Nifty])</f>
        <v>0.81797597046497617</v>
      </c>
      <c r="O471">
        <v>159.54</v>
      </c>
      <c r="P471">
        <v>155.922062276785</v>
      </c>
      <c r="Q471">
        <v>149.308398980731</v>
      </c>
      <c r="R471">
        <v>65.799761706936906</v>
      </c>
      <c r="S471" s="1">
        <f>(Table2[[#This Row],[Close Price]]-Table2[[#This Row],[20D EMA]])/Table2[[#This Row],[20D EMA]]</f>
        <v>4.813839789394514E-2</v>
      </c>
      <c r="T471" s="1">
        <f>(Table2[[#This Row],[Close Price]]-Table2[[#This Row],[50D EMA]])/Table2[[#This Row],[50D EMA]]</f>
        <v>7.2458878225709136E-2</v>
      </c>
      <c r="U471" s="1">
        <f>(Table2[[#This Row],[Close Price]]-Table2[[#This Row],[200D EMA]])/Table2[[#This Row],[200D EMA]]</f>
        <v>0.11996378731233051</v>
      </c>
      <c r="V471">
        <v>2.2086696003025201</v>
      </c>
      <c r="W471">
        <v>166.41</v>
      </c>
      <c r="X471">
        <v>169.36</v>
      </c>
      <c r="Y471">
        <v>159.01</v>
      </c>
      <c r="Z471">
        <v>170.9</v>
      </c>
      <c r="AA471">
        <v>159.01</v>
      </c>
      <c r="AB471">
        <v>171</v>
      </c>
      <c r="AC471" s="1">
        <f>(Table2[[#This Row],[Close Price]]/Table2[[#This Row],[Day Low]])-1</f>
        <v>4.8674959437533527E-3</v>
      </c>
      <c r="AD471" s="1">
        <f>(Table2[[#This Row],[Day High]]/Table2[[#This Row],[Close Price]])-1</f>
        <v>1.2797512259299149E-2</v>
      </c>
      <c r="AE471" s="1">
        <f>(Table2[[#This Row],[Close Price]]/Table2[[#This Row],[Current Week Low]])-1</f>
        <v>5.1631972831897466E-2</v>
      </c>
      <c r="AF471" s="1">
        <f>(Table2[[#This Row],[Current Week High]]/Table2[[#This Row],[Close Price]])-1</f>
        <v>2.2006936969262147E-2</v>
      </c>
      <c r="AG471" s="1">
        <f>(Table2[[#This Row],[Close Price]]/Table2[[#This Row],[Current Month Low]])-1</f>
        <v>5.1631972831897466E-2</v>
      </c>
      <c r="AH471" s="1">
        <f>(Table2[[#This Row],[Current Month High]]/Table2[[#This Row],[Close Price]])-1</f>
        <v>2.2604951560817987E-2</v>
      </c>
      <c r="AI471">
        <v>5.1907666547063602</v>
      </c>
      <c r="AJ471">
        <v>29.6279069767441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-0.06</v>
      </c>
      <c r="AM471" t="s">
        <v>3110</v>
      </c>
      <c r="AN471">
        <v>11.07</v>
      </c>
      <c r="AO471" t="s">
        <v>3111</v>
      </c>
      <c r="AP471">
        <v>4.0797791598520997E-2</v>
      </c>
      <c r="AQ471">
        <f>(Table2[[#This Row],[Sharpe Ratio]]-AVERAGE(Table2[Sharpe Ratio]))/_xlfn.STDEV.P(Table2[Sharpe Ratio])</f>
        <v>-0.25171703631997455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0.28193373418735235</v>
      </c>
      <c r="AS471">
        <f>_xlfn.RANK.AVG(Table2[[#This Row],[1Y Return vs Nifty Z-Score]],Table2[1Y Return vs Nifty Z-Score])</f>
        <v>553</v>
      </c>
      <c r="AT471">
        <f>_xlfn.RANK.AVG(Table2[[#This Row],[6M Return vs Nifty Z-Score]],Table2[6M Return vs Nifty Z-Score])</f>
        <v>376</v>
      </c>
      <c r="AU471">
        <f>_xlfn.RANK.AVG(Table2[[#This Row],[Sharpe Ratio Z-Score]],Table2[Sharpe Ratio Z-Score])</f>
        <v>404</v>
      </c>
      <c r="AV471">
        <f>(Table2[[#This Row],[Rank 1Y]]+Table2[[#This Row],[Rank 6M]]+Table2[[#This Row],[Rank Sharpe]])/3</f>
        <v>444.33333333333331</v>
      </c>
    </row>
    <row r="472" spans="1:48" x14ac:dyDescent="0.3">
      <c r="A472" t="s">
        <v>186</v>
      </c>
      <c r="B472" t="s">
        <v>187</v>
      </c>
      <c r="C472" t="s">
        <v>3073</v>
      </c>
      <c r="D472" t="s">
        <v>188</v>
      </c>
      <c r="E472">
        <v>139544.48018511001</v>
      </c>
      <c r="F472">
        <v>623.70000000000005</v>
      </c>
      <c r="G472">
        <v>10.1883974978496</v>
      </c>
      <c r="H472">
        <f>(Table2[[#This Row],[1Y Return vs Nifty]]-AVERAGE(Table2[1Y Return vs Nifty]))/_xlfn.STDEV.P(Table2[1Y Return vs Nifty])</f>
        <v>-0.36498687360587867</v>
      </c>
      <c r="I472">
        <v>-12.834649245852599</v>
      </c>
      <c r="J472">
        <f>(Table2[[#This Row],[1M Return vs Nifty]]-AVERAGE(Table2[1M Return vs Nifty]))/_xlfn.STDEV.P(Table2[1M Return vs Nifty])</f>
        <v>-0.96416092770008455</v>
      </c>
      <c r="K472">
        <v>-5.4829300772099199</v>
      </c>
      <c r="L472">
        <f>(Table2[[#This Row],[6M Return vs Nifty]]-AVERAGE(Table2[6M Return vs Nifty]))/_xlfn.STDEV.P(Table2[6M Return vs Nifty])</f>
        <v>-0.35034554589148209</v>
      </c>
      <c r="M472">
        <v>-5.8329923869921698</v>
      </c>
      <c r="N472">
        <f>(Table2[[#This Row],[1W Return vs Nifty]]-AVERAGE(Table2[1W Return vs Nifty]))/_xlfn.STDEV.P(Table2[1W Return vs Nifty])</f>
        <v>-0.51925486475498517</v>
      </c>
      <c r="O472">
        <v>656.85</v>
      </c>
      <c r="P472">
        <v>662.3302480927</v>
      </c>
      <c r="Q472">
        <v>597.60892133061998</v>
      </c>
      <c r="R472">
        <v>33.701413060793399</v>
      </c>
      <c r="S472" s="1">
        <f>(Table2[[#This Row],[Close Price]]-Table2[[#This Row],[20D EMA]])/Table2[[#This Row],[20D EMA]]</f>
        <v>-5.0468143411737804E-2</v>
      </c>
      <c r="T472" s="1">
        <f>(Table2[[#This Row],[Close Price]]-Table2[[#This Row],[50D EMA]])/Table2[[#This Row],[50D EMA]]</f>
        <v>-5.8324752952085092E-2</v>
      </c>
      <c r="U472" s="1">
        <f>(Table2[[#This Row],[Close Price]]-Table2[[#This Row],[200D EMA]])/Table2[[#This Row],[200D EMA]]</f>
        <v>4.3659118426957841E-2</v>
      </c>
      <c r="V472">
        <v>0.86588224666935298</v>
      </c>
      <c r="W472">
        <v>624</v>
      </c>
      <c r="X472">
        <v>631</v>
      </c>
      <c r="Y472">
        <v>608</v>
      </c>
      <c r="Z472">
        <v>633.85</v>
      </c>
      <c r="AA472">
        <v>608</v>
      </c>
      <c r="AB472">
        <v>690.9</v>
      </c>
      <c r="AC472" s="1">
        <f>(Table2[[#This Row],[Close Price]]/Table2[[#This Row],[Day Low]])-1</f>
        <v>-4.8076923076911804E-4</v>
      </c>
      <c r="AD472" s="1">
        <f>(Table2[[#This Row],[Day High]]/Table2[[#This Row],[Close Price]])-1</f>
        <v>1.1704345037678365E-2</v>
      </c>
      <c r="AE472" s="1">
        <f>(Table2[[#This Row],[Close Price]]/Table2[[#This Row],[Current Week Low]])-1</f>
        <v>2.5822368421052788E-2</v>
      </c>
      <c r="AF472" s="1">
        <f>(Table2[[#This Row],[Current Week High]]/Table2[[#This Row],[Close Price]])-1</f>
        <v>1.6273849607182811E-2</v>
      </c>
      <c r="AG472" s="1">
        <f>(Table2[[#This Row],[Close Price]]/Table2[[#This Row],[Current Month Low]])-1</f>
        <v>2.5822368421052788E-2</v>
      </c>
      <c r="AH472" s="1">
        <f>(Table2[[#This Row],[Current Month High]]/Table2[[#This Row],[Close Price]])-1</f>
        <v>0.1077441077441077</v>
      </c>
      <c r="AI472">
        <v>14.678531345198</v>
      </c>
      <c r="AJ472">
        <v>42.348510783978099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-0.01</v>
      </c>
      <c r="AM472" t="s">
        <v>3110</v>
      </c>
      <c r="AN472">
        <v>-7.23</v>
      </c>
      <c r="AO472" t="s">
        <v>3110</v>
      </c>
      <c r="AP472">
        <v>2.0443525919033E-2</v>
      </c>
      <c r="AQ472">
        <f>(Table2[[#This Row],[Sharpe Ratio]]-AVERAGE(Table2[Sharpe Ratio]))/_xlfn.STDEV.P(Table2[Sharpe Ratio])</f>
        <v>-0.48995049177551542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422</v>
      </c>
      <c r="AT472">
        <f>_xlfn.RANK.AVG(Table2[[#This Row],[6M Return vs Nifty Z-Score]],Table2[6M Return vs Nifty Z-Score])</f>
        <v>438</v>
      </c>
      <c r="AU472">
        <f>_xlfn.RANK.AVG(Table2[[#This Row],[Sharpe Ratio Z-Score]],Table2[Sharpe Ratio Z-Score])</f>
        <v>477</v>
      </c>
      <c r="AV472">
        <f>(Table2[[#This Row],[Rank 1Y]]+Table2[[#This Row],[Rank 6M]]+Table2[[#This Row],[Rank Sharpe]])/3</f>
        <v>445.66666666666669</v>
      </c>
    </row>
    <row r="473" spans="1:48" x14ac:dyDescent="0.3">
      <c r="A473" t="s">
        <v>2015</v>
      </c>
      <c r="B473" t="s">
        <v>2016</v>
      </c>
      <c r="C473" t="s">
        <v>3068</v>
      </c>
      <c r="D473" t="s">
        <v>491</v>
      </c>
      <c r="E473">
        <v>3048.8671207000002</v>
      </c>
      <c r="F473">
        <v>419.45</v>
      </c>
      <c r="G473">
        <v>-0.23410054469309499</v>
      </c>
      <c r="H473">
        <f>(Table2[[#This Row],[1Y Return vs Nifty]]-AVERAGE(Table2[1Y Return vs Nifty]))/_xlfn.STDEV.P(Table2[1Y Return vs Nifty])</f>
        <v>-0.52236494252569099</v>
      </c>
      <c r="I473">
        <v>13.211593730301299</v>
      </c>
      <c r="J473">
        <f>(Table2[[#This Row],[1M Return vs Nifty]]-AVERAGE(Table2[1M Return vs Nifty]))/_xlfn.STDEV.P(Table2[1M Return vs Nifty])</f>
        <v>1.7069293590099028</v>
      </c>
      <c r="K473">
        <v>10.522792184334699</v>
      </c>
      <c r="L473">
        <f>(Table2[[#This Row],[6M Return vs Nifty]]-AVERAGE(Table2[6M Return vs Nifty]))/_xlfn.STDEV.P(Table2[6M Return vs Nifty])</f>
        <v>0.21304779338495886</v>
      </c>
      <c r="M473">
        <v>-1.1771542324865301</v>
      </c>
      <c r="N473">
        <f>(Table2[[#This Row],[1W Return vs Nifty]]-AVERAGE(Table2[1W Return vs Nifty]))/_xlfn.STDEV.P(Table2[1W Return vs Nifty])</f>
        <v>0.3852968001433732</v>
      </c>
      <c r="O473">
        <v>403.12</v>
      </c>
      <c r="P473">
        <v>380.182930166473</v>
      </c>
      <c r="Q473">
        <v>356.49098527730501</v>
      </c>
      <c r="R473">
        <v>60.184890492733601</v>
      </c>
      <c r="S473" s="1">
        <f>(Table2[[#This Row],[Close Price]]-Table2[[#This Row],[20D EMA]])/Table2[[#This Row],[20D EMA]]</f>
        <v>4.0509029569358958E-2</v>
      </c>
      <c r="T473" s="1">
        <f>(Table2[[#This Row],[Close Price]]-Table2[[#This Row],[50D EMA]])/Table2[[#This Row],[50D EMA]]</f>
        <v>0.10328467355526162</v>
      </c>
      <c r="U473" s="1">
        <f>(Table2[[#This Row],[Close Price]]-Table2[[#This Row],[200D EMA]])/Table2[[#This Row],[200D EMA]]</f>
        <v>0.17660759268210052</v>
      </c>
      <c r="V473">
        <v>1.6174166288113201</v>
      </c>
      <c r="W473">
        <v>415.6</v>
      </c>
      <c r="X473">
        <v>418.85</v>
      </c>
      <c r="Y473">
        <v>392.6</v>
      </c>
      <c r="Z473">
        <v>421.9</v>
      </c>
      <c r="AA473">
        <v>392.6</v>
      </c>
      <c r="AB473">
        <v>426.6</v>
      </c>
      <c r="AC473" s="1">
        <f>(Table2[[#This Row],[Close Price]]/Table2[[#This Row],[Day Low]])-1</f>
        <v>9.2637151106833571E-3</v>
      </c>
      <c r="AD473" s="1">
        <f>(Table2[[#This Row],[Day High]]/Table2[[#This Row],[Close Price]])-1</f>
        <v>-1.4304446298724072E-3</v>
      </c>
      <c r="AE473" s="1">
        <f>(Table2[[#This Row],[Close Price]]/Table2[[#This Row],[Current Week Low]])-1</f>
        <v>6.8390219052470558E-2</v>
      </c>
      <c r="AF473" s="1">
        <f>(Table2[[#This Row],[Current Week High]]/Table2[[#This Row],[Close Price]])-1</f>
        <v>5.8409822386458199E-3</v>
      </c>
      <c r="AG473" s="1">
        <f>(Table2[[#This Row],[Close Price]]/Table2[[#This Row],[Current Month Low]])-1</f>
        <v>6.8390219052470558E-2</v>
      </c>
      <c r="AH473" s="1">
        <f>(Table2[[#This Row],[Current Month High]]/Table2[[#This Row],[Close Price]])-1</f>
        <v>1.7046131839313361E-2</v>
      </c>
      <c r="AI473">
        <v>10.3826439384908</v>
      </c>
      <c r="AJ473">
        <v>42.162345365192301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0.18</v>
      </c>
      <c r="AM473" t="s">
        <v>3111</v>
      </c>
      <c r="AN473">
        <v>5.65</v>
      </c>
      <c r="AO473" t="s">
        <v>3111</v>
      </c>
      <c r="AP473">
        <v>-1.0881778739034001E-2</v>
      </c>
      <c r="AQ473">
        <f>(Table2[[#This Row],[Sharpe Ratio]]-AVERAGE(Table2[Sharpe Ratio]))/_xlfn.STDEV.P(Table2[Sharpe Ratio])</f>
        <v>-0.85659283050696966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0.9263161795055741</v>
      </c>
      <c r="AS473">
        <f>_xlfn.RANK.AVG(Table2[[#This Row],[1Y Return vs Nifty Z-Score]],Table2[1Y Return vs Nifty Z-Score])</f>
        <v>492</v>
      </c>
      <c r="AT473">
        <f>_xlfn.RANK.AVG(Table2[[#This Row],[6M Return vs Nifty Z-Score]],Table2[6M Return vs Nifty Z-Score])</f>
        <v>251</v>
      </c>
      <c r="AU473">
        <f>_xlfn.RANK.AVG(Table2[[#This Row],[Sharpe Ratio Z-Score]],Table2[Sharpe Ratio Z-Score])</f>
        <v>594</v>
      </c>
      <c r="AV473">
        <f>(Table2[[#This Row],[Rank 1Y]]+Table2[[#This Row],[Rank 6M]]+Table2[[#This Row],[Rank Sharpe]])/3</f>
        <v>445.66666666666669</v>
      </c>
    </row>
    <row r="474" spans="1:48" x14ac:dyDescent="0.3">
      <c r="A474" t="s">
        <v>1347</v>
      </c>
      <c r="B474" t="s">
        <v>1348</v>
      </c>
      <c r="C474" t="s">
        <v>3075</v>
      </c>
      <c r="D474" t="s">
        <v>78</v>
      </c>
      <c r="E474">
        <v>8056.932432478</v>
      </c>
      <c r="F474">
        <v>199.34</v>
      </c>
      <c r="G474">
        <v>-4.7970701128508004</v>
      </c>
      <c r="H474">
        <f>(Table2[[#This Row],[1Y Return vs Nifty]]-AVERAGE(Table2[1Y Return vs Nifty]))/_xlfn.STDEV.P(Table2[1Y Return vs Nifty])</f>
        <v>-0.59126505996829759</v>
      </c>
      <c r="I474">
        <v>-4.95867941221473</v>
      </c>
      <c r="J474">
        <f>(Table2[[#This Row],[1M Return vs Nifty]]-AVERAGE(Table2[1M Return vs Nifty]))/_xlfn.STDEV.P(Table2[1M Return vs Nifty])</f>
        <v>-0.15646568580622028</v>
      </c>
      <c r="K474">
        <v>-4.6766051902646799</v>
      </c>
      <c r="L474">
        <f>(Table2[[#This Row],[6M Return vs Nifty]]-AVERAGE(Table2[6M Return vs Nifty]))/_xlfn.STDEV.P(Table2[6M Return vs Nifty])</f>
        <v>-0.32196331713763027</v>
      </c>
      <c r="M474">
        <v>-2.1116781838637402</v>
      </c>
      <c r="N474">
        <f>(Table2[[#This Row],[1W Return vs Nifty]]-AVERAGE(Table2[1W Return vs Nifty]))/_xlfn.STDEV.P(Table2[1W Return vs Nifty])</f>
        <v>0.20373439009963207</v>
      </c>
      <c r="O474">
        <v>207.47</v>
      </c>
      <c r="P474">
        <v>211.062044579229</v>
      </c>
      <c r="Q474">
        <v>197.95751774166101</v>
      </c>
      <c r="R474">
        <v>27.033247676910101</v>
      </c>
      <c r="S474" s="1">
        <f>(Table2[[#This Row],[Close Price]]-Table2[[#This Row],[20D EMA]])/Table2[[#This Row],[20D EMA]]</f>
        <v>-3.9186388393502657E-2</v>
      </c>
      <c r="T474" s="1">
        <f>(Table2[[#This Row],[Close Price]]-Table2[[#This Row],[50D EMA]])/Table2[[#This Row],[50D EMA]]</f>
        <v>-5.5538382576544885E-2</v>
      </c>
      <c r="U474" s="1">
        <f>(Table2[[#This Row],[Close Price]]-Table2[[#This Row],[200D EMA]])/Table2[[#This Row],[200D EMA]]</f>
        <v>6.983732035593446E-3</v>
      </c>
      <c r="V474">
        <v>0.50950148183573296</v>
      </c>
      <c r="W474">
        <v>199.9</v>
      </c>
      <c r="X474">
        <v>201.11</v>
      </c>
      <c r="Y474">
        <v>198</v>
      </c>
      <c r="Z474">
        <v>204.37</v>
      </c>
      <c r="AA474">
        <v>198</v>
      </c>
      <c r="AB474">
        <v>213</v>
      </c>
      <c r="AC474" s="1">
        <f>(Table2[[#This Row],[Close Price]]/Table2[[#This Row],[Day Low]])-1</f>
        <v>-2.8014007003501762E-3</v>
      </c>
      <c r="AD474" s="1">
        <f>(Table2[[#This Row],[Day High]]/Table2[[#This Row],[Close Price]])-1</f>
        <v>8.8793016955954762E-3</v>
      </c>
      <c r="AE474" s="1">
        <f>(Table2[[#This Row],[Close Price]]/Table2[[#This Row],[Current Week Low]])-1</f>
        <v>6.7676767676767557E-3</v>
      </c>
      <c r="AF474" s="1">
        <f>(Table2[[#This Row],[Current Week High]]/Table2[[#This Row],[Close Price]])-1</f>
        <v>2.5233269790307933E-2</v>
      </c>
      <c r="AG474" s="1">
        <f>(Table2[[#This Row],[Close Price]]/Table2[[#This Row],[Current Month Low]])-1</f>
        <v>6.7676767676767557E-3</v>
      </c>
      <c r="AH474" s="1">
        <f>(Table2[[#This Row],[Current Month High]]/Table2[[#This Row],[Close Price]])-1</f>
        <v>6.852613624962367E-2</v>
      </c>
      <c r="AI474">
        <v>28.423798535166</v>
      </c>
      <c r="AJ474">
        <v>35.605442176870703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-0.17</v>
      </c>
      <c r="AM474" t="s">
        <v>3110</v>
      </c>
      <c r="AN474">
        <v>-4.2</v>
      </c>
      <c r="AO474" t="s">
        <v>3110</v>
      </c>
      <c r="AP474">
        <v>4.8226784866647998E-2</v>
      </c>
      <c r="AQ474">
        <f>(Table2[[#This Row],[Sharpe Ratio]]-AVERAGE(Table2[Sharpe Ratio]))/_xlfn.STDEV.P(Table2[Sharpe Ratio])</f>
        <v>-0.16476549679057767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524</v>
      </c>
      <c r="AT474">
        <f>_xlfn.RANK.AVG(Table2[[#This Row],[6M Return vs Nifty Z-Score]],Table2[6M Return vs Nifty Z-Score])</f>
        <v>430</v>
      </c>
      <c r="AU474">
        <f>_xlfn.RANK.AVG(Table2[[#This Row],[Sharpe Ratio Z-Score]],Table2[Sharpe Ratio Z-Score])</f>
        <v>385</v>
      </c>
      <c r="AV474">
        <f>(Table2[[#This Row],[Rank 1Y]]+Table2[[#This Row],[Rank 6M]]+Table2[[#This Row],[Rank Sharpe]])/3</f>
        <v>446.33333333333331</v>
      </c>
    </row>
    <row r="475" spans="1:48" x14ac:dyDescent="0.3">
      <c r="A475" t="s">
        <v>1343</v>
      </c>
      <c r="B475" t="s">
        <v>1344</v>
      </c>
      <c r="C475" t="s">
        <v>3077</v>
      </c>
      <c r="D475" t="s">
        <v>407</v>
      </c>
      <c r="E475">
        <v>8099.5847871399901</v>
      </c>
      <c r="F475">
        <v>604.45000000000005</v>
      </c>
      <c r="G475">
        <v>0.52942198815545505</v>
      </c>
      <c r="H475">
        <f>(Table2[[#This Row],[1Y Return vs Nifty]]-AVERAGE(Table2[1Y Return vs Nifty]))/_xlfn.STDEV.P(Table2[1Y Return vs Nifty])</f>
        <v>-0.51083587326552027</v>
      </c>
      <c r="I475">
        <v>-8.5543673922170296</v>
      </c>
      <c r="J475">
        <f>(Table2[[#This Row],[1M Return vs Nifty]]-AVERAGE(Table2[1M Return vs Nifty]))/_xlfn.STDEV.P(Table2[1M Return vs Nifty])</f>
        <v>-0.52521012415831259</v>
      </c>
      <c r="K475">
        <v>-50.308872765199801</v>
      </c>
      <c r="L475">
        <f>(Table2[[#This Row],[6M Return vs Nifty]]-AVERAGE(Table2[6M Return vs Nifty]))/_xlfn.STDEV.P(Table2[6M Return vs Nifty])</f>
        <v>-1.9281960873742505</v>
      </c>
      <c r="M475">
        <v>-6.0207552693764104</v>
      </c>
      <c r="N475">
        <f>(Table2[[#This Row],[1W Return vs Nifty]]-AVERAGE(Table2[1W Return vs Nifty]))/_xlfn.STDEV.P(Table2[1W Return vs Nifty])</f>
        <v>-0.55573405974212564</v>
      </c>
      <c r="O475">
        <v>639.15</v>
      </c>
      <c r="P475">
        <v>674.90801623432401</v>
      </c>
      <c r="Q475">
        <v>741.12374935821197</v>
      </c>
      <c r="R475">
        <v>27.3237573197454</v>
      </c>
      <c r="S475" s="1">
        <f>(Table2[[#This Row],[Close Price]]-Table2[[#This Row],[20D EMA]])/Table2[[#This Row],[20D EMA]]</f>
        <v>-5.4290855041852354E-2</v>
      </c>
      <c r="T475" s="1">
        <f>(Table2[[#This Row],[Close Price]]-Table2[[#This Row],[50D EMA]])/Table2[[#This Row],[50D EMA]]</f>
        <v>-0.10439647261481239</v>
      </c>
      <c r="U475" s="1">
        <f>(Table2[[#This Row],[Close Price]]-Table2[[#This Row],[200D EMA]])/Table2[[#This Row],[200D EMA]]</f>
        <v>-0.18441420812187809</v>
      </c>
      <c r="V475">
        <v>1.1100670730159301</v>
      </c>
      <c r="W475">
        <v>603.45000000000005</v>
      </c>
      <c r="X475">
        <v>608.9</v>
      </c>
      <c r="Y475">
        <v>597.04999999999995</v>
      </c>
      <c r="Z475">
        <v>633</v>
      </c>
      <c r="AA475">
        <v>597.04999999999995</v>
      </c>
      <c r="AB475">
        <v>655.75</v>
      </c>
      <c r="AC475" s="1">
        <f>(Table2[[#This Row],[Close Price]]/Table2[[#This Row],[Day Low]])-1</f>
        <v>1.6571381224625981E-3</v>
      </c>
      <c r="AD475" s="1">
        <f>(Table2[[#This Row],[Day High]]/Table2[[#This Row],[Close Price]])-1</f>
        <v>7.3620646869052564E-3</v>
      </c>
      <c r="AE475" s="1">
        <f>(Table2[[#This Row],[Close Price]]/Table2[[#This Row],[Current Week Low]])-1</f>
        <v>1.2394271836529747E-2</v>
      </c>
      <c r="AF475" s="1">
        <f>(Table2[[#This Row],[Current Week High]]/Table2[[#This Row],[Close Price]])-1</f>
        <v>4.7233021755314741E-2</v>
      </c>
      <c r="AG475" s="1">
        <f>(Table2[[#This Row],[Close Price]]/Table2[[#This Row],[Current Month Low]])-1</f>
        <v>1.2394271836529747E-2</v>
      </c>
      <c r="AH475" s="1">
        <f>(Table2[[#This Row],[Current Month High]]/Table2[[#This Row],[Close Price]])-1</f>
        <v>8.4870543469269588E-2</v>
      </c>
      <c r="AI475">
        <v>81.4873025064107</v>
      </c>
      <c r="AJ475">
        <v>28.5927029039464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-0.24</v>
      </c>
      <c r="AM475" t="s">
        <v>3110</v>
      </c>
      <c r="AN475">
        <v>-5.55</v>
      </c>
      <c r="AO475" t="s">
        <v>3110</v>
      </c>
      <c r="AP475">
        <v>0.14325961291011699</v>
      </c>
      <c r="AQ475">
        <f>(Table2[[#This Row],[Sharpe Ratio]]-AVERAGE(Table2[Sharpe Ratio]))/_xlfn.STDEV.P(Table2[Sharpe Ratio])</f>
        <v>0.94753201189937186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489</v>
      </c>
      <c r="AT475">
        <f>_xlfn.RANK.AVG(Table2[[#This Row],[6M Return vs Nifty Z-Score]],Table2[6M Return vs Nifty Z-Score])</f>
        <v>729</v>
      </c>
      <c r="AU475">
        <f>_xlfn.RANK.AVG(Table2[[#This Row],[Sharpe Ratio Z-Score]],Table2[Sharpe Ratio Z-Score])</f>
        <v>125</v>
      </c>
      <c r="AV475">
        <f>(Table2[[#This Row],[Rank 1Y]]+Table2[[#This Row],[Rank 6M]]+Table2[[#This Row],[Rank Sharpe]])/3</f>
        <v>447.66666666666669</v>
      </c>
    </row>
    <row r="476" spans="1:48" x14ac:dyDescent="0.3">
      <c r="A476" t="s">
        <v>654</v>
      </c>
      <c r="B476" t="s">
        <v>655</v>
      </c>
      <c r="C476" t="s">
        <v>3077</v>
      </c>
      <c r="D476" t="s">
        <v>260</v>
      </c>
      <c r="E476">
        <v>26896.655999999999</v>
      </c>
      <c r="F476">
        <v>2429.25</v>
      </c>
      <c r="G476">
        <v>-21.260699034350001</v>
      </c>
      <c r="H476">
        <f>(Table2[[#This Row],[1Y Return vs Nifty]]-AVERAGE(Table2[1Y Return vs Nifty]))/_xlfn.STDEV.P(Table2[1Y Return vs Nifty])</f>
        <v>-0.83986324789808964</v>
      </c>
      <c r="I476">
        <v>-16.3816420039898</v>
      </c>
      <c r="J476">
        <f>(Table2[[#This Row],[1M Return vs Nifty]]-AVERAGE(Table2[1M Return vs Nifty]))/_xlfn.STDEV.P(Table2[1M Return vs Nifty])</f>
        <v>-1.3279115811807027</v>
      </c>
      <c r="K476">
        <v>-3.6101480145712301</v>
      </c>
      <c r="L476">
        <f>(Table2[[#This Row],[6M Return vs Nifty]]-AVERAGE(Table2[6M Return vs Nifty]))/_xlfn.STDEV.P(Table2[6M Return vs Nifty])</f>
        <v>-0.28442456321005394</v>
      </c>
      <c r="M476">
        <v>-8.2434973353829708</v>
      </c>
      <c r="N476">
        <f>(Table2[[#This Row],[1W Return vs Nifty]]-AVERAGE(Table2[1W Return vs Nifty]))/_xlfn.STDEV.P(Table2[1W Return vs Nifty])</f>
        <v>-0.98757575391702457</v>
      </c>
      <c r="O476">
        <v>2583.29</v>
      </c>
      <c r="P476">
        <v>2575.72834407252</v>
      </c>
      <c r="Q476">
        <v>2341.14471234244</v>
      </c>
      <c r="R476">
        <v>30.1633686015949</v>
      </c>
      <c r="S476" s="1">
        <f>(Table2[[#This Row],[Close Price]]-Table2[[#This Row],[20D EMA]])/Table2[[#This Row],[20D EMA]]</f>
        <v>-5.9629387331658457E-2</v>
      </c>
      <c r="T476" s="1">
        <f>(Table2[[#This Row],[Close Price]]-Table2[[#This Row],[50D EMA]])/Table2[[#This Row],[50D EMA]]</f>
        <v>-5.6868708382857285E-2</v>
      </c>
      <c r="U476" s="1">
        <f>(Table2[[#This Row],[Close Price]]-Table2[[#This Row],[200D EMA]])/Table2[[#This Row],[200D EMA]]</f>
        <v>3.7633422313909828E-2</v>
      </c>
      <c r="V476">
        <v>0.52748037760252897</v>
      </c>
      <c r="W476">
        <v>2407.0500000000002</v>
      </c>
      <c r="X476">
        <v>2442.1999999999998</v>
      </c>
      <c r="Y476">
        <v>2388.1</v>
      </c>
      <c r="Z476">
        <v>2491.9499999999998</v>
      </c>
      <c r="AA476">
        <v>2388.1</v>
      </c>
      <c r="AB476">
        <v>2615</v>
      </c>
      <c r="AC476" s="1">
        <f>(Table2[[#This Row],[Close Price]]/Table2[[#This Row],[Day Low]])-1</f>
        <v>9.2229077086058986E-3</v>
      </c>
      <c r="AD476" s="1">
        <f>(Table2[[#This Row],[Day High]]/Table2[[#This Row],[Close Price]])-1</f>
        <v>5.330863435216493E-3</v>
      </c>
      <c r="AE476" s="1">
        <f>(Table2[[#This Row],[Close Price]]/Table2[[#This Row],[Current Week Low]])-1</f>
        <v>1.7231271722289776E-2</v>
      </c>
      <c r="AF476" s="1">
        <f>(Table2[[#This Row],[Current Week High]]/Table2[[#This Row],[Close Price]])-1</f>
        <v>2.5810435319542968E-2</v>
      </c>
      <c r="AG476" s="1">
        <f>(Table2[[#This Row],[Close Price]]/Table2[[#This Row],[Current Month Low]])-1</f>
        <v>1.7231271722289776E-2</v>
      </c>
      <c r="AH476" s="1">
        <f>(Table2[[#This Row],[Current Month High]]/Table2[[#This Row],[Close Price]])-1</f>
        <v>7.6463929196253888E-2</v>
      </c>
      <c r="AI476">
        <v>21.848307090665799</v>
      </c>
      <c r="AJ476">
        <v>29.546181740614301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-0.03</v>
      </c>
      <c r="AM476" t="s">
        <v>3110</v>
      </c>
      <c r="AN476">
        <v>-4.7699999999999996</v>
      </c>
      <c r="AO476" t="s">
        <v>3110</v>
      </c>
      <c r="AP476">
        <v>6.9811488104027999E-2</v>
      </c>
      <c r="AQ476">
        <f>(Table2[[#This Row],[Sharpe Ratio]]-AVERAGE(Table2[Sharpe Ratio]))/_xlfn.STDEV.P(Table2[Sharpe Ratio])</f>
        <v>8.78694308553499E-2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-3.3519057153505205</v>
      </c>
      <c r="AS476">
        <f>_xlfn.RANK.AVG(Table2[[#This Row],[1Y Return vs Nifty Z-Score]],Table2[1Y Return vs Nifty Z-Score])</f>
        <v>621</v>
      </c>
      <c r="AT476">
        <f>_xlfn.RANK.AVG(Table2[[#This Row],[6M Return vs Nifty Z-Score]],Table2[6M Return vs Nifty Z-Score])</f>
        <v>410</v>
      </c>
      <c r="AU476">
        <f>_xlfn.RANK.AVG(Table2[[#This Row],[Sharpe Ratio Z-Score]],Table2[Sharpe Ratio Z-Score])</f>
        <v>313</v>
      </c>
      <c r="AV476">
        <f>(Table2[[#This Row],[Rank 1Y]]+Table2[[#This Row],[Rank 6M]]+Table2[[#This Row],[Rank Sharpe]])/3</f>
        <v>448</v>
      </c>
    </row>
    <row r="477" spans="1:48" x14ac:dyDescent="0.3">
      <c r="A477" t="s">
        <v>1750</v>
      </c>
      <c r="B477" t="s">
        <v>1751</v>
      </c>
      <c r="C477" t="s">
        <v>3073</v>
      </c>
      <c r="D477" t="s">
        <v>130</v>
      </c>
      <c r="E477">
        <v>4333.3766271599998</v>
      </c>
      <c r="F477">
        <v>240.45</v>
      </c>
      <c r="G477">
        <v>-24.7679062486819</v>
      </c>
      <c r="H477">
        <f>(Table2[[#This Row],[1Y Return vs Nifty]]-AVERAGE(Table2[1Y Return vs Nifty]))/_xlfn.STDEV.P(Table2[1Y Return vs Nifty])</f>
        <v>-0.89282152109134916</v>
      </c>
      <c r="I477">
        <v>-12.017159029066301</v>
      </c>
      <c r="J477">
        <f>(Table2[[#This Row],[1M Return vs Nifty]]-AVERAGE(Table2[1M Return vs Nifty]))/_xlfn.STDEV.P(Table2[1M Return vs Nifty])</f>
        <v>-0.88032579725392146</v>
      </c>
      <c r="K477">
        <v>-7.4405118767216303</v>
      </c>
      <c r="L477">
        <f>(Table2[[#This Row],[6M Return vs Nifty]]-AVERAGE(Table2[6M Return vs Nifty]))/_xlfn.STDEV.P(Table2[6M Return vs Nifty])</f>
        <v>-0.41925143647934326</v>
      </c>
      <c r="M477">
        <v>-2.4866811981790802</v>
      </c>
      <c r="N477">
        <f>(Table2[[#This Row],[1W Return vs Nifty]]-AVERAGE(Table2[1W Return vs Nifty]))/_xlfn.STDEV.P(Table2[1W Return vs Nifty])</f>
        <v>0.13087756181564691</v>
      </c>
      <c r="O477">
        <v>245.74</v>
      </c>
      <c r="P477">
        <v>236.04110546181201</v>
      </c>
      <c r="Q477">
        <v>212.691624377952</v>
      </c>
      <c r="R477">
        <v>42.455891984734002</v>
      </c>
      <c r="S477" s="1">
        <f>(Table2[[#This Row],[Close Price]]-Table2[[#This Row],[20D EMA]])/Table2[[#This Row],[20D EMA]]</f>
        <v>-2.1526816961015788E-2</v>
      </c>
      <c r="T477" s="1">
        <f>(Table2[[#This Row],[Close Price]]-Table2[[#This Row],[50D EMA]])/Table2[[#This Row],[50D EMA]]</f>
        <v>1.8678503176648077E-2</v>
      </c>
      <c r="U477" s="1">
        <f>(Table2[[#This Row],[Close Price]]-Table2[[#This Row],[200D EMA]])/Table2[[#This Row],[200D EMA]]</f>
        <v>0.13050996109146965</v>
      </c>
      <c r="V477">
        <v>0.95709995977112605</v>
      </c>
      <c r="W477">
        <v>236.15</v>
      </c>
      <c r="X477">
        <v>239.5</v>
      </c>
      <c r="Y477">
        <v>233.3</v>
      </c>
      <c r="Z477">
        <v>251.15</v>
      </c>
      <c r="AA477">
        <v>233.3</v>
      </c>
      <c r="AB477">
        <v>274.95</v>
      </c>
      <c r="AC477" s="1">
        <f>(Table2[[#This Row],[Close Price]]/Table2[[#This Row],[Day Low]])-1</f>
        <v>1.8208765615075118E-2</v>
      </c>
      <c r="AD477" s="1">
        <f>(Table2[[#This Row],[Day High]]/Table2[[#This Row],[Close Price]])-1</f>
        <v>-3.950925348305212E-3</v>
      </c>
      <c r="AE477" s="1">
        <f>(Table2[[#This Row],[Close Price]]/Table2[[#This Row],[Current Week Low]])-1</f>
        <v>3.0647235319331223E-2</v>
      </c>
      <c r="AF477" s="1">
        <f>(Table2[[#This Row],[Current Week High]]/Table2[[#This Row],[Close Price]])-1</f>
        <v>4.4499896028280306E-2</v>
      </c>
      <c r="AG477" s="1">
        <f>(Table2[[#This Row],[Close Price]]/Table2[[#This Row],[Current Month Low]])-1</f>
        <v>3.0647235319331223E-2</v>
      </c>
      <c r="AH477" s="1">
        <f>(Table2[[#This Row],[Current Month High]]/Table2[[#This Row],[Close Price]])-1</f>
        <v>0.1434809731752964</v>
      </c>
      <c r="AI477">
        <v>14.3480973175296</v>
      </c>
      <c r="AJ477">
        <v>51.1788745677459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0.21</v>
      </c>
      <c r="AM477" t="s">
        <v>3111</v>
      </c>
      <c r="AN477">
        <v>-2.25</v>
      </c>
      <c r="AO477" t="s">
        <v>3110</v>
      </c>
      <c r="AP477">
        <v>9.0628172379838001E-2</v>
      </c>
      <c r="AQ477">
        <f>(Table2[[#This Row],[Sharpe Ratio]]-AVERAGE(Table2[Sharpe Ratio]))/_xlfn.STDEV.P(Table2[Sharpe Ratio])</f>
        <v>0.33151519554392339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-1.7300059974650437</v>
      </c>
      <c r="AS477">
        <f>_xlfn.RANK.AVG(Table2[[#This Row],[1Y Return vs Nifty Z-Score]],Table2[1Y Return vs Nifty Z-Score])</f>
        <v>636</v>
      </c>
      <c r="AT477">
        <f>_xlfn.RANK.AVG(Table2[[#This Row],[6M Return vs Nifty Z-Score]],Table2[6M Return vs Nifty Z-Score])</f>
        <v>459</v>
      </c>
      <c r="AU477">
        <f>_xlfn.RANK.AVG(Table2[[#This Row],[Sharpe Ratio Z-Score]],Table2[Sharpe Ratio Z-Score])</f>
        <v>249</v>
      </c>
      <c r="AV477">
        <f>(Table2[[#This Row],[Rank 1Y]]+Table2[[#This Row],[Rank 6M]]+Table2[[#This Row],[Rank Sharpe]])/3</f>
        <v>448</v>
      </c>
    </row>
    <row r="478" spans="1:48" x14ac:dyDescent="0.3">
      <c r="A478" t="s">
        <v>596</v>
      </c>
      <c r="B478" t="s">
        <v>597</v>
      </c>
      <c r="C478" t="s">
        <v>3070</v>
      </c>
      <c r="D478" t="s">
        <v>279</v>
      </c>
      <c r="E478">
        <v>31997.420565299999</v>
      </c>
      <c r="F478">
        <v>1191.5</v>
      </c>
      <c r="G478">
        <v>48.522237026220601</v>
      </c>
      <c r="H478">
        <f>(Table2[[#This Row],[1Y Return vs Nifty]]-AVERAGE(Table2[1Y Return vs Nifty]))/_xlfn.STDEV.P(Table2[1Y Return vs Nifty])</f>
        <v>0.21384802898962205</v>
      </c>
      <c r="I478">
        <v>-6.4927725173028596</v>
      </c>
      <c r="J478">
        <f>(Table2[[#This Row],[1M Return vs Nifty]]-AVERAGE(Table2[1M Return vs Nifty]))/_xlfn.STDEV.P(Table2[1M Return vs Nifty])</f>
        <v>-0.31378976497039118</v>
      </c>
      <c r="K478">
        <v>-14.3623037886638</v>
      </c>
      <c r="L478">
        <f>(Table2[[#This Row],[6M Return vs Nifty]]-AVERAGE(Table2[6M Return vs Nifty]))/_xlfn.STDEV.P(Table2[6M Return vs Nifty])</f>
        <v>-0.6628950156519724</v>
      </c>
      <c r="M478">
        <v>-3.2874205190422598</v>
      </c>
      <c r="N478">
        <f>(Table2[[#This Row],[1W Return vs Nifty]]-AVERAGE(Table2[1W Return vs Nifty]))/_xlfn.STDEV.P(Table2[1W Return vs Nifty])</f>
        <v>-2.4692726884235457E-2</v>
      </c>
      <c r="O478">
        <v>1214.58</v>
      </c>
      <c r="P478">
        <v>1242.94805601146</v>
      </c>
      <c r="Q478">
        <v>1143.97771253425</v>
      </c>
      <c r="R478">
        <v>43.693907666950402</v>
      </c>
      <c r="S478" s="1">
        <f>(Table2[[#This Row],[Close Price]]-Table2[[#This Row],[20D EMA]])/Table2[[#This Row],[20D EMA]]</f>
        <v>-1.9002453523028477E-2</v>
      </c>
      <c r="T478" s="1">
        <f>(Table2[[#This Row],[Close Price]]-Table2[[#This Row],[50D EMA]])/Table2[[#This Row],[50D EMA]]</f>
        <v>-4.1391959835034076E-2</v>
      </c>
      <c r="U478" s="1">
        <f>(Table2[[#This Row],[Close Price]]-Table2[[#This Row],[200D EMA]])/Table2[[#This Row],[200D EMA]]</f>
        <v>4.1541270380586352E-2</v>
      </c>
      <c r="V478">
        <v>0.50455586358441595</v>
      </c>
      <c r="W478">
        <v>1171.5</v>
      </c>
      <c r="X478">
        <v>1197.0999999999999</v>
      </c>
      <c r="Y478">
        <v>1145.3499999999999</v>
      </c>
      <c r="Z478">
        <v>1203.3499999999999</v>
      </c>
      <c r="AA478">
        <v>1145.3499999999999</v>
      </c>
      <c r="AB478">
        <v>1253.8</v>
      </c>
      <c r="AC478" s="1">
        <f>(Table2[[#This Row],[Close Price]]/Table2[[#This Row],[Day Low]])-1</f>
        <v>1.7072129748186171E-2</v>
      </c>
      <c r="AD478" s="1">
        <f>(Table2[[#This Row],[Day High]]/Table2[[#This Row],[Close Price]])-1</f>
        <v>4.6999580360889137E-3</v>
      </c>
      <c r="AE478" s="1">
        <f>(Table2[[#This Row],[Close Price]]/Table2[[#This Row],[Current Week Low]])-1</f>
        <v>4.0293360108264009E-2</v>
      </c>
      <c r="AF478" s="1">
        <f>(Table2[[#This Row],[Current Week High]]/Table2[[#This Row],[Close Price]])-1</f>
        <v>9.9454469156523562E-3</v>
      </c>
      <c r="AG478" s="1">
        <f>(Table2[[#This Row],[Close Price]]/Table2[[#This Row],[Current Month Low]])-1</f>
        <v>4.0293360108264009E-2</v>
      </c>
      <c r="AH478" s="1">
        <f>(Table2[[#This Row],[Current Month High]]/Table2[[#This Row],[Close Price]])-1</f>
        <v>5.2287033151489748E-2</v>
      </c>
      <c r="AI478">
        <v>27.0583298363407</v>
      </c>
      <c r="AJ478">
        <v>80.134552876256706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-0.26</v>
      </c>
      <c r="AM478" t="s">
        <v>3110</v>
      </c>
      <c r="AN478">
        <v>-0.35</v>
      </c>
      <c r="AO478" t="s">
        <v>3110</v>
      </c>
      <c r="AQ478">
        <f>(Table2[[#This Row],[Sharpe Ratio]]-AVERAGE(Table2[Sharpe Ratio]))/_xlfn.STDEV.P(Table2[Sharpe Ratio])</f>
        <v>-0.72922868034186683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243</v>
      </c>
      <c r="AT478">
        <f>_xlfn.RANK.AVG(Table2[[#This Row],[6M Return vs Nifty Z-Score]],Table2[6M Return vs Nifty Z-Score])</f>
        <v>549</v>
      </c>
      <c r="AU478">
        <f>_xlfn.RANK.AVG(Table2[[#This Row],[Sharpe Ratio Z-Score]],Table2[Sharpe Ratio Z-Score])</f>
        <v>552.5</v>
      </c>
      <c r="AV478">
        <f>(Table2[[#This Row],[Rank 1Y]]+Table2[[#This Row],[Rank 6M]]+Table2[[#This Row],[Rank Sharpe]])/3</f>
        <v>448.16666666666669</v>
      </c>
    </row>
    <row r="479" spans="1:48" x14ac:dyDescent="0.3">
      <c r="A479" t="s">
        <v>1064</v>
      </c>
      <c r="B479" t="s">
        <v>1065</v>
      </c>
      <c r="C479" t="s">
        <v>3070</v>
      </c>
      <c r="D479" t="s">
        <v>279</v>
      </c>
      <c r="E479">
        <v>11983.914251304999</v>
      </c>
      <c r="F479">
        <v>1180.1500000000001</v>
      </c>
      <c r="G479">
        <v>-14.7310000250715</v>
      </c>
      <c r="H479">
        <f>(Table2[[#This Row],[1Y Return vs Nifty]]-AVERAGE(Table2[1Y Return vs Nifty]))/_xlfn.STDEV.P(Table2[1Y Return vs Nifty])</f>
        <v>-0.74126582753751358</v>
      </c>
      <c r="I479">
        <v>-7.6372076804853499</v>
      </c>
      <c r="J479">
        <f>(Table2[[#This Row],[1M Return vs Nifty]]-AVERAGE(Table2[1M Return vs Nifty]))/_xlfn.STDEV.P(Table2[1M Return vs Nifty])</f>
        <v>-0.43115370306099343</v>
      </c>
      <c r="K479">
        <v>-16.2980318327742</v>
      </c>
      <c r="L479">
        <f>(Table2[[#This Row],[6M Return vs Nifty]]-AVERAGE(Table2[6M Return vs Nifty]))/_xlfn.STDEV.P(Table2[6M Return vs Nifty])</f>
        <v>-0.73103166508782025</v>
      </c>
      <c r="M479">
        <v>3.3489997671452101</v>
      </c>
      <c r="N479">
        <f>(Table2[[#This Row],[1W Return vs Nifty]]-AVERAGE(Table2[1W Return vs Nifty]))/_xlfn.STDEV.P(Table2[1W Return vs Nifty])</f>
        <v>1.2646529976931509</v>
      </c>
      <c r="O479">
        <v>1192.23</v>
      </c>
      <c r="P479">
        <v>1230.72666981517</v>
      </c>
      <c r="Q479">
        <v>1202.4209525813101</v>
      </c>
      <c r="R479">
        <v>48.160089099772797</v>
      </c>
      <c r="S479" s="1">
        <f>(Table2[[#This Row],[Close Price]]-Table2[[#This Row],[20D EMA]])/Table2[[#This Row],[20D EMA]]</f>
        <v>-1.0132273135217137E-2</v>
      </c>
      <c r="T479" s="1">
        <f>(Table2[[#This Row],[Close Price]]-Table2[[#This Row],[50D EMA]])/Table2[[#This Row],[50D EMA]]</f>
        <v>-4.10949653205821E-2</v>
      </c>
      <c r="U479" s="1">
        <f>(Table2[[#This Row],[Close Price]]-Table2[[#This Row],[200D EMA]])/Table2[[#This Row],[200D EMA]]</f>
        <v>-1.8521760231722157E-2</v>
      </c>
      <c r="V479">
        <v>1.2431072188713499</v>
      </c>
      <c r="W479">
        <v>1183.0999999999999</v>
      </c>
      <c r="X479">
        <v>1192.55</v>
      </c>
      <c r="Y479">
        <v>1143</v>
      </c>
      <c r="Z479">
        <v>1222</v>
      </c>
      <c r="AA479">
        <v>1143</v>
      </c>
      <c r="AB479">
        <v>1222</v>
      </c>
      <c r="AC479" s="1">
        <f>(Table2[[#This Row],[Close Price]]/Table2[[#This Row],[Day Low]])-1</f>
        <v>-2.4934494125600226E-3</v>
      </c>
      <c r="AD479" s="1">
        <f>(Table2[[#This Row],[Day High]]/Table2[[#This Row],[Close Price]])-1</f>
        <v>1.0507138923018244E-2</v>
      </c>
      <c r="AE479" s="1">
        <f>(Table2[[#This Row],[Close Price]]/Table2[[#This Row],[Current Week Low]])-1</f>
        <v>3.2502187226596702E-2</v>
      </c>
      <c r="AF479" s="1">
        <f>(Table2[[#This Row],[Current Week High]]/Table2[[#This Row],[Close Price]])-1</f>
        <v>3.5461593865186547E-2</v>
      </c>
      <c r="AG479" s="1">
        <f>(Table2[[#This Row],[Close Price]]/Table2[[#This Row],[Current Month Low]])-1</f>
        <v>3.2502187226596702E-2</v>
      </c>
      <c r="AH479" s="1">
        <f>(Table2[[#This Row],[Current Month High]]/Table2[[#This Row],[Close Price]])-1</f>
        <v>3.5461593865186547E-2</v>
      </c>
      <c r="AI479">
        <v>39.728000677879898</v>
      </c>
      <c r="AJ479">
        <v>18.852913036910198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-0.27</v>
      </c>
      <c r="AM479" t="s">
        <v>3110</v>
      </c>
      <c r="AN479">
        <v>3</v>
      </c>
      <c r="AO479" t="s">
        <v>3111</v>
      </c>
      <c r="AP479">
        <v>0.117136475570357</v>
      </c>
      <c r="AQ479">
        <f>(Table2[[#This Row],[Sharpe Ratio]]-AVERAGE(Table2[Sharpe Ratio]))/_xlfn.STDEV.P(Table2[Sharpe Ratio])</f>
        <v>0.64177766174060791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588</v>
      </c>
      <c r="AT479">
        <f>_xlfn.RANK.AVG(Table2[[#This Row],[6M Return vs Nifty Z-Score]],Table2[6M Return vs Nifty Z-Score])</f>
        <v>571</v>
      </c>
      <c r="AU479">
        <f>_xlfn.RANK.AVG(Table2[[#This Row],[Sharpe Ratio Z-Score]],Table2[Sharpe Ratio Z-Score])</f>
        <v>187</v>
      </c>
      <c r="AV479">
        <f>(Table2[[#This Row],[Rank 1Y]]+Table2[[#This Row],[Rank 6M]]+Table2[[#This Row],[Rank Sharpe]])/3</f>
        <v>448.66666666666669</v>
      </c>
    </row>
    <row r="480" spans="1:48" x14ac:dyDescent="0.3">
      <c r="A480" t="s">
        <v>494</v>
      </c>
      <c r="B480" t="s">
        <v>495</v>
      </c>
      <c r="C480" t="s">
        <v>3070</v>
      </c>
      <c r="D480" t="s">
        <v>496</v>
      </c>
      <c r="E480">
        <v>41526.742156549997</v>
      </c>
      <c r="F480">
        <v>346.85</v>
      </c>
      <c r="G480">
        <v>8.7054488062041298</v>
      </c>
      <c r="H480">
        <f>(Table2[[#This Row],[1Y Return vs Nifty]]-AVERAGE(Table2[1Y Return vs Nifty]))/_xlfn.STDEV.P(Table2[1Y Return vs Nifty])</f>
        <v>-0.38737916386544002</v>
      </c>
      <c r="I480">
        <v>-9.6861453355656497</v>
      </c>
      <c r="J480">
        <f>(Table2[[#This Row],[1M Return vs Nifty]]-AVERAGE(Table2[1M Return vs Nifty]))/_xlfn.STDEV.P(Table2[1M Return vs Nifty])</f>
        <v>-0.64127604099548652</v>
      </c>
      <c r="K480">
        <v>8.7072430933985103</v>
      </c>
      <c r="L480">
        <f>(Table2[[#This Row],[6M Return vs Nifty]]-AVERAGE(Table2[6M Return vs Nifty]))/_xlfn.STDEV.P(Table2[6M Return vs Nifty])</f>
        <v>0.14914138239965818</v>
      </c>
      <c r="M480">
        <v>-4.7723076472823101</v>
      </c>
      <c r="N480">
        <f>(Table2[[#This Row],[1W Return vs Nifty]]-AVERAGE(Table2[1W Return vs Nifty]))/_xlfn.STDEV.P(Table2[1W Return vs Nifty])</f>
        <v>-0.31318151868982108</v>
      </c>
      <c r="O480">
        <v>350.25</v>
      </c>
      <c r="P480">
        <v>340.678474077011</v>
      </c>
      <c r="Q480">
        <v>299.799038114165</v>
      </c>
      <c r="R480">
        <v>46.496963257249398</v>
      </c>
      <c r="S480" s="1">
        <f>(Table2[[#This Row],[Close Price]]-Table2[[#This Row],[20D EMA]])/Table2[[#This Row],[20D EMA]]</f>
        <v>-9.7073518915060022E-3</v>
      </c>
      <c r="T480" s="1">
        <f>(Table2[[#This Row],[Close Price]]-Table2[[#This Row],[50D EMA]])/Table2[[#This Row],[50D EMA]]</f>
        <v>1.8115397339703753E-2</v>
      </c>
      <c r="U480" s="1">
        <f>(Table2[[#This Row],[Close Price]]-Table2[[#This Row],[200D EMA]])/Table2[[#This Row],[200D EMA]]</f>
        <v>0.15694167059974948</v>
      </c>
      <c r="V480">
        <v>0.61996291518790503</v>
      </c>
      <c r="W480">
        <v>344.15</v>
      </c>
      <c r="X480">
        <v>347.4</v>
      </c>
      <c r="Y480">
        <v>332.25</v>
      </c>
      <c r="Z480">
        <v>352.85</v>
      </c>
      <c r="AA480">
        <v>332.25</v>
      </c>
      <c r="AB480">
        <v>370.45</v>
      </c>
      <c r="AC480" s="1">
        <f>(Table2[[#This Row],[Close Price]]/Table2[[#This Row],[Day Low]])-1</f>
        <v>7.8454162429175689E-3</v>
      </c>
      <c r="AD480" s="1">
        <f>(Table2[[#This Row],[Day High]]/Table2[[#This Row],[Close Price]])-1</f>
        <v>1.5856998702608038E-3</v>
      </c>
      <c r="AE480" s="1">
        <f>(Table2[[#This Row],[Close Price]]/Table2[[#This Row],[Current Week Low]])-1</f>
        <v>4.3942814145974562E-2</v>
      </c>
      <c r="AF480" s="1">
        <f>(Table2[[#This Row],[Current Week High]]/Table2[[#This Row],[Close Price]])-1</f>
        <v>1.729854403920994E-2</v>
      </c>
      <c r="AG480" s="1">
        <f>(Table2[[#This Row],[Close Price]]/Table2[[#This Row],[Current Month Low]])-1</f>
        <v>4.3942814145974562E-2</v>
      </c>
      <c r="AH480" s="1">
        <f>(Table2[[#This Row],[Current Month High]]/Table2[[#This Row],[Close Price]])-1</f>
        <v>6.8040939887559437E-2</v>
      </c>
      <c r="AI480">
        <v>8.6348565662390104</v>
      </c>
      <c r="AJ480">
        <v>59.471264367816097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-0.01</v>
      </c>
      <c r="AM480" t="s">
        <v>3110</v>
      </c>
      <c r="AN480">
        <v>3.43</v>
      </c>
      <c r="AO480" t="s">
        <v>3111</v>
      </c>
      <c r="AP480">
        <v>-4.2818814790954E-2</v>
      </c>
      <c r="AQ480">
        <f>(Table2[[#This Row],[Sharpe Ratio]]-AVERAGE(Table2[Sharpe Ratio]))/_xlfn.STDEV.P(Table2[Sharpe Ratio])</f>
        <v>-1.2303950877568846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-2.4230904289079738</v>
      </c>
      <c r="AS480">
        <f>_xlfn.RANK.AVG(Table2[[#This Row],[1Y Return vs Nifty Z-Score]],Table2[1Y Return vs Nifty Z-Score])</f>
        <v>427</v>
      </c>
      <c r="AT480">
        <f>_xlfn.RANK.AVG(Table2[[#This Row],[6M Return vs Nifty Z-Score]],Table2[6M Return vs Nifty Z-Score])</f>
        <v>271</v>
      </c>
      <c r="AU480">
        <f>_xlfn.RANK.AVG(Table2[[#This Row],[Sharpe Ratio Z-Score]],Table2[Sharpe Ratio Z-Score])</f>
        <v>649</v>
      </c>
      <c r="AV480">
        <f>(Table2[[#This Row],[Rank 1Y]]+Table2[[#This Row],[Rank 6M]]+Table2[[#This Row],[Rank Sharpe]])/3</f>
        <v>449</v>
      </c>
    </row>
    <row r="481" spans="1:48" x14ac:dyDescent="0.3">
      <c r="A481" t="s">
        <v>1199</v>
      </c>
      <c r="B481" t="s">
        <v>1200</v>
      </c>
      <c r="C481" t="s">
        <v>3078</v>
      </c>
      <c r="D481" t="s">
        <v>144</v>
      </c>
      <c r="E481">
        <v>9644.4195915</v>
      </c>
      <c r="F481">
        <v>697.85</v>
      </c>
      <c r="G481">
        <v>17.324173349145799</v>
      </c>
      <c r="H481">
        <f>(Table2[[#This Row],[1Y Return vs Nifty]]-AVERAGE(Table2[1Y Return vs Nifty]))/_xlfn.STDEV.P(Table2[1Y Return vs Nifty])</f>
        <v>-0.25723778896823335</v>
      </c>
      <c r="I481">
        <v>-7.5023527637251402</v>
      </c>
      <c r="J481">
        <f>(Table2[[#This Row],[1M Return vs Nifty]]-AVERAGE(Table2[1M Return vs Nifty]))/_xlfn.STDEV.P(Table2[1M Return vs Nifty])</f>
        <v>-0.41732408246645841</v>
      </c>
      <c r="K481">
        <v>-4.2593351921417399</v>
      </c>
      <c r="L481">
        <f>(Table2[[#This Row],[6M Return vs Nifty]]-AVERAGE(Table2[6M Return vs Nifty]))/_xlfn.STDEV.P(Table2[6M Return vs Nifty])</f>
        <v>-0.30727562396259761</v>
      </c>
      <c r="M481">
        <v>-2.0570348518777202</v>
      </c>
      <c r="N481">
        <f>(Table2[[#This Row],[1W Return vs Nifty]]-AVERAGE(Table2[1W Return vs Nifty]))/_xlfn.STDEV.P(Table2[1W Return vs Nifty])</f>
        <v>0.21435067771171645</v>
      </c>
      <c r="O481">
        <v>718.82</v>
      </c>
      <c r="P481">
        <v>726.53380078275302</v>
      </c>
      <c r="Q481">
        <v>628.62234153019199</v>
      </c>
      <c r="R481">
        <v>33.449496791817097</v>
      </c>
      <c r="S481" s="1">
        <f>(Table2[[#This Row],[Close Price]]-Table2[[#This Row],[20D EMA]])/Table2[[#This Row],[20D EMA]]</f>
        <v>-2.9172810995798704E-2</v>
      </c>
      <c r="T481" s="1">
        <f>(Table2[[#This Row],[Close Price]]-Table2[[#This Row],[50D EMA]])/Table2[[#This Row],[50D EMA]]</f>
        <v>-3.9480339045271727E-2</v>
      </c>
      <c r="U481" s="1">
        <f>(Table2[[#This Row],[Close Price]]-Table2[[#This Row],[200D EMA]])/Table2[[#This Row],[200D EMA]]</f>
        <v>0.11012599122916014</v>
      </c>
      <c r="V481">
        <v>1.0364439367698599</v>
      </c>
      <c r="W481">
        <v>701.15</v>
      </c>
      <c r="X481">
        <v>708.3</v>
      </c>
      <c r="Y481">
        <v>677.2</v>
      </c>
      <c r="Z481">
        <v>709.95</v>
      </c>
      <c r="AA481">
        <v>677.2</v>
      </c>
      <c r="AB481">
        <v>734.5</v>
      </c>
      <c r="AC481" s="1">
        <f>(Table2[[#This Row],[Close Price]]/Table2[[#This Row],[Day Low]])-1</f>
        <v>-4.7065535192183372E-3</v>
      </c>
      <c r="AD481" s="1">
        <f>(Table2[[#This Row],[Day High]]/Table2[[#This Row],[Close Price]])-1</f>
        <v>1.4974564734541618E-2</v>
      </c>
      <c r="AE481" s="1">
        <f>(Table2[[#This Row],[Close Price]]/Table2[[#This Row],[Current Week Low]])-1</f>
        <v>3.0493207324276295E-2</v>
      </c>
      <c r="AF481" s="1">
        <f>(Table2[[#This Row],[Current Week High]]/Table2[[#This Row],[Close Price]])-1</f>
        <v>1.7338969692627382E-2</v>
      </c>
      <c r="AG481" s="1">
        <f>(Table2[[#This Row],[Close Price]]/Table2[[#This Row],[Current Month Low]])-1</f>
        <v>3.0493207324276295E-2</v>
      </c>
      <c r="AH481" s="1">
        <f>(Table2[[#This Row],[Current Month High]]/Table2[[#This Row],[Close Price]])-1</f>
        <v>5.2518449523536459E-2</v>
      </c>
      <c r="AI481">
        <v>16.0779537149817</v>
      </c>
      <c r="AJ481">
        <v>69.772533755017605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-0.13</v>
      </c>
      <c r="AM481" t="s">
        <v>3110</v>
      </c>
      <c r="AN481">
        <v>-1.9</v>
      </c>
      <c r="AO481" t="s">
        <v>3110</v>
      </c>
      <c r="AQ481">
        <f>(Table2[[#This Row],[Sharpe Ratio]]-AVERAGE(Table2[Sharpe Ratio]))/_xlfn.STDEV.P(Table2[Sharpe Ratio])</f>
        <v>-0.72922868034186683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375</v>
      </c>
      <c r="AT481">
        <f>_xlfn.RANK.AVG(Table2[[#This Row],[6M Return vs Nifty Z-Score]],Table2[6M Return vs Nifty Z-Score])</f>
        <v>421</v>
      </c>
      <c r="AU481">
        <f>_xlfn.RANK.AVG(Table2[[#This Row],[Sharpe Ratio Z-Score]],Table2[Sharpe Ratio Z-Score])</f>
        <v>552.5</v>
      </c>
      <c r="AV481">
        <f>(Table2[[#This Row],[Rank 1Y]]+Table2[[#This Row],[Rank 6M]]+Table2[[#This Row],[Rank Sharpe]])/3</f>
        <v>449.5</v>
      </c>
    </row>
    <row r="482" spans="1:48" x14ac:dyDescent="0.3">
      <c r="A482" t="s">
        <v>1281</v>
      </c>
      <c r="B482" t="s">
        <v>1282</v>
      </c>
      <c r="C482" t="s">
        <v>3070</v>
      </c>
      <c r="D482" t="s">
        <v>279</v>
      </c>
      <c r="E482">
        <v>8612.0969896999995</v>
      </c>
      <c r="F482">
        <v>1313.5</v>
      </c>
      <c r="G482">
        <v>-0.27306143073526401</v>
      </c>
      <c r="H482">
        <f>(Table2[[#This Row],[1Y Return vs Nifty]]-AVERAGE(Table2[1Y Return vs Nifty]))/_xlfn.STDEV.P(Table2[1Y Return vs Nifty])</f>
        <v>-0.52295324573128465</v>
      </c>
      <c r="I482">
        <v>-1.7038294504065901</v>
      </c>
      <c r="J482">
        <f>(Table2[[#This Row],[1M Return vs Nifty]]-AVERAGE(Table2[1M Return vs Nifty]))/_xlfn.STDEV.P(Table2[1M Return vs Nifty])</f>
        <v>0.1773251847482665</v>
      </c>
      <c r="K482">
        <v>5.3686519172432501</v>
      </c>
      <c r="L482">
        <f>(Table2[[#This Row],[6M Return vs Nifty]]-AVERAGE(Table2[6M Return vs Nifty]))/_xlfn.STDEV.P(Table2[6M Return vs Nifty])</f>
        <v>3.1624659287941892E-2</v>
      </c>
      <c r="M482">
        <v>-0.82235755147448497</v>
      </c>
      <c r="N482">
        <f>(Table2[[#This Row],[1W Return vs Nifty]]-AVERAGE(Table2[1W Return vs Nifty]))/_xlfn.STDEV.P(Table2[1W Return vs Nifty])</f>
        <v>0.45422787503464246</v>
      </c>
      <c r="O482">
        <v>1310.57</v>
      </c>
      <c r="P482">
        <v>1283.47756143173</v>
      </c>
      <c r="Q482">
        <v>1191.5560086558701</v>
      </c>
      <c r="R482">
        <v>49.3778911984774</v>
      </c>
      <c r="S482" s="1">
        <f>(Table2[[#This Row],[Close Price]]-Table2[[#This Row],[20D EMA]])/Table2[[#This Row],[20D EMA]]</f>
        <v>2.2356684496059455E-3</v>
      </c>
      <c r="T482" s="1">
        <f>(Table2[[#This Row],[Close Price]]-Table2[[#This Row],[50D EMA]])/Table2[[#This Row],[50D EMA]]</f>
        <v>2.3391479111469396E-2</v>
      </c>
      <c r="U482" s="1">
        <f>(Table2[[#This Row],[Close Price]]-Table2[[#This Row],[200D EMA]])/Table2[[#This Row],[200D EMA]]</f>
        <v>0.10234012539762051</v>
      </c>
      <c r="V482">
        <v>0.97276282807694803</v>
      </c>
      <c r="W482">
        <v>1315.3</v>
      </c>
      <c r="X482">
        <v>1333.2</v>
      </c>
      <c r="Y482">
        <v>1277</v>
      </c>
      <c r="Z482">
        <v>1346.95</v>
      </c>
      <c r="AA482">
        <v>1277</v>
      </c>
      <c r="AB482">
        <v>1366</v>
      </c>
      <c r="AC482" s="1">
        <f>(Table2[[#This Row],[Close Price]]/Table2[[#This Row],[Day Low]])-1</f>
        <v>-1.3685090853797766E-3</v>
      </c>
      <c r="AD482" s="1">
        <f>(Table2[[#This Row],[Day High]]/Table2[[#This Row],[Close Price]])-1</f>
        <v>1.4998096688237483E-2</v>
      </c>
      <c r="AE482" s="1">
        <f>(Table2[[#This Row],[Close Price]]/Table2[[#This Row],[Current Week Low]])-1</f>
        <v>2.8582615505090114E-2</v>
      </c>
      <c r="AF482" s="1">
        <f>(Table2[[#This Row],[Current Week High]]/Table2[[#This Row],[Close Price]])-1</f>
        <v>2.546631138180433E-2</v>
      </c>
      <c r="AG482" s="1">
        <f>(Table2[[#This Row],[Close Price]]/Table2[[#This Row],[Current Month Low]])-1</f>
        <v>2.8582615505090114E-2</v>
      </c>
      <c r="AH482" s="1">
        <f>(Table2[[#This Row],[Current Month High]]/Table2[[#This Row],[Close Price]])-1</f>
        <v>3.9969547011800444E-2</v>
      </c>
      <c r="AI482">
        <v>25.9192995812714</v>
      </c>
      <c r="AJ482">
        <v>34.455932029890398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-0.08</v>
      </c>
      <c r="AM482" t="s">
        <v>3110</v>
      </c>
      <c r="AN482">
        <v>2.6</v>
      </c>
      <c r="AO482" t="s">
        <v>3111</v>
      </c>
      <c r="AQ482">
        <f>(Table2[[#This Row],[Sharpe Ratio]]-AVERAGE(Table2[Sharpe Ratio]))/_xlfn.STDEV.P(Table2[Sharpe Ratio])</f>
        <v>-0.72922868034186683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-0.58900420700230072</v>
      </c>
      <c r="AS482">
        <f>_xlfn.RANK.AVG(Table2[[#This Row],[1Y Return vs Nifty Z-Score]],Table2[1Y Return vs Nifty Z-Score])</f>
        <v>493</v>
      </c>
      <c r="AT482">
        <f>_xlfn.RANK.AVG(Table2[[#This Row],[6M Return vs Nifty Z-Score]],Table2[6M Return vs Nifty Z-Score])</f>
        <v>303</v>
      </c>
      <c r="AU482">
        <f>_xlfn.RANK.AVG(Table2[[#This Row],[Sharpe Ratio Z-Score]],Table2[Sharpe Ratio Z-Score])</f>
        <v>552.5</v>
      </c>
      <c r="AV482">
        <f>(Table2[[#This Row],[Rank 1Y]]+Table2[[#This Row],[Rank 6M]]+Table2[[#This Row],[Rank Sharpe]])/3</f>
        <v>449.5</v>
      </c>
    </row>
    <row r="483" spans="1:48" x14ac:dyDescent="0.3">
      <c r="A483" t="s">
        <v>563</v>
      </c>
      <c r="B483" t="s">
        <v>564</v>
      </c>
      <c r="C483" t="s">
        <v>3070</v>
      </c>
      <c r="D483" t="s">
        <v>51</v>
      </c>
      <c r="E483">
        <v>34009.0504229</v>
      </c>
      <c r="F483">
        <v>1340.5</v>
      </c>
      <c r="G483">
        <v>20.140371559283999</v>
      </c>
      <c r="H483">
        <f>(Table2[[#This Row],[1Y Return vs Nifty]]-AVERAGE(Table2[1Y Return vs Nifty]))/_xlfn.STDEV.P(Table2[1Y Return vs Nifty])</f>
        <v>-0.21471364224276598</v>
      </c>
      <c r="I483">
        <v>10.6886538145187</v>
      </c>
      <c r="J483">
        <f>(Table2[[#This Row],[1M Return vs Nifty]]-AVERAGE(Table2[1M Return vs Nifty]))/_xlfn.STDEV.P(Table2[1M Return vs Nifty])</f>
        <v>1.4481972144480337</v>
      </c>
      <c r="K483">
        <v>-1.40926264122227</v>
      </c>
      <c r="L483">
        <f>(Table2[[#This Row],[6M Return vs Nifty]]-AVERAGE(Table2[6M Return vs Nifty]))/_xlfn.STDEV.P(Table2[6M Return vs Nifty])</f>
        <v>-0.20695450971331875</v>
      </c>
      <c r="M483">
        <v>4.5078956239716899</v>
      </c>
      <c r="N483">
        <f>(Table2[[#This Row],[1W Return vs Nifty]]-AVERAGE(Table2[1W Return vs Nifty]))/_xlfn.STDEV.P(Table2[1W Return vs Nifty])</f>
        <v>1.489807125037921</v>
      </c>
      <c r="O483">
        <v>1266.4100000000001</v>
      </c>
      <c r="P483">
        <v>1236.9617590097801</v>
      </c>
      <c r="Q483">
        <v>1159.6718375549101</v>
      </c>
      <c r="R483">
        <v>77.561946093631505</v>
      </c>
      <c r="S483" s="1">
        <f>(Table2[[#This Row],[Close Price]]-Table2[[#This Row],[20D EMA]])/Table2[[#This Row],[20D EMA]]</f>
        <v>5.8503960012949927E-2</v>
      </c>
      <c r="T483" s="1">
        <f>(Table2[[#This Row],[Close Price]]-Table2[[#This Row],[50D EMA]])/Table2[[#This Row],[50D EMA]]</f>
        <v>8.3703671706961247E-2</v>
      </c>
      <c r="U483" s="1">
        <f>(Table2[[#This Row],[Close Price]]-Table2[[#This Row],[200D EMA]])/Table2[[#This Row],[200D EMA]]</f>
        <v>0.15593045945338629</v>
      </c>
      <c r="V483">
        <v>0.89141853359088896</v>
      </c>
      <c r="W483">
        <v>1342.55</v>
      </c>
      <c r="X483">
        <v>1351.4</v>
      </c>
      <c r="Y483">
        <v>1276.05</v>
      </c>
      <c r="Z483">
        <v>1350</v>
      </c>
      <c r="AA483">
        <v>1276.05</v>
      </c>
      <c r="AB483">
        <v>1350</v>
      </c>
      <c r="AC483" s="1">
        <f>(Table2[[#This Row],[Close Price]]/Table2[[#This Row],[Day Low]])-1</f>
        <v>-1.5269449927376444E-3</v>
      </c>
      <c r="AD483" s="1">
        <f>(Table2[[#This Row],[Day High]]/Table2[[#This Row],[Close Price]])-1</f>
        <v>8.1312942931741627E-3</v>
      </c>
      <c r="AE483" s="1">
        <f>(Table2[[#This Row],[Close Price]]/Table2[[#This Row],[Current Week Low]])-1</f>
        <v>5.0507425257630967E-2</v>
      </c>
      <c r="AF483" s="1">
        <f>(Table2[[#This Row],[Current Week High]]/Table2[[#This Row],[Close Price]])-1</f>
        <v>7.0869078701976118E-3</v>
      </c>
      <c r="AG483" s="1">
        <f>(Table2[[#This Row],[Close Price]]/Table2[[#This Row],[Current Month Low]])-1</f>
        <v>5.0507425257630967E-2</v>
      </c>
      <c r="AH483" s="1">
        <f>(Table2[[#This Row],[Current Month High]]/Table2[[#This Row],[Close Price]])-1</f>
        <v>7.0869078701976118E-3</v>
      </c>
      <c r="AI483">
        <v>2.5438269302498999</v>
      </c>
      <c r="AJ483">
        <v>58.208426767378697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-0.11</v>
      </c>
      <c r="AM483" t="s">
        <v>3110</v>
      </c>
      <c r="AN483">
        <v>10.44</v>
      </c>
      <c r="AO483" t="s">
        <v>3111</v>
      </c>
      <c r="AP483">
        <v>-2.8041626171073999E-2</v>
      </c>
      <c r="AQ483">
        <f>(Table2[[#This Row],[Sharpe Ratio]]-AVERAGE(Table2[Sharpe Ratio]))/_xlfn.STDEV.P(Table2[Sharpe Ratio])</f>
        <v>-1.0574376958142211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1.4588984917156489</v>
      </c>
      <c r="AS483">
        <f>_xlfn.RANK.AVG(Table2[[#This Row],[1Y Return vs Nifty Z-Score]],Table2[1Y Return vs Nifty Z-Score])</f>
        <v>351</v>
      </c>
      <c r="AT483">
        <f>_xlfn.RANK.AVG(Table2[[#This Row],[6M Return vs Nifty Z-Score]],Table2[6M Return vs Nifty Z-Score])</f>
        <v>381</v>
      </c>
      <c r="AU483">
        <f>_xlfn.RANK.AVG(Table2[[#This Row],[Sharpe Ratio Z-Score]],Table2[Sharpe Ratio Z-Score])</f>
        <v>617</v>
      </c>
      <c r="AV483">
        <f>(Table2[[#This Row],[Rank 1Y]]+Table2[[#This Row],[Rank 6M]]+Table2[[#This Row],[Rank Sharpe]])/3</f>
        <v>449.66666666666669</v>
      </c>
    </row>
    <row r="484" spans="1:48" x14ac:dyDescent="0.3">
      <c r="A484" t="s">
        <v>437</v>
      </c>
      <c r="B484" t="s">
        <v>438</v>
      </c>
      <c r="C484" t="s">
        <v>3068</v>
      </c>
      <c r="D484" t="s">
        <v>244</v>
      </c>
      <c r="E484">
        <v>51966.187984459997</v>
      </c>
      <c r="F484">
        <v>1965.4</v>
      </c>
      <c r="G484">
        <v>1.3113532223772999</v>
      </c>
      <c r="H484">
        <f>(Table2[[#This Row],[1Y Return vs Nifty]]-AVERAGE(Table2[1Y Return vs Nifty]))/_xlfn.STDEV.P(Table2[1Y Return vs Nifty])</f>
        <v>-0.49902883553160887</v>
      </c>
      <c r="I484">
        <v>-4.2307030885425396</v>
      </c>
      <c r="J484">
        <f>(Table2[[#This Row],[1M Return vs Nifty]]-AVERAGE(Table2[1M Return vs Nifty]))/_xlfn.STDEV.P(Table2[1M Return vs Nifty])</f>
        <v>-8.1810370300798935E-2</v>
      </c>
      <c r="K484">
        <v>-1.0954229394541899</v>
      </c>
      <c r="L484">
        <f>(Table2[[#This Row],[6M Return vs Nifty]]-AVERAGE(Table2[6M Return vs Nifty]))/_xlfn.STDEV.P(Table2[6M Return vs Nifty])</f>
        <v>-0.19590751072837087</v>
      </c>
      <c r="M484">
        <v>0.58515102955620002</v>
      </c>
      <c r="N484">
        <f>(Table2[[#This Row],[1W Return vs Nifty]]-AVERAGE(Table2[1W Return vs Nifty]))/_xlfn.STDEV.P(Table2[1W Return vs Nifty])</f>
        <v>0.72768330627594113</v>
      </c>
      <c r="O484">
        <v>2016.21</v>
      </c>
      <c r="P484">
        <v>2005.11150334988</v>
      </c>
      <c r="Q484">
        <v>1849.81924497419</v>
      </c>
      <c r="R484">
        <v>37.377972576514203</v>
      </c>
      <c r="S484" s="1">
        <f>(Table2[[#This Row],[Close Price]]-Table2[[#This Row],[20D EMA]])/Table2[[#This Row],[20D EMA]]</f>
        <v>-2.5200747937962783E-2</v>
      </c>
      <c r="T484" s="1">
        <f>(Table2[[#This Row],[Close Price]]-Table2[[#This Row],[50D EMA]])/Table2[[#This Row],[50D EMA]]</f>
        <v>-1.9805134668837644E-2</v>
      </c>
      <c r="U484" s="1">
        <f>(Table2[[#This Row],[Close Price]]-Table2[[#This Row],[200D EMA]])/Table2[[#This Row],[200D EMA]]</f>
        <v>6.248218864617916E-2</v>
      </c>
      <c r="V484">
        <v>1.40825527184173</v>
      </c>
      <c r="W484">
        <v>1955</v>
      </c>
      <c r="X484">
        <v>1975.35</v>
      </c>
      <c r="Y484">
        <v>1935.75</v>
      </c>
      <c r="Z484">
        <v>2010</v>
      </c>
      <c r="AA484">
        <v>1935.75</v>
      </c>
      <c r="AB484">
        <v>2042.95</v>
      </c>
      <c r="AC484" s="1">
        <f>(Table2[[#This Row],[Close Price]]/Table2[[#This Row],[Day Low]])-1</f>
        <v>5.3196930946290966E-3</v>
      </c>
      <c r="AD484" s="1">
        <f>(Table2[[#This Row],[Day High]]/Table2[[#This Row],[Close Price]])-1</f>
        <v>5.0625826803702978E-3</v>
      </c>
      <c r="AE484" s="1">
        <f>(Table2[[#This Row],[Close Price]]/Table2[[#This Row],[Current Week Low]])-1</f>
        <v>1.5317060570838148E-2</v>
      </c>
      <c r="AF484" s="1">
        <f>(Table2[[#This Row],[Current Week High]]/Table2[[#This Row],[Close Price]])-1</f>
        <v>2.2692581662765887E-2</v>
      </c>
      <c r="AG484" s="1">
        <f>(Table2[[#This Row],[Close Price]]/Table2[[#This Row],[Current Month Low]])-1</f>
        <v>1.5317060570838148E-2</v>
      </c>
      <c r="AH484" s="1">
        <f>(Table2[[#This Row],[Current Month High]]/Table2[[#This Row],[Close Price]])-1</f>
        <v>3.945761677012305E-2</v>
      </c>
      <c r="AI484">
        <v>11.0435534751195</v>
      </c>
      <c r="AJ484">
        <v>31.715980296887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-7.0000000000000007E-2</v>
      </c>
      <c r="AM484" t="s">
        <v>3110</v>
      </c>
      <c r="AN484">
        <v>-2.4500000000000002</v>
      </c>
      <c r="AO484" t="s">
        <v>3110</v>
      </c>
      <c r="AP484">
        <v>1.2754291066030999E-2</v>
      </c>
      <c r="AQ484">
        <f>(Table2[[#This Row],[Sharpe Ratio]]-AVERAGE(Table2[Sharpe Ratio]))/_xlfn.STDEV.P(Table2[Sharpe Ratio])</f>
        <v>-0.57994798997491603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-0.62901140025975333</v>
      </c>
      <c r="AS484">
        <f>_xlfn.RANK.AVG(Table2[[#This Row],[1Y Return vs Nifty Z-Score]],Table2[1Y Return vs Nifty Z-Score])</f>
        <v>478</v>
      </c>
      <c r="AT484">
        <f>_xlfn.RANK.AVG(Table2[[#This Row],[6M Return vs Nifty Z-Score]],Table2[6M Return vs Nifty Z-Score])</f>
        <v>375</v>
      </c>
      <c r="AU484">
        <f>_xlfn.RANK.AVG(Table2[[#This Row],[Sharpe Ratio Z-Score]],Table2[Sharpe Ratio Z-Score])</f>
        <v>501</v>
      </c>
      <c r="AV484">
        <f>(Table2[[#This Row],[Rank 1Y]]+Table2[[#This Row],[Rank 6M]]+Table2[[#This Row],[Rank Sharpe]])/3</f>
        <v>451.33333333333331</v>
      </c>
    </row>
    <row r="485" spans="1:48" x14ac:dyDescent="0.3">
      <c r="A485" t="s">
        <v>1903</v>
      </c>
      <c r="B485" t="s">
        <v>1904</v>
      </c>
      <c r="C485" t="s">
        <v>3074</v>
      </c>
      <c r="D485" t="s">
        <v>394</v>
      </c>
      <c r="E485">
        <v>3536.95123969</v>
      </c>
      <c r="F485">
        <v>490.9</v>
      </c>
      <c r="G485">
        <v>12.3771949593963</v>
      </c>
      <c r="H485">
        <f>(Table2[[#This Row],[1Y Return vs Nifty]]-AVERAGE(Table2[1Y Return vs Nifty]))/_xlfn.STDEV.P(Table2[1Y Return vs Nifty])</f>
        <v>-0.33193637876781301</v>
      </c>
      <c r="I485">
        <v>-8.8804564129585497</v>
      </c>
      <c r="J485">
        <f>(Table2[[#This Row],[1M Return vs Nifty]]-AVERAGE(Table2[1M Return vs Nifty]))/_xlfn.STDEV.P(Table2[1M Return vs Nifty])</f>
        <v>-0.55865115504721596</v>
      </c>
      <c r="K485">
        <v>10.957804493669199</v>
      </c>
      <c r="L485">
        <f>(Table2[[#This Row],[6M Return vs Nifty]]-AVERAGE(Table2[6M Return vs Nifty]))/_xlfn.STDEV.P(Table2[6M Return vs Nifty])</f>
        <v>0.22836000695317482</v>
      </c>
      <c r="M485">
        <v>-5.9489833592855597</v>
      </c>
      <c r="N485">
        <f>(Table2[[#This Row],[1W Return vs Nifty]]-AVERAGE(Table2[1W Return vs Nifty]))/_xlfn.STDEV.P(Table2[1W Return vs Nifty])</f>
        <v>-0.54178997521616601</v>
      </c>
      <c r="O485">
        <v>509.02</v>
      </c>
      <c r="P485">
        <v>496.404771615453</v>
      </c>
      <c r="Q485">
        <v>448.24383258977701</v>
      </c>
      <c r="R485">
        <v>37.444035924407203</v>
      </c>
      <c r="S485" s="1">
        <f>(Table2[[#This Row],[Close Price]]-Table2[[#This Row],[20D EMA]])/Table2[[#This Row],[20D EMA]]</f>
        <v>-3.559781541000355E-2</v>
      </c>
      <c r="T485" s="1">
        <f>(Table2[[#This Row],[Close Price]]-Table2[[#This Row],[50D EMA]])/Table2[[#This Row],[50D EMA]]</f>
        <v>-1.108928022093505E-2</v>
      </c>
      <c r="U485" s="1">
        <f>(Table2[[#This Row],[Close Price]]-Table2[[#This Row],[200D EMA]])/Table2[[#This Row],[200D EMA]]</f>
        <v>9.5162865183827203E-2</v>
      </c>
      <c r="V485">
        <v>0.779335757608841</v>
      </c>
      <c r="W485">
        <v>493.55</v>
      </c>
      <c r="X485">
        <v>501.95</v>
      </c>
      <c r="Y485">
        <v>475</v>
      </c>
      <c r="Z485">
        <v>504.7</v>
      </c>
      <c r="AA485">
        <v>475</v>
      </c>
      <c r="AB485">
        <v>524.4</v>
      </c>
      <c r="AC485" s="1">
        <f>(Table2[[#This Row],[Close Price]]/Table2[[#This Row],[Day Low]])-1</f>
        <v>-5.3692634991389099E-3</v>
      </c>
      <c r="AD485" s="1">
        <f>(Table2[[#This Row],[Day High]]/Table2[[#This Row],[Close Price]])-1</f>
        <v>2.2509676105113119E-2</v>
      </c>
      <c r="AE485" s="1">
        <f>(Table2[[#This Row],[Close Price]]/Table2[[#This Row],[Current Week Low]])-1</f>
        <v>3.3473684210526322E-2</v>
      </c>
      <c r="AF485" s="1">
        <f>(Table2[[#This Row],[Current Week High]]/Table2[[#This Row],[Close Price]])-1</f>
        <v>2.8111631696883244E-2</v>
      </c>
      <c r="AG485" s="1">
        <f>(Table2[[#This Row],[Close Price]]/Table2[[#This Row],[Current Month Low]])-1</f>
        <v>3.3473684210526322E-2</v>
      </c>
      <c r="AH485" s="1">
        <f>(Table2[[#This Row],[Current Month High]]/Table2[[#This Row],[Close Price]])-1</f>
        <v>6.8242004481564367E-2</v>
      </c>
      <c r="AI485">
        <v>12.996536972906901</v>
      </c>
      <c r="AJ485">
        <v>41.042953598620798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0.03</v>
      </c>
      <c r="AM485" t="s">
        <v>3111</v>
      </c>
      <c r="AN485">
        <v>-6.76</v>
      </c>
      <c r="AO485" t="s">
        <v>3110</v>
      </c>
      <c r="AP485">
        <v>-7.8991076513361E-2</v>
      </c>
      <c r="AQ485">
        <f>(Table2[[#This Row],[Sharpe Ratio]]-AVERAGE(Table2[Sharpe Ratio]))/_xlfn.STDEV.P(Table2[Sharpe Ratio])</f>
        <v>-1.6537679098211773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-2.8577854118991977</v>
      </c>
      <c r="AS485">
        <f>_xlfn.RANK.AVG(Table2[[#This Row],[1Y Return vs Nifty Z-Score]],Table2[1Y Return vs Nifty Z-Score])</f>
        <v>406</v>
      </c>
      <c r="AT485">
        <f>_xlfn.RANK.AVG(Table2[[#This Row],[6M Return vs Nifty Z-Score]],Table2[6M Return vs Nifty Z-Score])</f>
        <v>247</v>
      </c>
      <c r="AU485">
        <f>_xlfn.RANK.AVG(Table2[[#This Row],[Sharpe Ratio Z-Score]],Table2[Sharpe Ratio Z-Score])</f>
        <v>701</v>
      </c>
      <c r="AV485">
        <f>(Table2[[#This Row],[Rank 1Y]]+Table2[[#This Row],[Rank 6M]]+Table2[[#This Row],[Rank Sharpe]])/3</f>
        <v>451.33333333333331</v>
      </c>
    </row>
    <row r="486" spans="1:48" x14ac:dyDescent="0.3">
      <c r="A486" t="s">
        <v>1287</v>
      </c>
      <c r="B486" t="s">
        <v>1288</v>
      </c>
      <c r="C486" t="s">
        <v>3071</v>
      </c>
      <c r="D486" t="s">
        <v>193</v>
      </c>
      <c r="E486">
        <v>8469.5559575699899</v>
      </c>
      <c r="F486">
        <v>214.05</v>
      </c>
      <c r="G486">
        <v>-22.079607653738101</v>
      </c>
      <c r="H486">
        <f>(Table2[[#This Row],[1Y Return vs Nifty]]-AVERAGE(Table2[1Y Return vs Nifty]))/_xlfn.STDEV.P(Table2[1Y Return vs Nifty])</f>
        <v>-0.85222863828866879</v>
      </c>
      <c r="I486">
        <v>-4.3533281184155896</v>
      </c>
      <c r="J486">
        <f>(Table2[[#This Row],[1M Return vs Nifty]]-AVERAGE(Table2[1M Return vs Nifty]))/_xlfn.STDEV.P(Table2[1M Return vs Nifty])</f>
        <v>-9.4385793424252892E-2</v>
      </c>
      <c r="K486">
        <v>-11.9019886786239</v>
      </c>
      <c r="L486">
        <f>(Table2[[#This Row],[6M Return vs Nifty]]-AVERAGE(Table2[6M Return vs Nifty]))/_xlfn.STDEV.P(Table2[6M Return vs Nifty])</f>
        <v>-0.57629316645907647</v>
      </c>
      <c r="M486">
        <v>-1.9363616461801401</v>
      </c>
      <c r="N486">
        <f>(Table2[[#This Row],[1W Return vs Nifty]]-AVERAGE(Table2[1W Return vs Nifty]))/_xlfn.STDEV.P(Table2[1W Return vs Nifty])</f>
        <v>0.23779546799437143</v>
      </c>
      <c r="O486">
        <v>197.77</v>
      </c>
      <c r="P486">
        <v>194.80847779554099</v>
      </c>
      <c r="Q486">
        <v>194.93209447686701</v>
      </c>
      <c r="R486">
        <v>63.172280321455702</v>
      </c>
      <c r="S486" s="1">
        <f>(Table2[[#This Row],[Close Price]]-Table2[[#This Row],[20D EMA]])/Table2[[#This Row],[20D EMA]]</f>
        <v>8.2317843960155734E-2</v>
      </c>
      <c r="T486" s="1">
        <f>(Table2[[#This Row],[Close Price]]-Table2[[#This Row],[50D EMA]])/Table2[[#This Row],[50D EMA]]</f>
        <v>9.8771482751657938E-2</v>
      </c>
      <c r="U486" s="1">
        <f>(Table2[[#This Row],[Close Price]]-Table2[[#This Row],[200D EMA]])/Table2[[#This Row],[200D EMA]]</f>
        <v>9.8074694033525422E-2</v>
      </c>
      <c r="V486">
        <v>1.5839181880061</v>
      </c>
      <c r="W486">
        <v>213.44</v>
      </c>
      <c r="X486">
        <v>215.84</v>
      </c>
      <c r="Y486">
        <v>190.1</v>
      </c>
      <c r="Z486">
        <v>216.3</v>
      </c>
      <c r="AA486">
        <v>190.1</v>
      </c>
      <c r="AB486">
        <v>224.79</v>
      </c>
      <c r="AC486" s="1">
        <f>(Table2[[#This Row],[Close Price]]/Table2[[#This Row],[Day Low]])-1</f>
        <v>2.8579460269866352E-3</v>
      </c>
      <c r="AD486" s="1">
        <f>(Table2[[#This Row],[Day High]]/Table2[[#This Row],[Close Price]])-1</f>
        <v>8.3625321186637791E-3</v>
      </c>
      <c r="AE486" s="1">
        <f>(Table2[[#This Row],[Close Price]]/Table2[[#This Row],[Current Week Low]])-1</f>
        <v>0.12598632298790124</v>
      </c>
      <c r="AF486" s="1">
        <f>(Table2[[#This Row],[Current Week High]]/Table2[[#This Row],[Close Price]])-1</f>
        <v>1.0511562718990897E-2</v>
      </c>
      <c r="AG486" s="1">
        <f>(Table2[[#This Row],[Close Price]]/Table2[[#This Row],[Current Month Low]])-1</f>
        <v>0.12598632298790124</v>
      </c>
      <c r="AH486" s="1">
        <f>(Table2[[#This Row],[Current Month High]]/Table2[[#This Row],[Close Price]])-1</f>
        <v>5.0175192711983119E-2</v>
      </c>
      <c r="AI486">
        <v>43.891614108852998</v>
      </c>
      <c r="AJ486">
        <v>48.182762201453798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0.17</v>
      </c>
      <c r="AM486" t="s">
        <v>3111</v>
      </c>
      <c r="AN486">
        <v>20.420000000000002</v>
      </c>
      <c r="AO486" t="s">
        <v>3111</v>
      </c>
      <c r="AP486">
        <v>0.103738342245973</v>
      </c>
      <c r="AQ486">
        <f>(Table2[[#This Row],[Sharpe Ratio]]-AVERAGE(Table2[Sharpe Ratio]))/_xlfn.STDEV.P(Table2[Sharpe Ratio])</f>
        <v>0.48496121604889952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623</v>
      </c>
      <c r="AT486">
        <f>_xlfn.RANK.AVG(Table2[[#This Row],[6M Return vs Nifty Z-Score]],Table2[6M Return vs Nifty Z-Score])</f>
        <v>516</v>
      </c>
      <c r="AU486">
        <f>_xlfn.RANK.AVG(Table2[[#This Row],[Sharpe Ratio Z-Score]],Table2[Sharpe Ratio Z-Score])</f>
        <v>222</v>
      </c>
      <c r="AV486">
        <f>(Table2[[#This Row],[Rank 1Y]]+Table2[[#This Row],[Rank 6M]]+Table2[[#This Row],[Rank Sharpe]])/3</f>
        <v>453.66666666666669</v>
      </c>
    </row>
    <row r="487" spans="1:48" x14ac:dyDescent="0.3">
      <c r="A487" t="s">
        <v>1856</v>
      </c>
      <c r="B487" t="s">
        <v>1857</v>
      </c>
      <c r="C487" t="s">
        <v>3070</v>
      </c>
      <c r="D487" t="s">
        <v>279</v>
      </c>
      <c r="E487">
        <v>3793.292545105</v>
      </c>
      <c r="F487">
        <v>441.85</v>
      </c>
      <c r="G487">
        <v>8.3659415688183891</v>
      </c>
      <c r="H487">
        <f>(Table2[[#This Row],[1Y Return vs Nifty]]-AVERAGE(Table2[1Y Return vs Nifty]))/_xlfn.STDEV.P(Table2[1Y Return vs Nifty])</f>
        <v>-0.39250566935250975</v>
      </c>
      <c r="I487">
        <v>-2.87578739712818</v>
      </c>
      <c r="J487">
        <f>(Table2[[#This Row],[1M Return vs Nifty]]-AVERAGE(Table2[1M Return vs Nifty]))/_xlfn.STDEV.P(Table2[1M Return vs Nifty])</f>
        <v>5.7138734411202596E-2</v>
      </c>
      <c r="K487">
        <v>-1.60005770450713</v>
      </c>
      <c r="L487">
        <f>(Table2[[#This Row],[6M Return vs Nifty]]-AVERAGE(Table2[6M Return vs Nifty]))/_xlfn.STDEV.P(Table2[6M Return vs Nifty])</f>
        <v>-0.21367039957227119</v>
      </c>
      <c r="M487">
        <v>-4.7557599964122996</v>
      </c>
      <c r="N487">
        <f>(Table2[[#This Row],[1W Return vs Nifty]]-AVERAGE(Table2[1W Return vs Nifty]))/_xlfn.STDEV.P(Table2[1W Return vs Nifty])</f>
        <v>-0.30996658624416906</v>
      </c>
      <c r="O487">
        <v>442.2</v>
      </c>
      <c r="P487">
        <v>436.03176867046398</v>
      </c>
      <c r="Q487">
        <v>412.364604527626</v>
      </c>
      <c r="R487">
        <v>47.604561968980697</v>
      </c>
      <c r="S487" s="1">
        <f>(Table2[[#This Row],[Close Price]]-Table2[[#This Row],[20D EMA]])/Table2[[#This Row],[20D EMA]]</f>
        <v>-7.9149706015369946E-4</v>
      </c>
      <c r="T487" s="1">
        <f>(Table2[[#This Row],[Close Price]]-Table2[[#This Row],[50D EMA]])/Table2[[#This Row],[50D EMA]]</f>
        <v>1.3343595002898155E-2</v>
      </c>
      <c r="U487" s="1">
        <f>(Table2[[#This Row],[Close Price]]-Table2[[#This Row],[200D EMA]])/Table2[[#This Row],[200D EMA]]</f>
        <v>7.1503216203898698E-2</v>
      </c>
      <c r="V487">
        <v>0.87835489623989105</v>
      </c>
      <c r="W487">
        <v>439</v>
      </c>
      <c r="X487">
        <v>441</v>
      </c>
      <c r="Y487">
        <v>426.3</v>
      </c>
      <c r="Z487">
        <v>447.8</v>
      </c>
      <c r="AA487">
        <v>426.3</v>
      </c>
      <c r="AB487">
        <v>463.9</v>
      </c>
      <c r="AC487" s="1">
        <f>(Table2[[#This Row],[Close Price]]/Table2[[#This Row],[Day Low]])-1</f>
        <v>6.4920273348518798E-3</v>
      </c>
      <c r="AD487" s="1">
        <f>(Table2[[#This Row],[Day High]]/Table2[[#This Row],[Close Price]])-1</f>
        <v>-1.9237297725472891E-3</v>
      </c>
      <c r="AE487" s="1">
        <f>(Table2[[#This Row],[Close Price]]/Table2[[#This Row],[Current Week Low]])-1</f>
        <v>3.6476659629369079E-2</v>
      </c>
      <c r="AF487" s="1">
        <f>(Table2[[#This Row],[Current Week High]]/Table2[[#This Row],[Close Price]])-1</f>
        <v>1.346610840783069E-2</v>
      </c>
      <c r="AG487" s="1">
        <f>(Table2[[#This Row],[Close Price]]/Table2[[#This Row],[Current Month Low]])-1</f>
        <v>3.6476659629369079E-2</v>
      </c>
      <c r="AH487" s="1">
        <f>(Table2[[#This Row],[Current Month High]]/Table2[[#This Row],[Close Price]])-1</f>
        <v>4.9903813511372519E-2</v>
      </c>
      <c r="AI487">
        <v>14.269548489306301</v>
      </c>
      <c r="AJ487">
        <v>44.3482522051617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-0.15</v>
      </c>
      <c r="AM487" t="s">
        <v>3110</v>
      </c>
      <c r="AN487">
        <v>1.46</v>
      </c>
      <c r="AO487" t="s">
        <v>3111</v>
      </c>
      <c r="AQ487">
        <f>(Table2[[#This Row],[Sharpe Ratio]]-AVERAGE(Table2[Sharpe Ratio]))/_xlfn.STDEV.P(Table2[Sharpe Ratio])</f>
        <v>-0.72922868034186683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-1.5882326010996142</v>
      </c>
      <c r="AS487">
        <f>_xlfn.RANK.AVG(Table2[[#This Row],[1Y Return vs Nifty Z-Score]],Table2[1Y Return vs Nifty Z-Score])</f>
        <v>433</v>
      </c>
      <c r="AT487">
        <f>_xlfn.RANK.AVG(Table2[[#This Row],[6M Return vs Nifty Z-Score]],Table2[6M Return vs Nifty Z-Score])</f>
        <v>385</v>
      </c>
      <c r="AU487">
        <f>_xlfn.RANK.AVG(Table2[[#This Row],[Sharpe Ratio Z-Score]],Table2[Sharpe Ratio Z-Score])</f>
        <v>552.5</v>
      </c>
      <c r="AV487">
        <f>(Table2[[#This Row],[Rank 1Y]]+Table2[[#This Row],[Rank 6M]]+Table2[[#This Row],[Rank Sharpe]])/3</f>
        <v>456.83333333333331</v>
      </c>
    </row>
    <row r="488" spans="1:48" x14ac:dyDescent="0.3">
      <c r="A488" t="s">
        <v>1257</v>
      </c>
      <c r="B488" t="s">
        <v>1258</v>
      </c>
      <c r="C488" t="s">
        <v>3080</v>
      </c>
      <c r="D488" t="s">
        <v>407</v>
      </c>
      <c r="E488">
        <v>8882.5958673200003</v>
      </c>
      <c r="F488">
        <v>561.79999999999995</v>
      </c>
      <c r="G488">
        <v>0.86052829272965703</v>
      </c>
      <c r="H488">
        <f>(Table2[[#This Row],[1Y Return vs Nifty]]-AVERAGE(Table2[1Y Return vs Nifty]))/_xlfn.STDEV.P(Table2[1Y Return vs Nifty])</f>
        <v>-0.50583622053271438</v>
      </c>
      <c r="I488">
        <v>-3.3958793343700799</v>
      </c>
      <c r="J488">
        <f>(Table2[[#This Row],[1M Return vs Nifty]]-AVERAGE(Table2[1M Return vs Nifty]))/_xlfn.STDEV.P(Table2[1M Return vs Nifty])</f>
        <v>3.8023463941329492E-3</v>
      </c>
      <c r="K488">
        <v>5.1853425705569904</v>
      </c>
      <c r="L488">
        <f>(Table2[[#This Row],[6M Return vs Nifty]]-AVERAGE(Table2[6M Return vs Nifty]))/_xlfn.STDEV.P(Table2[6M Return vs Nifty])</f>
        <v>2.5172262872299723E-2</v>
      </c>
      <c r="M488">
        <v>0.371090045964453</v>
      </c>
      <c r="N488">
        <f>(Table2[[#This Row],[1W Return vs Nifty]]-AVERAGE(Table2[1W Return vs Nifty]))/_xlfn.STDEV.P(Table2[1W Return vs Nifty])</f>
        <v>0.68609482904111452</v>
      </c>
      <c r="O488">
        <v>540.45000000000005</v>
      </c>
      <c r="P488">
        <v>530.01259337820795</v>
      </c>
      <c r="Q488">
        <v>494.94365379559002</v>
      </c>
      <c r="R488">
        <v>67.253961921575296</v>
      </c>
      <c r="S488" s="1">
        <f>(Table2[[#This Row],[Close Price]]-Table2[[#This Row],[20D EMA]])/Table2[[#This Row],[20D EMA]]</f>
        <v>3.9504116939587212E-2</v>
      </c>
      <c r="T488" s="1">
        <f>(Table2[[#This Row],[Close Price]]-Table2[[#This Row],[50D EMA]])/Table2[[#This Row],[50D EMA]]</f>
        <v>5.9974813842034597E-2</v>
      </c>
      <c r="U488" s="1">
        <f>(Table2[[#This Row],[Close Price]]-Table2[[#This Row],[200D EMA]])/Table2[[#This Row],[200D EMA]]</f>
        <v>0.1350787017708108</v>
      </c>
      <c r="V488">
        <v>0.80699060779774101</v>
      </c>
      <c r="W488">
        <v>573.35</v>
      </c>
      <c r="X488">
        <v>589</v>
      </c>
      <c r="Y488">
        <v>525.25</v>
      </c>
      <c r="Z488">
        <v>567.65</v>
      </c>
      <c r="AA488">
        <v>525.25</v>
      </c>
      <c r="AB488">
        <v>567.65</v>
      </c>
      <c r="AC488" s="1">
        <f>(Table2[[#This Row],[Close Price]]/Table2[[#This Row],[Day Low]])-1</f>
        <v>-2.0144763233627017E-2</v>
      </c>
      <c r="AD488" s="1">
        <f>(Table2[[#This Row],[Day High]]/Table2[[#This Row],[Close Price]])-1</f>
        <v>4.841580633677478E-2</v>
      </c>
      <c r="AE488" s="1">
        <f>(Table2[[#This Row],[Close Price]]/Table2[[#This Row],[Current Week Low]])-1</f>
        <v>6.9585911470728234E-2</v>
      </c>
      <c r="AF488" s="1">
        <f>(Table2[[#This Row],[Current Week High]]/Table2[[#This Row],[Close Price]])-1</f>
        <v>1.041295834816669E-2</v>
      </c>
      <c r="AG488" s="1">
        <f>(Table2[[#This Row],[Close Price]]/Table2[[#This Row],[Current Month Low]])-1</f>
        <v>6.9585911470728234E-2</v>
      </c>
      <c r="AH488" s="1">
        <f>(Table2[[#This Row],[Current Month High]]/Table2[[#This Row],[Close Price]])-1</f>
        <v>1.041295834816669E-2</v>
      </c>
      <c r="AI488">
        <v>12.833748665005301</v>
      </c>
      <c r="AJ488">
        <v>39.473684210526301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0.08</v>
      </c>
      <c r="AM488" t="s">
        <v>3111</v>
      </c>
      <c r="AN488">
        <v>6.23</v>
      </c>
      <c r="AO488" t="s">
        <v>3111</v>
      </c>
      <c r="AP488">
        <v>-3.0901946239189999E-3</v>
      </c>
      <c r="AQ488">
        <f>(Table2[[#This Row],[Sharpe Ratio]]-AVERAGE(Table2[Sharpe Ratio]))/_xlfn.STDEV.P(Table2[Sharpe Ratio])</f>
        <v>-0.76539740069163853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-0.55616418291680569</v>
      </c>
      <c r="AS488">
        <f>_xlfn.RANK.AVG(Table2[[#This Row],[1Y Return vs Nifty Z-Score]],Table2[1Y Return vs Nifty Z-Score])</f>
        <v>486</v>
      </c>
      <c r="AT488">
        <f>_xlfn.RANK.AVG(Table2[[#This Row],[6M Return vs Nifty Z-Score]],Table2[6M Return vs Nifty Z-Score])</f>
        <v>308</v>
      </c>
      <c r="AU488">
        <f>_xlfn.RANK.AVG(Table2[[#This Row],[Sharpe Ratio Z-Score]],Table2[Sharpe Ratio Z-Score])</f>
        <v>577</v>
      </c>
      <c r="AV488">
        <f>(Table2[[#This Row],[Rank 1Y]]+Table2[[#This Row],[Rank 6M]]+Table2[[#This Row],[Rank Sharpe]])/3</f>
        <v>457</v>
      </c>
    </row>
    <row r="489" spans="1:48" x14ac:dyDescent="0.3">
      <c r="A489" t="s">
        <v>1812</v>
      </c>
      <c r="B489" t="s">
        <v>1813</v>
      </c>
      <c r="C489" t="s">
        <v>3077</v>
      </c>
      <c r="D489" t="s">
        <v>533</v>
      </c>
      <c r="E489">
        <v>4034.973318075</v>
      </c>
      <c r="F489">
        <v>362.25</v>
      </c>
      <c r="G489">
        <v>22.498089509425501</v>
      </c>
      <c r="H489">
        <f>(Table2[[#This Row],[1Y Return vs Nifty]]-AVERAGE(Table2[1Y Return vs Nifty]))/_xlfn.STDEV.P(Table2[1Y Return vs Nifty])</f>
        <v>-0.17911247479363063</v>
      </c>
      <c r="I489">
        <v>-20.733193439869499</v>
      </c>
      <c r="J489">
        <f>(Table2[[#This Row],[1M Return vs Nifty]]-AVERAGE(Table2[1M Return vs Nifty]))/_xlfn.STDEV.P(Table2[1M Return vs Nifty])</f>
        <v>-1.7741712119128092</v>
      </c>
      <c r="K489">
        <v>-8.7940322833241797</v>
      </c>
      <c r="L489">
        <f>(Table2[[#This Row],[6M Return vs Nifty]]-AVERAGE(Table2[6M Return vs Nifty]))/_xlfn.STDEV.P(Table2[6M Return vs Nifty])</f>
        <v>-0.46689467114215849</v>
      </c>
      <c r="M489">
        <v>-7.6137441042286804</v>
      </c>
      <c r="N489">
        <f>(Table2[[#This Row],[1W Return vs Nifty]]-AVERAGE(Table2[1W Return vs Nifty]))/_xlfn.STDEV.P(Table2[1W Return vs Nifty])</f>
        <v>-0.86522520932937264</v>
      </c>
      <c r="O489">
        <v>379.34</v>
      </c>
      <c r="P489">
        <v>370.028681723109</v>
      </c>
      <c r="Q489">
        <v>331.02967576039202</v>
      </c>
      <c r="R489">
        <v>38.748111575111501</v>
      </c>
      <c r="S489" s="1">
        <f>(Table2[[#This Row],[Close Price]]-Table2[[#This Row],[20D EMA]])/Table2[[#This Row],[20D EMA]]</f>
        <v>-4.5051932303474394E-2</v>
      </c>
      <c r="T489" s="1">
        <f>(Table2[[#This Row],[Close Price]]-Table2[[#This Row],[50D EMA]])/Table2[[#This Row],[50D EMA]]</f>
        <v>-2.1021834542355178E-2</v>
      </c>
      <c r="U489" s="1">
        <f>(Table2[[#This Row],[Close Price]]-Table2[[#This Row],[200D EMA]])/Table2[[#This Row],[200D EMA]]</f>
        <v>9.4312765669401999E-2</v>
      </c>
      <c r="V489">
        <v>0.142084560954197</v>
      </c>
      <c r="W489">
        <v>352.25</v>
      </c>
      <c r="X489">
        <v>363</v>
      </c>
      <c r="Y489">
        <v>339</v>
      </c>
      <c r="Z489">
        <v>370.05</v>
      </c>
      <c r="AA489">
        <v>339</v>
      </c>
      <c r="AB489">
        <v>388</v>
      </c>
      <c r="AC489" s="1">
        <f>(Table2[[#This Row],[Close Price]]/Table2[[#This Row],[Day Low]])-1</f>
        <v>2.8388928317955919E-2</v>
      </c>
      <c r="AD489" s="1">
        <f>(Table2[[#This Row],[Day High]]/Table2[[#This Row],[Close Price]])-1</f>
        <v>2.0703933747412417E-3</v>
      </c>
      <c r="AE489" s="1">
        <f>(Table2[[#This Row],[Close Price]]/Table2[[#This Row],[Current Week Low]])-1</f>
        <v>6.8584070796460228E-2</v>
      </c>
      <c r="AF489" s="1">
        <f>(Table2[[#This Row],[Current Week High]]/Table2[[#This Row],[Close Price]])-1</f>
        <v>2.153209109730847E-2</v>
      </c>
      <c r="AG489" s="1">
        <f>(Table2[[#This Row],[Close Price]]/Table2[[#This Row],[Current Month Low]])-1</f>
        <v>6.8584070796460228E-2</v>
      </c>
      <c r="AH489" s="1">
        <f>(Table2[[#This Row],[Current Month High]]/Table2[[#This Row],[Close Price]])-1</f>
        <v>7.108350586611456E-2</v>
      </c>
      <c r="AI489">
        <v>24.748102139406399</v>
      </c>
      <c r="AJ489">
        <v>53.952401189970203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</v>
      </c>
      <c r="AM489" t="s">
        <v>3112</v>
      </c>
      <c r="AN489">
        <v>-6.89</v>
      </c>
      <c r="AO489" t="s">
        <v>3110</v>
      </c>
      <c r="AQ489">
        <f>(Table2[[#This Row],[Sharpe Ratio]]-AVERAGE(Table2[Sharpe Ratio]))/_xlfn.STDEV.P(Table2[Sharpe Ratio])</f>
        <v>-0.72922868034186683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-4.0146322475198382</v>
      </c>
      <c r="AS489">
        <f>_xlfn.RANK.AVG(Table2[[#This Row],[1Y Return vs Nifty Z-Score]],Table2[1Y Return vs Nifty Z-Score])</f>
        <v>340</v>
      </c>
      <c r="AT489">
        <f>_xlfn.RANK.AVG(Table2[[#This Row],[6M Return vs Nifty Z-Score]],Table2[6M Return vs Nifty Z-Score])</f>
        <v>483</v>
      </c>
      <c r="AU489">
        <f>_xlfn.RANK.AVG(Table2[[#This Row],[Sharpe Ratio Z-Score]],Table2[Sharpe Ratio Z-Score])</f>
        <v>552.5</v>
      </c>
      <c r="AV489">
        <f>(Table2[[#This Row],[Rank 1Y]]+Table2[[#This Row],[Rank 6M]]+Table2[[#This Row],[Rank Sharpe]])/3</f>
        <v>458.5</v>
      </c>
    </row>
    <row r="490" spans="1:48" x14ac:dyDescent="0.3">
      <c r="A490" t="s">
        <v>333</v>
      </c>
      <c r="B490" t="s">
        <v>334</v>
      </c>
      <c r="C490" t="s">
        <v>3066</v>
      </c>
      <c r="D490" t="s">
        <v>24</v>
      </c>
      <c r="E490">
        <v>75371.124917399997</v>
      </c>
      <c r="F490">
        <v>24.05</v>
      </c>
      <c r="G490">
        <v>18.323776155977502</v>
      </c>
      <c r="H490">
        <f>(Table2[[#This Row],[1Y Return vs Nifty]]-AVERAGE(Table2[1Y Return vs Nifty]))/_xlfn.STDEV.P(Table2[1Y Return vs Nifty])</f>
        <v>-0.2421439449795979</v>
      </c>
      <c r="I490">
        <v>-13.6179411375246</v>
      </c>
      <c r="J490">
        <f>(Table2[[#This Row],[1M Return vs Nifty]]-AVERAGE(Table2[1M Return vs Nifty]))/_xlfn.STDEV.P(Table2[1M Return vs Nifty])</f>
        <v>-1.0444889567912392</v>
      </c>
      <c r="K490">
        <v>-30.0884895832456</v>
      </c>
      <c r="L490">
        <f>(Table2[[#This Row],[6M Return vs Nifty]]-AVERAGE(Table2[6M Return vs Nifty]))/_xlfn.STDEV.P(Table2[6M Return vs Nifty])</f>
        <v>-1.2164488124823907</v>
      </c>
      <c r="M490">
        <v>-7.7849053466658704</v>
      </c>
      <c r="N490">
        <f>(Table2[[#This Row],[1W Return vs Nifty]]-AVERAGE(Table2[1W Return vs Nifty]))/_xlfn.STDEV.P(Table2[1W Return vs Nifty])</f>
        <v>-0.8984789826940679</v>
      </c>
      <c r="O490">
        <v>24.87</v>
      </c>
      <c r="P490">
        <v>24.5971313996695</v>
      </c>
      <c r="Q490">
        <v>22.938558065786602</v>
      </c>
      <c r="R490">
        <v>41.127064611602997</v>
      </c>
      <c r="S490" s="1">
        <f>(Table2[[#This Row],[Close Price]]-Table2[[#This Row],[20D EMA]])/Table2[[#This Row],[20D EMA]]</f>
        <v>-3.2971451548049868E-2</v>
      </c>
      <c r="T490" s="1">
        <f>(Table2[[#This Row],[Close Price]]-Table2[[#This Row],[50D EMA]])/Table2[[#This Row],[50D EMA]]</f>
        <v>-2.2243707641324835E-2</v>
      </c>
      <c r="U490" s="1">
        <f>(Table2[[#This Row],[Close Price]]-Table2[[#This Row],[200D EMA]])/Table2[[#This Row],[200D EMA]]</f>
        <v>4.8452999139084553E-2</v>
      </c>
      <c r="V490">
        <v>1.0678422711201401</v>
      </c>
      <c r="W490">
        <v>23.92</v>
      </c>
      <c r="X490">
        <v>24.21</v>
      </c>
      <c r="Y490">
        <v>23.16</v>
      </c>
      <c r="Z490">
        <v>24.75</v>
      </c>
      <c r="AA490">
        <v>23.16</v>
      </c>
      <c r="AB490">
        <v>26.94</v>
      </c>
      <c r="AC490" s="1">
        <f>(Table2[[#This Row],[Close Price]]/Table2[[#This Row],[Day Low]])-1</f>
        <v>5.4347826086955653E-3</v>
      </c>
      <c r="AD490" s="1">
        <f>(Table2[[#This Row],[Day High]]/Table2[[#This Row],[Close Price]])-1</f>
        <v>6.6528066528066532E-3</v>
      </c>
      <c r="AE490" s="1">
        <f>(Table2[[#This Row],[Close Price]]/Table2[[#This Row],[Current Week Low]])-1</f>
        <v>3.8428324697754812E-2</v>
      </c>
      <c r="AF490" s="1">
        <f>(Table2[[#This Row],[Current Week High]]/Table2[[#This Row],[Close Price]])-1</f>
        <v>2.9106029106028997E-2</v>
      </c>
      <c r="AG490" s="1">
        <f>(Table2[[#This Row],[Close Price]]/Table2[[#This Row],[Current Month Low]])-1</f>
        <v>3.8428324697754812E-2</v>
      </c>
      <c r="AH490" s="1">
        <f>(Table2[[#This Row],[Current Month High]]/Table2[[#This Row],[Close Price]])-1</f>
        <v>0.12016632016632012</v>
      </c>
      <c r="AI490">
        <v>36.590436590436497</v>
      </c>
      <c r="AJ490">
        <v>53.1847133757962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-0.01</v>
      </c>
      <c r="AM490" t="s">
        <v>3110</v>
      </c>
      <c r="AN490">
        <v>-6.31</v>
      </c>
      <c r="AO490" t="s">
        <v>3110</v>
      </c>
      <c r="AP490">
        <v>6.6698872756160002E-2</v>
      </c>
      <c r="AQ490">
        <f>(Table2[[#This Row],[Sharpe Ratio]]-AVERAGE(Table2[Sharpe Ratio]))/_xlfn.STDEV.P(Table2[Sharpe Ratio])</f>
        <v>5.1438290498671796E-2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-3.3501224064486235</v>
      </c>
      <c r="AS490">
        <f>_xlfn.RANK.AVG(Table2[[#This Row],[1Y Return vs Nifty Z-Score]],Table2[1Y Return vs Nifty Z-Score])</f>
        <v>368</v>
      </c>
      <c r="AT490">
        <f>_xlfn.RANK.AVG(Table2[[#This Row],[6M Return vs Nifty Z-Score]],Table2[6M Return vs Nifty Z-Score])</f>
        <v>684</v>
      </c>
      <c r="AU490">
        <f>_xlfn.RANK.AVG(Table2[[#This Row],[Sharpe Ratio Z-Score]],Table2[Sharpe Ratio Z-Score])</f>
        <v>324</v>
      </c>
      <c r="AV490">
        <f>(Table2[[#This Row],[Rank 1Y]]+Table2[[#This Row],[Rank 6M]]+Table2[[#This Row],[Rank Sharpe]])/3</f>
        <v>458.66666666666669</v>
      </c>
    </row>
    <row r="491" spans="1:48" x14ac:dyDescent="0.3">
      <c r="A491" t="s">
        <v>431</v>
      </c>
      <c r="B491" t="s">
        <v>432</v>
      </c>
      <c r="C491" t="s">
        <v>3066</v>
      </c>
      <c r="D491" t="s">
        <v>34</v>
      </c>
      <c r="E491">
        <v>54117.562923141901</v>
      </c>
      <c r="F491">
        <v>118.87</v>
      </c>
      <c r="G491">
        <v>18.802870635072001</v>
      </c>
      <c r="H491">
        <f>(Table2[[#This Row],[1Y Return vs Nifty]]-AVERAGE(Table2[1Y Return vs Nifty]))/_xlfn.STDEV.P(Table2[1Y Return vs Nifty])</f>
        <v>-0.23490969426136596</v>
      </c>
      <c r="I491">
        <v>-1.18277087308383</v>
      </c>
      <c r="J491">
        <f>(Table2[[#This Row],[1M Return vs Nifty]]-AVERAGE(Table2[1M Return vs Nifty]))/_xlfn.STDEV.P(Table2[1M Return vs Nifty])</f>
        <v>0.23076070348960584</v>
      </c>
      <c r="K491">
        <v>-24.247865400183201</v>
      </c>
      <c r="L491">
        <f>(Table2[[#This Row],[6M Return vs Nifty]]-AVERAGE(Table2[6M Return vs Nifty]))/_xlfn.STDEV.P(Table2[6M Return vs Nifty])</f>
        <v>-1.0108617912793432</v>
      </c>
      <c r="M491">
        <v>-3.1409783750729301</v>
      </c>
      <c r="N491">
        <f>(Table2[[#This Row],[1W Return vs Nifty]]-AVERAGE(Table2[1W Return vs Nifty]))/_xlfn.STDEV.P(Table2[1W Return vs Nifty])</f>
        <v>3.7585381174380142E-3</v>
      </c>
      <c r="O491">
        <v>122.25</v>
      </c>
      <c r="P491">
        <v>124.03691834507801</v>
      </c>
      <c r="Q491">
        <v>121.27839234248</v>
      </c>
      <c r="R491">
        <v>34.189807925723898</v>
      </c>
      <c r="S491" s="1">
        <f>(Table2[[#This Row],[Close Price]]-Table2[[#This Row],[20D EMA]])/Table2[[#This Row],[20D EMA]]</f>
        <v>-2.7648261758691169E-2</v>
      </c>
      <c r="T491" s="1">
        <f>(Table2[[#This Row],[Close Price]]-Table2[[#This Row],[50D EMA]])/Table2[[#This Row],[50D EMA]]</f>
        <v>-4.1656294061606168E-2</v>
      </c>
      <c r="U491" s="1">
        <f>(Table2[[#This Row],[Close Price]]-Table2[[#This Row],[200D EMA]])/Table2[[#This Row],[200D EMA]]</f>
        <v>-1.9858379518083495E-2</v>
      </c>
      <c r="V491">
        <v>0.75446068689495105</v>
      </c>
      <c r="W491">
        <v>118.6</v>
      </c>
      <c r="X491">
        <v>119.54</v>
      </c>
      <c r="Y491">
        <v>118.21</v>
      </c>
      <c r="Z491">
        <v>124.9</v>
      </c>
      <c r="AA491">
        <v>118.21</v>
      </c>
      <c r="AB491">
        <v>128.19999999999999</v>
      </c>
      <c r="AC491" s="1">
        <f>(Table2[[#This Row],[Close Price]]/Table2[[#This Row],[Day Low]])-1</f>
        <v>2.2765598650928975E-3</v>
      </c>
      <c r="AD491" s="1">
        <f>(Table2[[#This Row],[Day High]]/Table2[[#This Row],[Close Price]])-1</f>
        <v>5.6364095230083677E-3</v>
      </c>
      <c r="AE491" s="1">
        <f>(Table2[[#This Row],[Close Price]]/Table2[[#This Row],[Current Week Low]])-1</f>
        <v>5.5832839861265082E-3</v>
      </c>
      <c r="AF491" s="1">
        <f>(Table2[[#This Row],[Current Week High]]/Table2[[#This Row],[Close Price]])-1</f>
        <v>5.0727685707074865E-2</v>
      </c>
      <c r="AG491" s="1">
        <f>(Table2[[#This Row],[Close Price]]/Table2[[#This Row],[Current Month Low]])-1</f>
        <v>5.5832839861265082E-3</v>
      </c>
      <c r="AH491" s="1">
        <f>(Table2[[#This Row],[Current Month High]]/Table2[[#This Row],[Close Price]])-1</f>
        <v>7.8489105745772614E-2</v>
      </c>
      <c r="AI491">
        <v>32.8762513670396</v>
      </c>
      <c r="AJ491">
        <v>43.216867469879503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-0.08</v>
      </c>
      <c r="AM491" t="s">
        <v>3110</v>
      </c>
      <c r="AN491">
        <v>-2.57</v>
      </c>
      <c r="AO491" t="s">
        <v>3110</v>
      </c>
      <c r="AP491">
        <v>5.2997755030811E-2</v>
      </c>
      <c r="AQ491">
        <f>(Table2[[#This Row],[Sharpe Ratio]]-AVERAGE(Table2[Sharpe Ratio]))/_xlfn.STDEV.P(Table2[Sharpe Ratio])</f>
        <v>-0.10892439075503771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361</v>
      </c>
      <c r="AT491">
        <f>_xlfn.RANK.AVG(Table2[[#This Row],[6M Return vs Nifty Z-Score]],Table2[6M Return vs Nifty Z-Score])</f>
        <v>643</v>
      </c>
      <c r="AU491">
        <f>_xlfn.RANK.AVG(Table2[[#This Row],[Sharpe Ratio Z-Score]],Table2[Sharpe Ratio Z-Score])</f>
        <v>375</v>
      </c>
      <c r="AV491">
        <f>(Table2[[#This Row],[Rank 1Y]]+Table2[[#This Row],[Rank 6M]]+Table2[[#This Row],[Rank Sharpe]])/3</f>
        <v>459.66666666666669</v>
      </c>
    </row>
    <row r="492" spans="1:48" x14ac:dyDescent="0.3">
      <c r="A492" t="s">
        <v>1261</v>
      </c>
      <c r="B492" t="s">
        <v>1262</v>
      </c>
      <c r="C492" t="s">
        <v>3079</v>
      </c>
      <c r="D492" t="s">
        <v>138</v>
      </c>
      <c r="E492">
        <v>8804.5758768600008</v>
      </c>
      <c r="F492">
        <v>567.9</v>
      </c>
      <c r="G492">
        <v>-13.141718435309899</v>
      </c>
      <c r="H492">
        <f>(Table2[[#This Row],[1Y Return vs Nifty]]-AVERAGE(Table2[1Y Return vs Nifty]))/_xlfn.STDEV.P(Table2[1Y Return vs Nifty])</f>
        <v>-0.71726792736563971</v>
      </c>
      <c r="I492">
        <v>-9.5536070821142296</v>
      </c>
      <c r="J492">
        <f>(Table2[[#This Row],[1M Return vs Nifty]]-AVERAGE(Table2[1M Return vs Nifty]))/_xlfn.STDEV.P(Table2[1M Return vs Nifty])</f>
        <v>-0.62768399849877354</v>
      </c>
      <c r="K492">
        <v>-15.025902578254501</v>
      </c>
      <c r="L492">
        <f>(Table2[[#This Row],[6M Return vs Nifty]]-AVERAGE(Table2[6M Return vs Nifty]))/_xlfn.STDEV.P(Table2[6M Return vs Nifty])</f>
        <v>-0.68625335786846597</v>
      </c>
      <c r="M492">
        <v>-5.1460821471122102</v>
      </c>
      <c r="N492">
        <f>(Table2[[#This Row],[1W Return vs Nifty]]-AVERAGE(Table2[1W Return vs Nifty]))/_xlfn.STDEV.P(Table2[1W Return vs Nifty])</f>
        <v>-0.38579966710859637</v>
      </c>
      <c r="O492">
        <v>598.57000000000005</v>
      </c>
      <c r="P492">
        <v>602.75209361568795</v>
      </c>
      <c r="Q492">
        <v>574.50839453560604</v>
      </c>
      <c r="R492">
        <v>26.763910615174201</v>
      </c>
      <c r="S492" s="1">
        <f>(Table2[[#This Row],[Close Price]]-Table2[[#This Row],[20D EMA]])/Table2[[#This Row],[20D EMA]]</f>
        <v>-5.1238785772758526E-2</v>
      </c>
      <c r="T492" s="1">
        <f>(Table2[[#This Row],[Close Price]]-Table2[[#This Row],[50D EMA]])/Table2[[#This Row],[50D EMA]]</f>
        <v>-5.7821605241755523E-2</v>
      </c>
      <c r="U492" s="1">
        <f>(Table2[[#This Row],[Close Price]]-Table2[[#This Row],[200D EMA]])/Table2[[#This Row],[200D EMA]]</f>
        <v>-1.1502694474895965E-2</v>
      </c>
      <c r="V492">
        <v>0.89766373373588404</v>
      </c>
      <c r="W492">
        <v>564.20000000000005</v>
      </c>
      <c r="X492">
        <v>569</v>
      </c>
      <c r="Y492">
        <v>561</v>
      </c>
      <c r="Z492">
        <v>591.6</v>
      </c>
      <c r="AA492">
        <v>561</v>
      </c>
      <c r="AB492">
        <v>616</v>
      </c>
      <c r="AC492" s="1">
        <f>(Table2[[#This Row],[Close Price]]/Table2[[#This Row],[Day Low]])-1</f>
        <v>6.5579581708612444E-3</v>
      </c>
      <c r="AD492" s="1">
        <f>(Table2[[#This Row],[Day High]]/Table2[[#This Row],[Close Price]])-1</f>
        <v>1.9369607325234739E-3</v>
      </c>
      <c r="AE492" s="1">
        <f>(Table2[[#This Row],[Close Price]]/Table2[[#This Row],[Current Week Low]])-1</f>
        <v>1.2299465240641627E-2</v>
      </c>
      <c r="AF492" s="1">
        <f>(Table2[[#This Row],[Current Week High]]/Table2[[#This Row],[Close Price]])-1</f>
        <v>4.1732699418911778E-2</v>
      </c>
      <c r="AG492" s="1">
        <f>(Table2[[#This Row],[Close Price]]/Table2[[#This Row],[Current Month Low]])-1</f>
        <v>1.2299465240641627E-2</v>
      </c>
      <c r="AH492" s="1">
        <f>(Table2[[#This Row],[Current Month High]]/Table2[[#This Row],[Close Price]])-1</f>
        <v>8.4698010213065666E-2</v>
      </c>
      <c r="AI492">
        <v>19.528085930621501</v>
      </c>
      <c r="AJ492">
        <v>19.557894736842101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</v>
      </c>
      <c r="AM492" t="s">
        <v>3110</v>
      </c>
      <c r="AN492">
        <v>-6.32</v>
      </c>
      <c r="AO492" t="s">
        <v>3110</v>
      </c>
      <c r="AP492">
        <v>9.3804761863650998E-2</v>
      </c>
      <c r="AQ492">
        <f>(Table2[[#This Row],[Sharpe Ratio]]-AVERAGE(Table2[Sharpe Ratio]))/_xlfn.STDEV.P(Table2[Sharpe Ratio])</f>
        <v>0.36869511159734986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580</v>
      </c>
      <c r="AT492">
        <f>_xlfn.RANK.AVG(Table2[[#This Row],[6M Return vs Nifty Z-Score]],Table2[6M Return vs Nifty Z-Score])</f>
        <v>556</v>
      </c>
      <c r="AU492">
        <f>_xlfn.RANK.AVG(Table2[[#This Row],[Sharpe Ratio Z-Score]],Table2[Sharpe Ratio Z-Score])</f>
        <v>243</v>
      </c>
      <c r="AV492">
        <f>(Table2[[#This Row],[Rank 1Y]]+Table2[[#This Row],[Rank 6M]]+Table2[[#This Row],[Rank Sharpe]])/3</f>
        <v>459.66666666666669</v>
      </c>
    </row>
    <row r="493" spans="1:48" x14ac:dyDescent="0.3">
      <c r="A493" t="s">
        <v>1300</v>
      </c>
      <c r="B493" t="s">
        <v>1301</v>
      </c>
      <c r="C493" t="s">
        <v>3080</v>
      </c>
      <c r="D493" t="s">
        <v>297</v>
      </c>
      <c r="E493">
        <v>8395.3127859149899</v>
      </c>
      <c r="F493">
        <v>680.35</v>
      </c>
      <c r="G493">
        <v>7.5228007710647598</v>
      </c>
      <c r="H493">
        <f>(Table2[[#This Row],[1Y Return vs Nifty]]-AVERAGE(Table2[1Y Return vs Nifty]))/_xlfn.STDEV.P(Table2[1Y Return vs Nifty])</f>
        <v>-0.40523696179663904</v>
      </c>
      <c r="I493">
        <v>-4.8477703658137301</v>
      </c>
      <c r="J493">
        <f>(Table2[[#This Row],[1M Return vs Nifty]]-AVERAGE(Table2[1M Return vs Nifty]))/_xlfn.STDEV.P(Table2[1M Return vs Nifty])</f>
        <v>-0.14509175841019614</v>
      </c>
      <c r="K493">
        <v>-1.8674751138510199</v>
      </c>
      <c r="L493">
        <f>(Table2[[#This Row],[6M Return vs Nifty]]-AVERAGE(Table2[6M Return vs Nifty]))/_xlfn.STDEV.P(Table2[6M Return vs Nifty])</f>
        <v>-0.22308335731132231</v>
      </c>
      <c r="M493">
        <v>-4.6930506418141196</v>
      </c>
      <c r="N493">
        <f>(Table2[[#This Row],[1W Return vs Nifty]]-AVERAGE(Table2[1W Return vs Nifty]))/_xlfn.STDEV.P(Table2[1W Return vs Nifty])</f>
        <v>-0.29778320503028571</v>
      </c>
      <c r="O493">
        <v>726.96</v>
      </c>
      <c r="P493">
        <v>701.51757638296203</v>
      </c>
      <c r="Q493">
        <v>653.39831491379198</v>
      </c>
      <c r="R493">
        <v>31.259729234066</v>
      </c>
      <c r="S493" s="1">
        <f>(Table2[[#This Row],[Close Price]]-Table2[[#This Row],[20D EMA]])/Table2[[#This Row],[20D EMA]]</f>
        <v>-6.4116320017607586E-2</v>
      </c>
      <c r="T493" s="1">
        <f>(Table2[[#This Row],[Close Price]]-Table2[[#This Row],[50D EMA]])/Table2[[#This Row],[50D EMA]]</f>
        <v>-3.0173978665085539E-2</v>
      </c>
      <c r="U493" s="1">
        <f>(Table2[[#This Row],[Close Price]]-Table2[[#This Row],[200D EMA]])/Table2[[#This Row],[200D EMA]]</f>
        <v>4.1248476573992991E-2</v>
      </c>
      <c r="V493">
        <v>1.2184095336583201</v>
      </c>
      <c r="W493">
        <v>679.95</v>
      </c>
      <c r="X493">
        <v>687</v>
      </c>
      <c r="Y493">
        <v>674.85</v>
      </c>
      <c r="Z493">
        <v>753.3</v>
      </c>
      <c r="AA493">
        <v>674.85</v>
      </c>
      <c r="AB493">
        <v>806.9</v>
      </c>
      <c r="AC493" s="1">
        <f>(Table2[[#This Row],[Close Price]]/Table2[[#This Row],[Day Low]])-1</f>
        <v>5.8827854989340622E-4</v>
      </c>
      <c r="AD493" s="1">
        <f>(Table2[[#This Row],[Day High]]/Table2[[#This Row],[Close Price]])-1</f>
        <v>9.774380833394547E-3</v>
      </c>
      <c r="AE493" s="1">
        <f>(Table2[[#This Row],[Close Price]]/Table2[[#This Row],[Current Week Low]])-1</f>
        <v>8.1499592502036755E-3</v>
      </c>
      <c r="AF493" s="1">
        <f>(Table2[[#This Row],[Current Week High]]/Table2[[#This Row],[Close Price]])-1</f>
        <v>0.10722422282648636</v>
      </c>
      <c r="AG493" s="1">
        <f>(Table2[[#This Row],[Close Price]]/Table2[[#This Row],[Current Month Low]])-1</f>
        <v>8.1499592502036755E-3</v>
      </c>
      <c r="AH493" s="1">
        <f>(Table2[[#This Row],[Current Month High]]/Table2[[#This Row],[Close Price]])-1</f>
        <v>0.18600720217535094</v>
      </c>
      <c r="AI493">
        <v>23.127801866686202</v>
      </c>
      <c r="AJ493">
        <v>34.990079365079303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0.04</v>
      </c>
      <c r="AM493" t="s">
        <v>3111</v>
      </c>
      <c r="AN493">
        <v>-4.17</v>
      </c>
      <c r="AO493" t="s">
        <v>3110</v>
      </c>
      <c r="AQ493">
        <f>(Table2[[#This Row],[Sharpe Ratio]]-AVERAGE(Table2[Sharpe Ratio]))/_xlfn.STDEV.P(Table2[Sharpe Ratio])</f>
        <v>-0.72922868034186683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-1.80042396289031</v>
      </c>
      <c r="AS493">
        <f>_xlfn.RANK.AVG(Table2[[#This Row],[1Y Return vs Nifty Z-Score]],Table2[1Y Return vs Nifty Z-Score])</f>
        <v>439</v>
      </c>
      <c r="AT493">
        <f>_xlfn.RANK.AVG(Table2[[#This Row],[6M Return vs Nifty Z-Score]],Table2[6M Return vs Nifty Z-Score])</f>
        <v>388</v>
      </c>
      <c r="AU493">
        <f>_xlfn.RANK.AVG(Table2[[#This Row],[Sharpe Ratio Z-Score]],Table2[Sharpe Ratio Z-Score])</f>
        <v>552.5</v>
      </c>
      <c r="AV493">
        <f>(Table2[[#This Row],[Rank 1Y]]+Table2[[#This Row],[Rank 6M]]+Table2[[#This Row],[Rank Sharpe]])/3</f>
        <v>459.83333333333331</v>
      </c>
    </row>
    <row r="494" spans="1:48" x14ac:dyDescent="0.3">
      <c r="A494" t="s">
        <v>329</v>
      </c>
      <c r="B494" t="s">
        <v>330</v>
      </c>
      <c r="C494" t="s">
        <v>3080</v>
      </c>
      <c r="D494" t="s">
        <v>166</v>
      </c>
      <c r="E494">
        <v>76776.993923250004</v>
      </c>
      <c r="F494">
        <v>2590.1</v>
      </c>
      <c r="G494">
        <v>-10.5894368049118</v>
      </c>
      <c r="H494">
        <f>(Table2[[#This Row],[1Y Return vs Nifty]]-AVERAGE(Table2[1Y Return vs Nifty]))/_xlfn.STDEV.P(Table2[1Y Return vs Nifty])</f>
        <v>-0.6787288791746966</v>
      </c>
      <c r="I494">
        <v>3.7854135395354902</v>
      </c>
      <c r="J494">
        <f>(Table2[[#This Row],[1M Return vs Nifty]]-AVERAGE(Table2[1M Return vs Nifty]))/_xlfn.STDEV.P(Table2[1M Return vs Nifty])</f>
        <v>0.74025718401007612</v>
      </c>
      <c r="K494">
        <v>2.0627414949033902</v>
      </c>
      <c r="L494">
        <f>(Table2[[#This Row],[6M Return vs Nifty]]-AVERAGE(Table2[6M Return vs Nifty]))/_xlfn.STDEV.P(Table2[6M Return vs Nifty])</f>
        <v>-8.4741717796193577E-2</v>
      </c>
      <c r="M494">
        <v>-1.0064717297838399</v>
      </c>
      <c r="N494">
        <f>(Table2[[#This Row],[1W Return vs Nifty]]-AVERAGE(Table2[1W Return vs Nifty]))/_xlfn.STDEV.P(Table2[1W Return vs Nifty])</f>
        <v>0.41845756236603043</v>
      </c>
      <c r="O494">
        <v>2478.04</v>
      </c>
      <c r="P494">
        <v>2434.8225837319701</v>
      </c>
      <c r="Q494">
        <v>2400.8034507037</v>
      </c>
      <c r="R494">
        <v>64.226392186415794</v>
      </c>
      <c r="S494" s="1">
        <f>(Table2[[#This Row],[Close Price]]-Table2[[#This Row],[20D EMA]])/Table2[[#This Row],[20D EMA]]</f>
        <v>4.5221223224806678E-2</v>
      </c>
      <c r="T494" s="1">
        <f>(Table2[[#This Row],[Close Price]]-Table2[[#This Row],[50D EMA]])/Table2[[#This Row],[50D EMA]]</f>
        <v>6.3773606054708359E-2</v>
      </c>
      <c r="U494" s="1">
        <f>(Table2[[#This Row],[Close Price]]-Table2[[#This Row],[200D EMA]])/Table2[[#This Row],[200D EMA]]</f>
        <v>7.8847166452053835E-2</v>
      </c>
      <c r="V494">
        <v>1.4895632117622599</v>
      </c>
      <c r="W494">
        <v>2588.0500000000002</v>
      </c>
      <c r="X494">
        <v>2615</v>
      </c>
      <c r="Y494">
        <v>2418</v>
      </c>
      <c r="Z494">
        <v>2595.75</v>
      </c>
      <c r="AA494">
        <v>2418</v>
      </c>
      <c r="AB494">
        <v>2653.55</v>
      </c>
      <c r="AC494" s="1">
        <f>(Table2[[#This Row],[Close Price]]/Table2[[#This Row],[Day Low]])-1</f>
        <v>7.9210216185909843E-4</v>
      </c>
      <c r="AD494" s="1">
        <f>(Table2[[#This Row],[Day High]]/Table2[[#This Row],[Close Price]])-1</f>
        <v>9.6135284351956951E-3</v>
      </c>
      <c r="AE494" s="1">
        <f>(Table2[[#This Row],[Close Price]]/Table2[[#This Row],[Current Week Low]])-1</f>
        <v>7.1174524400330785E-2</v>
      </c>
      <c r="AF494" s="1">
        <f>(Table2[[#This Row],[Current Week High]]/Table2[[#This Row],[Close Price]])-1</f>
        <v>2.1813829581869282E-3</v>
      </c>
      <c r="AG494" s="1">
        <f>(Table2[[#This Row],[Close Price]]/Table2[[#This Row],[Current Month Low]])-1</f>
        <v>7.1174524400330785E-2</v>
      </c>
      <c r="AH494" s="1">
        <f>(Table2[[#This Row],[Current Month High]]/Table2[[#This Row],[Close Price]])-1</f>
        <v>2.4497123663179243E-2</v>
      </c>
      <c r="AI494">
        <v>4.0094977027913901</v>
      </c>
      <c r="AJ494">
        <v>24.389482530915998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0.08</v>
      </c>
      <c r="AM494" t="s">
        <v>3111</v>
      </c>
      <c r="AN494">
        <v>9.4</v>
      </c>
      <c r="AO494" t="s">
        <v>3111</v>
      </c>
      <c r="AP494">
        <v>2.2289868122058999E-2</v>
      </c>
      <c r="AQ494">
        <f>(Table2[[#This Row],[Sharpe Ratio]]-AVERAGE(Table2[Sharpe Ratio]))/_xlfn.STDEV.P(Table2[Sharpe Ratio])</f>
        <v>-0.46834025587181738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-7.3096106466601085E-2</v>
      </c>
      <c r="AS494">
        <f>_xlfn.RANK.AVG(Table2[[#This Row],[1Y Return vs Nifty Z-Score]],Table2[1Y Return vs Nifty Z-Score])</f>
        <v>568</v>
      </c>
      <c r="AT494">
        <f>_xlfn.RANK.AVG(Table2[[#This Row],[6M Return vs Nifty Z-Score]],Table2[6M Return vs Nifty Z-Score])</f>
        <v>346</v>
      </c>
      <c r="AU494">
        <f>_xlfn.RANK.AVG(Table2[[#This Row],[Sharpe Ratio Z-Score]],Table2[Sharpe Ratio Z-Score])</f>
        <v>470</v>
      </c>
      <c r="AV494">
        <f>(Table2[[#This Row],[Rank 1Y]]+Table2[[#This Row],[Rank 6M]]+Table2[[#This Row],[Rank Sharpe]])/3</f>
        <v>461.33333333333331</v>
      </c>
    </row>
    <row r="495" spans="1:48" x14ac:dyDescent="0.3">
      <c r="A495" t="s">
        <v>423</v>
      </c>
      <c r="B495" t="s">
        <v>424</v>
      </c>
      <c r="C495" t="s">
        <v>3076</v>
      </c>
      <c r="D495" t="s">
        <v>425</v>
      </c>
      <c r="E495">
        <v>54928.801143521901</v>
      </c>
      <c r="F495">
        <v>192.26</v>
      </c>
      <c r="G495">
        <v>6.7607285269659201</v>
      </c>
      <c r="H495">
        <f>(Table2[[#This Row],[1Y Return vs Nifty]]-AVERAGE(Table2[1Y Return vs Nifty]))/_xlfn.STDEV.P(Table2[1Y Return vs Nifty])</f>
        <v>-0.41674413192649823</v>
      </c>
      <c r="I495">
        <v>4.6098897965187504</v>
      </c>
      <c r="J495">
        <f>(Table2[[#This Row],[1M Return vs Nifty]]-AVERAGE(Table2[1M Return vs Nifty]))/_xlfn.STDEV.P(Table2[1M Return vs Nifty])</f>
        <v>0.82480874577148711</v>
      </c>
      <c r="K495">
        <v>12.0174160711863</v>
      </c>
      <c r="L495">
        <f>(Table2[[#This Row],[6M Return vs Nifty]]-AVERAGE(Table2[6M Return vs Nifty]))/_xlfn.STDEV.P(Table2[6M Return vs Nifty])</f>
        <v>0.26565779928258676</v>
      </c>
      <c r="M495">
        <v>-3.77848016875899</v>
      </c>
      <c r="N495">
        <f>(Table2[[#This Row],[1W Return vs Nifty]]-AVERAGE(Table2[1W Return vs Nifty]))/_xlfn.STDEV.P(Table2[1W Return vs Nifty])</f>
        <v>-0.1200974228756143</v>
      </c>
      <c r="O495">
        <v>185.93</v>
      </c>
      <c r="P495">
        <v>179.52832229667499</v>
      </c>
      <c r="Q495">
        <v>168.70579667348801</v>
      </c>
      <c r="R495">
        <v>56.595697474099801</v>
      </c>
      <c r="S495" s="1">
        <f>(Table2[[#This Row],[Close Price]]-Table2[[#This Row],[20D EMA]])/Table2[[#This Row],[20D EMA]]</f>
        <v>3.4045070725541783E-2</v>
      </c>
      <c r="T495" s="1">
        <f>(Table2[[#This Row],[Close Price]]-Table2[[#This Row],[50D EMA]])/Table2[[#This Row],[50D EMA]]</f>
        <v>7.0917376937804796E-2</v>
      </c>
      <c r="U495" s="1">
        <f>(Table2[[#This Row],[Close Price]]-Table2[[#This Row],[200D EMA]])/Table2[[#This Row],[200D EMA]]</f>
        <v>0.1396170362308215</v>
      </c>
      <c r="V495">
        <v>2.0570782750982701</v>
      </c>
      <c r="W495">
        <v>192.3</v>
      </c>
      <c r="X495">
        <v>193.7</v>
      </c>
      <c r="Y495">
        <v>183.63</v>
      </c>
      <c r="Z495">
        <v>196</v>
      </c>
      <c r="AA495">
        <v>183.63</v>
      </c>
      <c r="AB495">
        <v>204.44</v>
      </c>
      <c r="AC495" s="1">
        <f>(Table2[[#This Row],[Close Price]]/Table2[[#This Row],[Day Low]])-1</f>
        <v>-2.0800832033296413E-4</v>
      </c>
      <c r="AD495" s="1">
        <f>(Table2[[#This Row],[Day High]]/Table2[[#This Row],[Close Price]])-1</f>
        <v>7.4898574846562482E-3</v>
      </c>
      <c r="AE495" s="1">
        <f>(Table2[[#This Row],[Close Price]]/Table2[[#This Row],[Current Week Low]])-1</f>
        <v>4.6996678102706468E-2</v>
      </c>
      <c r="AF495" s="1">
        <f>(Table2[[#This Row],[Current Week High]]/Table2[[#This Row],[Close Price]])-1</f>
        <v>1.9452824300426608E-2</v>
      </c>
      <c r="AG495" s="1">
        <f>(Table2[[#This Row],[Close Price]]/Table2[[#This Row],[Current Month Low]])-1</f>
        <v>4.6996678102706468E-2</v>
      </c>
      <c r="AH495" s="1">
        <f>(Table2[[#This Row],[Current Month High]]/Table2[[#This Row],[Close Price]])-1</f>
        <v>6.3351711224383767E-2</v>
      </c>
      <c r="AI495">
        <v>6.3351711224383704</v>
      </c>
      <c r="AJ495">
        <v>47.778631821675603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-7.0000000000000007E-2</v>
      </c>
      <c r="AM495" t="s">
        <v>3110</v>
      </c>
      <c r="AN495">
        <v>9.67</v>
      </c>
      <c r="AO495" t="s">
        <v>3111</v>
      </c>
      <c r="AP495">
        <v>-7.9993857363074003E-2</v>
      </c>
      <c r="AQ495">
        <f>(Table2[[#This Row],[Sharpe Ratio]]-AVERAGE(Table2[Sharpe Ratio]))/_xlfn.STDEV.P(Table2[Sharpe Ratio])</f>
        <v>-1.665504808152642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-1.1118798179006804</v>
      </c>
      <c r="AS495">
        <f>_xlfn.RANK.AVG(Table2[[#This Row],[1Y Return vs Nifty Z-Score]],Table2[1Y Return vs Nifty Z-Score])</f>
        <v>443</v>
      </c>
      <c r="AT495">
        <f>_xlfn.RANK.AVG(Table2[[#This Row],[6M Return vs Nifty Z-Score]],Table2[6M Return vs Nifty Z-Score])</f>
        <v>239</v>
      </c>
      <c r="AU495">
        <f>_xlfn.RANK.AVG(Table2[[#This Row],[Sharpe Ratio Z-Score]],Table2[Sharpe Ratio Z-Score])</f>
        <v>702</v>
      </c>
      <c r="AV495">
        <f>(Table2[[#This Row],[Rank 1Y]]+Table2[[#This Row],[Rank 6M]]+Table2[[#This Row],[Rank Sharpe]])/3</f>
        <v>461.33333333333331</v>
      </c>
    </row>
    <row r="496" spans="1:48" x14ac:dyDescent="0.3">
      <c r="A496" t="s">
        <v>529</v>
      </c>
      <c r="B496" t="s">
        <v>530</v>
      </c>
      <c r="C496" t="s">
        <v>3066</v>
      </c>
      <c r="D496" t="s">
        <v>37</v>
      </c>
      <c r="E496">
        <v>37413.892324109998</v>
      </c>
      <c r="F496">
        <v>1084.0999999999999</v>
      </c>
      <c r="G496">
        <v>14.0740271784348</v>
      </c>
      <c r="H496">
        <f>(Table2[[#This Row],[1Y Return vs Nifty]]-AVERAGE(Table2[1Y Return vs Nifty]))/_xlfn.STDEV.P(Table2[1Y Return vs Nifty])</f>
        <v>-0.30631448113605769</v>
      </c>
      <c r="I496">
        <v>6.1220192519616496</v>
      </c>
      <c r="J496">
        <f>(Table2[[#This Row],[1M Return vs Nifty]]-AVERAGE(Table2[1M Return vs Nifty]))/_xlfn.STDEV.P(Table2[1M Return vs Nifty])</f>
        <v>0.97988041212964272</v>
      </c>
      <c r="K496">
        <v>2.1044953252565399</v>
      </c>
      <c r="L496">
        <f>(Table2[[#This Row],[6M Return vs Nifty]]-AVERAGE(Table2[6M Return vs Nifty]))/_xlfn.STDEV.P(Table2[6M Return vs Nifty])</f>
        <v>-8.327200405720403E-2</v>
      </c>
      <c r="M496">
        <v>-0.264279235188142</v>
      </c>
      <c r="N496">
        <f>(Table2[[#This Row],[1W Return vs Nifty]]-AVERAGE(Table2[1W Return vs Nifty]))/_xlfn.STDEV.P(Table2[1W Return vs Nifty])</f>
        <v>0.56265317964965766</v>
      </c>
      <c r="O496">
        <v>1063.76</v>
      </c>
      <c r="P496">
        <v>1029.69179235344</v>
      </c>
      <c r="Q496">
        <v>966.38276848016596</v>
      </c>
      <c r="R496">
        <v>54.776651650408901</v>
      </c>
      <c r="S496" s="1">
        <f>(Table2[[#This Row],[Close Price]]-Table2[[#This Row],[20D EMA]])/Table2[[#This Row],[20D EMA]]</f>
        <v>1.9120854328043842E-2</v>
      </c>
      <c r="T496" s="1">
        <f>(Table2[[#This Row],[Close Price]]-Table2[[#This Row],[50D EMA]])/Table2[[#This Row],[50D EMA]]</f>
        <v>5.2839313715617571E-2</v>
      </c>
      <c r="U496" s="1">
        <f>(Table2[[#This Row],[Close Price]]-Table2[[#This Row],[200D EMA]])/Table2[[#This Row],[200D EMA]]</f>
        <v>0.12181222116053281</v>
      </c>
      <c r="V496">
        <v>0.70846156796634596</v>
      </c>
      <c r="W496">
        <v>1075</v>
      </c>
      <c r="X496">
        <v>1083.8499999999999</v>
      </c>
      <c r="Y496">
        <v>1053.5</v>
      </c>
      <c r="Z496">
        <v>1092.1500000000001</v>
      </c>
      <c r="AA496">
        <v>1053.5</v>
      </c>
      <c r="AB496">
        <v>1122</v>
      </c>
      <c r="AC496" s="1">
        <f>(Table2[[#This Row],[Close Price]]/Table2[[#This Row],[Day Low]])-1</f>
        <v>8.465116279069651E-3</v>
      </c>
      <c r="AD496" s="1">
        <f>(Table2[[#This Row],[Day High]]/Table2[[#This Row],[Close Price]])-1</f>
        <v>-2.3060603265379065E-4</v>
      </c>
      <c r="AE496" s="1">
        <f>(Table2[[#This Row],[Close Price]]/Table2[[#This Row],[Current Week Low]])-1</f>
        <v>2.9046037019458959E-2</v>
      </c>
      <c r="AF496" s="1">
        <f>(Table2[[#This Row],[Current Week High]]/Table2[[#This Row],[Close Price]])-1</f>
        <v>7.4255142514529915E-3</v>
      </c>
      <c r="AG496" s="1">
        <f>(Table2[[#This Row],[Close Price]]/Table2[[#This Row],[Current Month Low]])-1</f>
        <v>2.9046037019458959E-2</v>
      </c>
      <c r="AH496" s="1">
        <f>(Table2[[#This Row],[Current Month High]]/Table2[[#This Row],[Close Price]])-1</f>
        <v>3.4959874550318348E-2</v>
      </c>
      <c r="AI496">
        <v>4.4645327921778399</v>
      </c>
      <c r="AJ496">
        <v>40.764786080633598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</v>
      </c>
      <c r="AM496" t="s">
        <v>3112</v>
      </c>
      <c r="AN496">
        <v>5.65</v>
      </c>
      <c r="AO496" t="s">
        <v>3111</v>
      </c>
      <c r="AP496">
        <v>-4.4029006234229E-2</v>
      </c>
      <c r="AQ496">
        <f>(Table2[[#This Row],[Sharpe Ratio]]-AVERAGE(Table2[Sharpe Ratio]))/_xlfn.STDEV.P(Table2[Sharpe Ratio])</f>
        <v>-1.2445595923297355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-9.1612485743696737E-2</v>
      </c>
      <c r="AS496">
        <f>_xlfn.RANK.AVG(Table2[[#This Row],[1Y Return vs Nifty Z-Score]],Table2[1Y Return vs Nifty Z-Score])</f>
        <v>394</v>
      </c>
      <c r="AT496">
        <f>_xlfn.RANK.AVG(Table2[[#This Row],[6M Return vs Nifty Z-Score]],Table2[6M Return vs Nifty Z-Score])</f>
        <v>343</v>
      </c>
      <c r="AU496">
        <f>_xlfn.RANK.AVG(Table2[[#This Row],[Sharpe Ratio Z-Score]],Table2[Sharpe Ratio Z-Score])</f>
        <v>652</v>
      </c>
      <c r="AV496">
        <f>(Table2[[#This Row],[Rank 1Y]]+Table2[[#This Row],[Rank 6M]]+Table2[[#This Row],[Rank Sharpe]])/3</f>
        <v>463</v>
      </c>
    </row>
    <row r="497" spans="1:48" x14ac:dyDescent="0.3">
      <c r="A497" t="s">
        <v>525</v>
      </c>
      <c r="B497" t="s">
        <v>526</v>
      </c>
      <c r="C497" t="s">
        <v>3066</v>
      </c>
      <c r="D497" t="s">
        <v>57</v>
      </c>
      <c r="E497">
        <v>37501.675103759997</v>
      </c>
      <c r="F497">
        <v>303.8</v>
      </c>
      <c r="G497">
        <v>-21.192510298221201</v>
      </c>
      <c r="H497">
        <f>(Table2[[#This Row],[1Y Return vs Nifty]]-AVERAGE(Table2[1Y Return vs Nifty]))/_xlfn.STDEV.P(Table2[1Y Return vs Nifty])</f>
        <v>-0.83883360878755864</v>
      </c>
      <c r="I497">
        <v>-2.89948944739151</v>
      </c>
      <c r="J497">
        <f>(Table2[[#This Row],[1M Return vs Nifty]]-AVERAGE(Table2[1M Return vs Nifty]))/_xlfn.STDEV.P(Table2[1M Return vs Nifty])</f>
        <v>5.4708045413505109E-2</v>
      </c>
      <c r="K497">
        <v>-8.4346970037851108</v>
      </c>
      <c r="L497">
        <f>(Table2[[#This Row],[6M Return vs Nifty]]-AVERAGE(Table2[6M Return vs Nifty]))/_xlfn.STDEV.P(Table2[6M Return vs Nifty])</f>
        <v>-0.45424625079903225</v>
      </c>
      <c r="M497">
        <v>-1.12350878222844</v>
      </c>
      <c r="N497">
        <f>(Table2[[#This Row],[1W Return vs Nifty]]-AVERAGE(Table2[1W Return vs Nifty]))/_xlfn.STDEV.P(Table2[1W Return vs Nifty])</f>
        <v>0.3957192159866339</v>
      </c>
      <c r="O497">
        <v>298.83999999999997</v>
      </c>
      <c r="P497">
        <v>294.05961069787099</v>
      </c>
      <c r="Q497">
        <v>283.39169241848202</v>
      </c>
      <c r="R497">
        <v>57.069240515007102</v>
      </c>
      <c r="S497" s="1">
        <f>(Table2[[#This Row],[Close Price]]-Table2[[#This Row],[20D EMA]])/Table2[[#This Row],[20D EMA]]</f>
        <v>1.6597510373444105E-2</v>
      </c>
      <c r="T497" s="1">
        <f>(Table2[[#This Row],[Close Price]]-Table2[[#This Row],[50D EMA]])/Table2[[#This Row],[50D EMA]]</f>
        <v>3.3123859747392161E-2</v>
      </c>
      <c r="U497" s="1">
        <f>(Table2[[#This Row],[Close Price]]-Table2[[#This Row],[200D EMA]])/Table2[[#This Row],[200D EMA]]</f>
        <v>7.2014487818440415E-2</v>
      </c>
      <c r="V497">
        <v>0.84996728868636195</v>
      </c>
      <c r="W497">
        <v>301.75</v>
      </c>
      <c r="X497">
        <v>304.2</v>
      </c>
      <c r="Y497">
        <v>287.10000000000002</v>
      </c>
      <c r="Z497">
        <v>304.35000000000002</v>
      </c>
      <c r="AA497">
        <v>287.10000000000002</v>
      </c>
      <c r="AB497">
        <v>310.85000000000002</v>
      </c>
      <c r="AC497" s="1">
        <f>(Table2[[#This Row],[Close Price]]/Table2[[#This Row],[Day Low]])-1</f>
        <v>6.7937033968517024E-3</v>
      </c>
      <c r="AD497" s="1">
        <f>(Table2[[#This Row],[Day High]]/Table2[[#This Row],[Close Price]])-1</f>
        <v>1.3166556945358732E-3</v>
      </c>
      <c r="AE497" s="1">
        <f>(Table2[[#This Row],[Close Price]]/Table2[[#This Row],[Current Week Low]])-1</f>
        <v>5.8167885754092596E-2</v>
      </c>
      <c r="AF497" s="1">
        <f>(Table2[[#This Row],[Current Week High]]/Table2[[#This Row],[Close Price]])-1</f>
        <v>1.8104015799869089E-3</v>
      </c>
      <c r="AG497" s="1">
        <f>(Table2[[#This Row],[Close Price]]/Table2[[#This Row],[Current Month Low]])-1</f>
        <v>5.8167885754092596E-2</v>
      </c>
      <c r="AH497" s="1">
        <f>(Table2[[#This Row],[Current Month High]]/Table2[[#This Row],[Close Price]])-1</f>
        <v>2.3206056616194903E-2</v>
      </c>
      <c r="AI497">
        <v>4.1310072416063299</v>
      </c>
      <c r="AJ497">
        <v>27.996629450179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0.08</v>
      </c>
      <c r="AM497" t="s">
        <v>3111</v>
      </c>
      <c r="AN497">
        <v>3.9</v>
      </c>
      <c r="AO497" t="s">
        <v>3111</v>
      </c>
      <c r="AP497">
        <v>7.7226519426104007E-2</v>
      </c>
      <c r="AQ497">
        <f>(Table2[[#This Row],[Sharpe Ratio]]-AVERAGE(Table2[Sharpe Ratio]))/_xlfn.STDEV.P(Table2[Sharpe Ratio])</f>
        <v>0.17465755487740356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-0.66799504330904846</v>
      </c>
      <c r="AS497">
        <f>_xlfn.RANK.AVG(Table2[[#This Row],[1Y Return vs Nifty Z-Score]],Table2[1Y Return vs Nifty Z-Score])</f>
        <v>620</v>
      </c>
      <c r="AT497">
        <f>_xlfn.RANK.AVG(Table2[[#This Row],[6M Return vs Nifty Z-Score]],Table2[6M Return vs Nifty Z-Score])</f>
        <v>479</v>
      </c>
      <c r="AU497">
        <f>_xlfn.RANK.AVG(Table2[[#This Row],[Sharpe Ratio Z-Score]],Table2[Sharpe Ratio Z-Score])</f>
        <v>291</v>
      </c>
      <c r="AV497">
        <f>(Table2[[#This Row],[Rank 1Y]]+Table2[[#This Row],[Rank 6M]]+Table2[[#This Row],[Rank Sharpe]])/3</f>
        <v>463.33333333333331</v>
      </c>
    </row>
    <row r="498" spans="1:48" x14ac:dyDescent="0.3">
      <c r="A498" t="s">
        <v>47</v>
      </c>
      <c r="B498" t="s">
        <v>48</v>
      </c>
      <c r="C498" t="s">
        <v>3065</v>
      </c>
      <c r="D498" t="s">
        <v>21</v>
      </c>
      <c r="E498">
        <v>431520.00788553897</v>
      </c>
      <c r="F498">
        <v>1594.6</v>
      </c>
      <c r="G498">
        <v>14.5805607339299</v>
      </c>
      <c r="H498">
        <f>(Table2[[#This Row],[1Y Return vs Nifty]]-AVERAGE(Table2[1Y Return vs Nifty]))/_xlfn.STDEV.P(Table2[1Y Return vs Nifty])</f>
        <v>-0.29866590471210303</v>
      </c>
      <c r="I498">
        <v>3.8592435342899498</v>
      </c>
      <c r="J498">
        <f>(Table2[[#This Row],[1M Return vs Nifty]]-AVERAGE(Table2[1M Return vs Nifty]))/_xlfn.STDEV.P(Table2[1M Return vs Nifty])</f>
        <v>0.74782858622870063</v>
      </c>
      <c r="K498">
        <v>-12.077738905446701</v>
      </c>
      <c r="L498">
        <f>(Table2[[#This Row],[6M Return vs Nifty]]-AVERAGE(Table2[6M Return vs Nifty]))/_xlfn.STDEV.P(Table2[6M Return vs Nifty])</f>
        <v>-0.58247948567356056</v>
      </c>
      <c r="M498">
        <v>-8.50605374741744E-2</v>
      </c>
      <c r="N498">
        <f>(Table2[[#This Row],[1W Return vs Nifty]]-AVERAGE(Table2[1W Return vs Nifty]))/_xlfn.STDEV.P(Table2[1W Return vs Nifty])</f>
        <v>0.59747238212584386</v>
      </c>
      <c r="O498">
        <v>1580.84</v>
      </c>
      <c r="P498">
        <v>1526.49333800298</v>
      </c>
      <c r="Q498">
        <v>1443.62171809299</v>
      </c>
      <c r="R498">
        <v>50.482608919489898</v>
      </c>
      <c r="S498" s="1">
        <f>(Table2[[#This Row],[Close Price]]-Table2[[#This Row],[20D EMA]])/Table2[[#This Row],[20D EMA]]</f>
        <v>8.7042331924799422E-3</v>
      </c>
      <c r="T498" s="1">
        <f>(Table2[[#This Row],[Close Price]]-Table2[[#This Row],[50D EMA]])/Table2[[#This Row],[50D EMA]]</f>
        <v>4.4616416135899964E-2</v>
      </c>
      <c r="U498" s="1">
        <f>(Table2[[#This Row],[Close Price]]-Table2[[#This Row],[200D EMA]])/Table2[[#This Row],[200D EMA]]</f>
        <v>0.10458299429469009</v>
      </c>
      <c r="V498">
        <v>0.59849838556674295</v>
      </c>
      <c r="W498">
        <v>1585.6</v>
      </c>
      <c r="X498">
        <v>1597</v>
      </c>
      <c r="Y498">
        <v>1537</v>
      </c>
      <c r="Z498">
        <v>1615</v>
      </c>
      <c r="AA498">
        <v>1537</v>
      </c>
      <c r="AB498">
        <v>1655.5</v>
      </c>
      <c r="AC498" s="1">
        <f>(Table2[[#This Row],[Close Price]]/Table2[[#This Row],[Day Low]])-1</f>
        <v>5.6760847628658517E-3</v>
      </c>
      <c r="AD498" s="1">
        <f>(Table2[[#This Row],[Day High]]/Table2[[#This Row],[Close Price]])-1</f>
        <v>1.5050796437978686E-3</v>
      </c>
      <c r="AE498" s="1">
        <f>(Table2[[#This Row],[Close Price]]/Table2[[#This Row],[Current Week Low]])-1</f>
        <v>3.7475601821730598E-2</v>
      </c>
      <c r="AF498" s="1">
        <f>(Table2[[#This Row],[Current Week High]]/Table2[[#This Row],[Close Price]])-1</f>
        <v>1.279317697228155E-2</v>
      </c>
      <c r="AG498" s="1">
        <f>(Table2[[#This Row],[Close Price]]/Table2[[#This Row],[Current Month Low]])-1</f>
        <v>3.7475601821730598E-2</v>
      </c>
      <c r="AH498" s="1">
        <f>(Table2[[#This Row],[Current Month High]]/Table2[[#This Row],[Close Price]])-1</f>
        <v>3.8191395961369778E-2</v>
      </c>
      <c r="AI498">
        <v>6.4436222250094</v>
      </c>
      <c r="AJ498">
        <v>41.742222222222203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0.02</v>
      </c>
      <c r="AM498" t="s">
        <v>3111</v>
      </c>
      <c r="AN498">
        <v>1.1100000000000001</v>
      </c>
      <c r="AO498" t="s">
        <v>3111</v>
      </c>
      <c r="AP498">
        <v>1.5716331627247001E-2</v>
      </c>
      <c r="AQ498">
        <f>(Table2[[#This Row],[Sharpe Ratio]]-AVERAGE(Table2[Sharpe Ratio]))/_xlfn.STDEV.P(Table2[Sharpe Ratio])</f>
        <v>-0.5452792296664033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-8.1123651697522337E-2</v>
      </c>
      <c r="AS498">
        <f>_xlfn.RANK.AVG(Table2[[#This Row],[1Y Return vs Nifty Z-Score]],Table2[1Y Return vs Nifty Z-Score])</f>
        <v>385</v>
      </c>
      <c r="AT498">
        <f>_xlfn.RANK.AVG(Table2[[#This Row],[6M Return vs Nifty Z-Score]],Table2[6M Return vs Nifty Z-Score])</f>
        <v>519</v>
      </c>
      <c r="AU498">
        <f>_xlfn.RANK.AVG(Table2[[#This Row],[Sharpe Ratio Z-Score]],Table2[Sharpe Ratio Z-Score])</f>
        <v>495</v>
      </c>
      <c r="AV498">
        <f>(Table2[[#This Row],[Rank 1Y]]+Table2[[#This Row],[Rank 6M]]+Table2[[#This Row],[Rank Sharpe]])/3</f>
        <v>466.33333333333331</v>
      </c>
    </row>
    <row r="499" spans="1:48" x14ac:dyDescent="0.3">
      <c r="A499" t="s">
        <v>1006</v>
      </c>
      <c r="B499" t="s">
        <v>1007</v>
      </c>
      <c r="C499" t="s">
        <v>595</v>
      </c>
      <c r="D499" t="s">
        <v>595</v>
      </c>
      <c r="E499">
        <v>13053.617014228999</v>
      </c>
      <c r="F499">
        <v>26.29</v>
      </c>
      <c r="G499">
        <v>48.9766101640747</v>
      </c>
      <c r="H499">
        <f>(Table2[[#This Row],[1Y Return vs Nifty]]-AVERAGE(Table2[1Y Return vs Nifty]))/_xlfn.STDEV.P(Table2[1Y Return vs Nifty])</f>
        <v>0.22070899137240493</v>
      </c>
      <c r="I499">
        <v>-11.986778235280299</v>
      </c>
      <c r="J499">
        <f>(Table2[[#This Row],[1M Return vs Nifty]]-AVERAGE(Table2[1M Return vs Nifty]))/_xlfn.STDEV.P(Table2[1M Return vs Nifty])</f>
        <v>-0.87721019078205442</v>
      </c>
      <c r="K499">
        <v>-25.436044712679902</v>
      </c>
      <c r="L499">
        <f>(Table2[[#This Row],[6M Return vs Nifty]]-AVERAGE(Table2[6M Return vs Nifty]))/_xlfn.STDEV.P(Table2[6M Return vs Nifty])</f>
        <v>-1.0526851029417623</v>
      </c>
      <c r="M499">
        <v>-5.3802810692092198</v>
      </c>
      <c r="N499">
        <f>(Table2[[#This Row],[1W Return vs Nifty]]-AVERAGE(Table2[1W Return vs Nifty]))/_xlfn.STDEV.P(Table2[1W Return vs Nifty])</f>
        <v>-0.4313006097681345</v>
      </c>
      <c r="O499">
        <v>26.47</v>
      </c>
      <c r="P499">
        <v>26.868562710951402</v>
      </c>
      <c r="Q499">
        <v>25.506111090165401</v>
      </c>
      <c r="R499">
        <v>50.128533130513603</v>
      </c>
      <c r="S499" s="1">
        <f>(Table2[[#This Row],[Close Price]]-Table2[[#This Row],[20D EMA]])/Table2[[#This Row],[20D EMA]]</f>
        <v>-6.8001511144691997E-3</v>
      </c>
      <c r="T499" s="1">
        <f>(Table2[[#This Row],[Close Price]]-Table2[[#This Row],[50D EMA]])/Table2[[#This Row],[50D EMA]]</f>
        <v>-2.1533072579114368E-2</v>
      </c>
      <c r="U499" s="1">
        <f>(Table2[[#This Row],[Close Price]]-Table2[[#This Row],[200D EMA]])/Table2[[#This Row],[200D EMA]]</f>
        <v>3.0733376290235342E-2</v>
      </c>
      <c r="V499">
        <v>1.3203868677687201</v>
      </c>
      <c r="W499">
        <v>26.17</v>
      </c>
      <c r="X499">
        <v>26.44</v>
      </c>
      <c r="Y499">
        <v>24.8</v>
      </c>
      <c r="Z499">
        <v>26.44</v>
      </c>
      <c r="AA499">
        <v>24.8</v>
      </c>
      <c r="AB499">
        <v>27.14</v>
      </c>
      <c r="AC499" s="1">
        <f>(Table2[[#This Row],[Close Price]]/Table2[[#This Row],[Day Low]])-1</f>
        <v>4.5854031333587564E-3</v>
      </c>
      <c r="AD499" s="1">
        <f>(Table2[[#This Row],[Day High]]/Table2[[#This Row],[Close Price]])-1</f>
        <v>5.7055914796502183E-3</v>
      </c>
      <c r="AE499" s="1">
        <f>(Table2[[#This Row],[Close Price]]/Table2[[#This Row],[Current Week Low]])-1</f>
        <v>6.0080645161290303E-2</v>
      </c>
      <c r="AF499" s="1">
        <f>(Table2[[#This Row],[Current Week High]]/Table2[[#This Row],[Close Price]])-1</f>
        <v>5.7055914796502183E-3</v>
      </c>
      <c r="AG499" s="1">
        <f>(Table2[[#This Row],[Close Price]]/Table2[[#This Row],[Current Month Low]])-1</f>
        <v>6.0080645161290303E-2</v>
      </c>
      <c r="AH499" s="1">
        <f>(Table2[[#This Row],[Current Month High]]/Table2[[#This Row],[Close Price]])-1</f>
        <v>3.2331685051350423E-2</v>
      </c>
      <c r="AI499">
        <v>48.535564853556401</v>
      </c>
      <c r="AJ499">
        <v>74.105960264900602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</v>
      </c>
      <c r="AM499" t="s">
        <v>3110</v>
      </c>
      <c r="AN499">
        <v>2.42</v>
      </c>
      <c r="AO499" t="s">
        <v>3111</v>
      </c>
      <c r="AP499">
        <v>1.1929483346229E-2</v>
      </c>
      <c r="AQ499">
        <f>(Table2[[#This Row],[Sharpe Ratio]]-AVERAGE(Table2[Sharpe Ratio]))/_xlfn.STDEV.P(Table2[Sharpe Ratio])</f>
        <v>-0.58960182845128295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240</v>
      </c>
      <c r="AT499">
        <f>_xlfn.RANK.AVG(Table2[[#This Row],[6M Return vs Nifty Z-Score]],Table2[6M Return vs Nifty Z-Score])</f>
        <v>656</v>
      </c>
      <c r="AU499">
        <f>_xlfn.RANK.AVG(Table2[[#This Row],[Sharpe Ratio Z-Score]],Table2[Sharpe Ratio Z-Score])</f>
        <v>503</v>
      </c>
      <c r="AV499">
        <f>(Table2[[#This Row],[Rank 1Y]]+Table2[[#This Row],[Rank 6M]]+Table2[[#This Row],[Rank Sharpe]])/3</f>
        <v>466.33333333333331</v>
      </c>
    </row>
    <row r="500" spans="1:48" x14ac:dyDescent="0.3">
      <c r="A500" t="s">
        <v>71</v>
      </c>
      <c r="B500" t="s">
        <v>72</v>
      </c>
      <c r="C500" t="s">
        <v>3066</v>
      </c>
      <c r="D500" t="s">
        <v>24</v>
      </c>
      <c r="E500">
        <v>351398.57241496001</v>
      </c>
      <c r="F500">
        <v>1136.8</v>
      </c>
      <c r="G500">
        <v>-3.99236031468712</v>
      </c>
      <c r="H500">
        <f>(Table2[[#This Row],[1Y Return vs Nifty]]-AVERAGE(Table2[1Y Return vs Nifty]))/_xlfn.STDEV.P(Table2[1Y Return vs Nifty])</f>
        <v>-0.57911406952829791</v>
      </c>
      <c r="I500">
        <v>-12.490712236862</v>
      </c>
      <c r="J500">
        <f>(Table2[[#This Row],[1M Return vs Nifty]]-AVERAGE(Table2[1M Return vs Nifty]))/_xlfn.STDEV.P(Table2[1M Return vs Nifty])</f>
        <v>-0.92888955267697837</v>
      </c>
      <c r="K500">
        <v>-4.4607584238121802</v>
      </c>
      <c r="L500">
        <f>(Table2[[#This Row],[6M Return vs Nifty]]-AVERAGE(Table2[6M Return vs Nifty]))/_xlfn.STDEV.P(Table2[6M Return vs Nifty])</f>
        <v>-0.31436561998054119</v>
      </c>
      <c r="M500">
        <v>-0.25245633227634801</v>
      </c>
      <c r="N500">
        <f>(Table2[[#This Row],[1W Return vs Nifty]]-AVERAGE(Table2[1W Return vs Nifty]))/_xlfn.STDEV.P(Table2[1W Return vs Nifty])</f>
        <v>0.56495017240539713</v>
      </c>
      <c r="O500">
        <v>1197.6600000000001</v>
      </c>
      <c r="P500">
        <v>1204.7343279860499</v>
      </c>
      <c r="Q500">
        <v>1119.51764950092</v>
      </c>
      <c r="R500">
        <v>22.043169972556701</v>
      </c>
      <c r="S500" s="1">
        <f>(Table2[[#This Row],[Close Price]]-Table2[[#This Row],[20D EMA]])/Table2[[#This Row],[20D EMA]]</f>
        <v>-5.0815757393584259E-2</v>
      </c>
      <c r="T500" s="1">
        <f>(Table2[[#This Row],[Close Price]]-Table2[[#This Row],[50D EMA]])/Table2[[#This Row],[50D EMA]]</f>
        <v>-5.6389468124159431E-2</v>
      </c>
      <c r="U500" s="1">
        <f>(Table2[[#This Row],[Close Price]]-Table2[[#This Row],[200D EMA]])/Table2[[#This Row],[200D EMA]]</f>
        <v>1.5437318479779569E-2</v>
      </c>
      <c r="V500">
        <v>1.42260908122344</v>
      </c>
      <c r="W500">
        <v>1130.55</v>
      </c>
      <c r="X500">
        <v>1137</v>
      </c>
      <c r="Y500">
        <v>1123.0999999999999</v>
      </c>
      <c r="Z500">
        <v>1151.45</v>
      </c>
      <c r="AA500">
        <v>1123.0999999999999</v>
      </c>
      <c r="AB500">
        <v>1175.6500000000001</v>
      </c>
      <c r="AC500" s="1">
        <f>(Table2[[#This Row],[Close Price]]/Table2[[#This Row],[Day Low]])-1</f>
        <v>5.5282826942637531E-3</v>
      </c>
      <c r="AD500" s="1">
        <f>(Table2[[#This Row],[Day High]]/Table2[[#This Row],[Close Price]])-1</f>
        <v>1.7593244194236135E-4</v>
      </c>
      <c r="AE500" s="1">
        <f>(Table2[[#This Row],[Close Price]]/Table2[[#This Row],[Current Week Low]])-1</f>
        <v>1.2198379485353072E-2</v>
      </c>
      <c r="AF500" s="1">
        <f>(Table2[[#This Row],[Current Week High]]/Table2[[#This Row],[Close Price]])-1</f>
        <v>1.2887051372273195E-2</v>
      </c>
      <c r="AG500" s="1">
        <f>(Table2[[#This Row],[Close Price]]/Table2[[#This Row],[Current Month Low]])-1</f>
        <v>1.2198379485353072E-2</v>
      </c>
      <c r="AH500" s="1">
        <f>(Table2[[#This Row],[Current Month High]]/Table2[[#This Row],[Close Price]])-1</f>
        <v>3.4174876847290703E-2</v>
      </c>
      <c r="AI500">
        <v>17.843947923997099</v>
      </c>
      <c r="AJ500">
        <v>22.3813112283345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-0.04</v>
      </c>
      <c r="AM500" t="s">
        <v>3110</v>
      </c>
      <c r="AN500">
        <v>-11.36</v>
      </c>
      <c r="AO500" t="s">
        <v>3110</v>
      </c>
      <c r="AP500">
        <v>2.6891772513830001E-2</v>
      </c>
      <c r="AQ500">
        <f>(Table2[[#This Row],[Sharpe Ratio]]-AVERAGE(Table2[Sharpe Ratio]))/_xlfn.STDEV.P(Table2[Sharpe Ratio])</f>
        <v>-0.41447795485879396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519</v>
      </c>
      <c r="AT500">
        <f>_xlfn.RANK.AVG(Table2[[#This Row],[6M Return vs Nifty Z-Score]],Table2[6M Return vs Nifty Z-Score])</f>
        <v>428</v>
      </c>
      <c r="AU500">
        <f>_xlfn.RANK.AVG(Table2[[#This Row],[Sharpe Ratio Z-Score]],Table2[Sharpe Ratio Z-Score])</f>
        <v>453</v>
      </c>
      <c r="AV500">
        <f>(Table2[[#This Row],[Rank 1Y]]+Table2[[#This Row],[Rank 6M]]+Table2[[#This Row],[Rank Sharpe]])/3</f>
        <v>466.66666666666669</v>
      </c>
    </row>
    <row r="501" spans="1:48" x14ac:dyDescent="0.3">
      <c r="A501" t="s">
        <v>1237</v>
      </c>
      <c r="B501" t="s">
        <v>1238</v>
      </c>
      <c r="C501" t="s">
        <v>3066</v>
      </c>
      <c r="D501" t="s">
        <v>555</v>
      </c>
      <c r="E501">
        <v>9005.5523841449995</v>
      </c>
      <c r="F501">
        <v>1011.55</v>
      </c>
      <c r="G501">
        <v>-4.8939703075895098</v>
      </c>
      <c r="H501">
        <f>(Table2[[#This Row],[1Y Return vs Nifty]]-AVERAGE(Table2[1Y Return vs Nifty]))/_xlfn.STDEV.P(Table2[1Y Return vs Nifty])</f>
        <v>-0.59272823755429338</v>
      </c>
      <c r="I501">
        <v>-1.3789626735970999</v>
      </c>
      <c r="J501">
        <f>(Table2[[#This Row],[1M Return vs Nifty]]-AVERAGE(Table2[1M Return vs Nifty]))/_xlfn.STDEV.P(Table2[1M Return vs Nifty])</f>
        <v>0.21064087226623443</v>
      </c>
      <c r="K501">
        <v>-9.1605140040637796</v>
      </c>
      <c r="L501">
        <f>(Table2[[#This Row],[6M Return vs Nifty]]-AVERAGE(Table2[6M Return vs Nifty]))/_xlfn.STDEV.P(Table2[6M Return vs Nifty])</f>
        <v>-0.47979464260594756</v>
      </c>
      <c r="M501">
        <v>0.27853473261116601</v>
      </c>
      <c r="N501">
        <f>(Table2[[#This Row],[1W Return vs Nifty]]-AVERAGE(Table2[1W Return vs Nifty]))/_xlfn.STDEV.P(Table2[1W Return vs Nifty])</f>
        <v>0.66811287605851677</v>
      </c>
      <c r="O501">
        <v>1039.57</v>
      </c>
      <c r="P501">
        <v>1010.30283726919</v>
      </c>
      <c r="Q501">
        <v>933.63737484037995</v>
      </c>
      <c r="R501">
        <v>42.578311201972497</v>
      </c>
      <c r="S501" s="1">
        <f>(Table2[[#This Row],[Close Price]]-Table2[[#This Row],[20D EMA]])/Table2[[#This Row],[20D EMA]]</f>
        <v>-2.6953451908000407E-2</v>
      </c>
      <c r="T501" s="1">
        <f>(Table2[[#This Row],[Close Price]]-Table2[[#This Row],[50D EMA]])/Table2[[#This Row],[50D EMA]]</f>
        <v>1.2344444505183732E-3</v>
      </c>
      <c r="U501" s="1">
        <f>(Table2[[#This Row],[Close Price]]-Table2[[#This Row],[200D EMA]])/Table2[[#This Row],[200D EMA]]</f>
        <v>8.3450627898160573E-2</v>
      </c>
      <c r="V501">
        <v>0.99160254468703102</v>
      </c>
      <c r="W501">
        <v>1011.65</v>
      </c>
      <c r="X501">
        <v>1028.4000000000001</v>
      </c>
      <c r="Y501">
        <v>977.15</v>
      </c>
      <c r="Z501">
        <v>1049</v>
      </c>
      <c r="AA501">
        <v>977.15</v>
      </c>
      <c r="AB501">
        <v>1057.2</v>
      </c>
      <c r="AC501" s="1">
        <f>(Table2[[#This Row],[Close Price]]/Table2[[#This Row],[Day Low]])-1</f>
        <v>-9.8848415954200242E-5</v>
      </c>
      <c r="AD501" s="1">
        <f>(Table2[[#This Row],[Day High]]/Table2[[#This Row],[Close Price]])-1</f>
        <v>1.6657604666106662E-2</v>
      </c>
      <c r="AE501" s="1">
        <f>(Table2[[#This Row],[Close Price]]/Table2[[#This Row],[Current Week Low]])-1</f>
        <v>3.5204421020314181E-2</v>
      </c>
      <c r="AF501" s="1">
        <f>(Table2[[#This Row],[Current Week High]]/Table2[[#This Row],[Close Price]])-1</f>
        <v>3.7022391379565978E-2</v>
      </c>
      <c r="AG501" s="1">
        <f>(Table2[[#This Row],[Close Price]]/Table2[[#This Row],[Current Month Low]])-1</f>
        <v>3.5204421020314181E-2</v>
      </c>
      <c r="AH501" s="1">
        <f>(Table2[[#This Row],[Current Month High]]/Table2[[#This Row],[Close Price]])-1</f>
        <v>4.5128762789778065E-2</v>
      </c>
      <c r="AI501">
        <v>18.135534575651199</v>
      </c>
      <c r="AJ501">
        <v>30.245284233567201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0.13</v>
      </c>
      <c r="AM501" t="s">
        <v>3111</v>
      </c>
      <c r="AN501">
        <v>-8</v>
      </c>
      <c r="AO501" t="s">
        <v>3110</v>
      </c>
      <c r="AP501">
        <v>4.7256584159054003E-2</v>
      </c>
      <c r="AQ501">
        <f>(Table2[[#This Row],[Sharpe Ratio]]-AVERAGE(Table2[Sharpe Ratio]))/_xlfn.STDEV.P(Table2[Sharpe Ratio])</f>
        <v>-0.17612106572610817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-0.36989019756159791</v>
      </c>
      <c r="AS501">
        <f>_xlfn.RANK.AVG(Table2[[#This Row],[1Y Return vs Nifty Z-Score]],Table2[1Y Return vs Nifty Z-Score])</f>
        <v>525</v>
      </c>
      <c r="AT501">
        <f>_xlfn.RANK.AVG(Table2[[#This Row],[6M Return vs Nifty Z-Score]],Table2[6M Return vs Nifty Z-Score])</f>
        <v>489</v>
      </c>
      <c r="AU501">
        <f>_xlfn.RANK.AVG(Table2[[#This Row],[Sharpe Ratio Z-Score]],Table2[Sharpe Ratio Z-Score])</f>
        <v>386</v>
      </c>
      <c r="AV501">
        <f>(Table2[[#This Row],[Rank 1Y]]+Table2[[#This Row],[Rank 6M]]+Table2[[#This Row],[Rank Sharpe]])/3</f>
        <v>466.66666666666669</v>
      </c>
    </row>
    <row r="502" spans="1:48" x14ac:dyDescent="0.3">
      <c r="A502" t="s">
        <v>318</v>
      </c>
      <c r="B502" t="s">
        <v>319</v>
      </c>
      <c r="C502" t="s">
        <v>3068</v>
      </c>
      <c r="D502" t="s">
        <v>173</v>
      </c>
      <c r="E502">
        <v>84028.262802015</v>
      </c>
      <c r="F502">
        <v>649.04999999999995</v>
      </c>
      <c r="G502">
        <v>-11.262485099266</v>
      </c>
      <c r="H502">
        <f>(Table2[[#This Row],[1Y Return vs Nifty]]-AVERAGE(Table2[1Y Return vs Nifty]))/_xlfn.STDEV.P(Table2[1Y Return vs Nifty])</f>
        <v>-0.68889180176992093</v>
      </c>
      <c r="I502">
        <v>-0.78834434689982502</v>
      </c>
      <c r="J502">
        <f>(Table2[[#This Row],[1M Return vs Nifty]]-AVERAGE(Table2[1M Return vs Nifty]))/_xlfn.STDEV.P(Table2[1M Return vs Nifty])</f>
        <v>0.2712098716815563</v>
      </c>
      <c r="K502">
        <v>12.858936644313101</v>
      </c>
      <c r="L502">
        <f>(Table2[[#This Row],[6M Return vs Nifty]]-AVERAGE(Table2[6M Return vs Nifty]))/_xlfn.STDEV.P(Table2[6M Return vs Nifty])</f>
        <v>0.29527889841304106</v>
      </c>
      <c r="M502">
        <v>-5.1030824199653599</v>
      </c>
      <c r="N502">
        <f>(Table2[[#This Row],[1W Return vs Nifty]]-AVERAGE(Table2[1W Return vs Nifty]))/_xlfn.STDEV.P(Table2[1W Return vs Nifty])</f>
        <v>-0.37744553762855465</v>
      </c>
      <c r="O502">
        <v>657.9</v>
      </c>
      <c r="P502">
        <v>635.385334318074</v>
      </c>
      <c r="Q502">
        <v>576.2294245086</v>
      </c>
      <c r="R502">
        <v>43.512533660792101</v>
      </c>
      <c r="S502" s="1">
        <f>(Table2[[#This Row],[Close Price]]-Table2[[#This Row],[20D EMA]])/Table2[[#This Row],[20D EMA]]</f>
        <v>-1.3451892384860956E-2</v>
      </c>
      <c r="T502" s="1">
        <f>(Table2[[#This Row],[Close Price]]-Table2[[#This Row],[50D EMA]])/Table2[[#This Row],[50D EMA]]</f>
        <v>2.1506108095163273E-2</v>
      </c>
      <c r="U502" s="1">
        <f>(Table2[[#This Row],[Close Price]]-Table2[[#This Row],[200D EMA]])/Table2[[#This Row],[200D EMA]]</f>
        <v>0.12637427454090924</v>
      </c>
      <c r="V502">
        <v>0.85979292164974996</v>
      </c>
      <c r="W502">
        <v>651</v>
      </c>
      <c r="X502">
        <v>654.65</v>
      </c>
      <c r="Y502">
        <v>626.25</v>
      </c>
      <c r="Z502">
        <v>682</v>
      </c>
      <c r="AA502">
        <v>626.25</v>
      </c>
      <c r="AB502">
        <v>682</v>
      </c>
      <c r="AC502" s="1">
        <f>(Table2[[#This Row],[Close Price]]/Table2[[#This Row],[Day Low]])-1</f>
        <v>-2.9953917050692391E-3</v>
      </c>
      <c r="AD502" s="1">
        <f>(Table2[[#This Row],[Day High]]/Table2[[#This Row],[Close Price]])-1</f>
        <v>8.6279947615746089E-3</v>
      </c>
      <c r="AE502" s="1">
        <f>(Table2[[#This Row],[Close Price]]/Table2[[#This Row],[Current Week Low]])-1</f>
        <v>3.6407185628742456E-2</v>
      </c>
      <c r="AF502" s="1">
        <f>(Table2[[#This Row],[Current Week High]]/Table2[[#This Row],[Close Price]])-1</f>
        <v>5.076650489176493E-2</v>
      </c>
      <c r="AG502" s="1">
        <f>(Table2[[#This Row],[Close Price]]/Table2[[#This Row],[Current Month Low]])-1</f>
        <v>3.6407185628742456E-2</v>
      </c>
      <c r="AH502" s="1">
        <f>(Table2[[#This Row],[Current Month High]]/Table2[[#This Row],[Close Price]])-1</f>
        <v>5.076650489176493E-2</v>
      </c>
      <c r="AI502">
        <v>6.4632925044295604</v>
      </c>
      <c r="AJ502">
        <v>33.466995681677901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-0.03</v>
      </c>
      <c r="AM502" t="s">
        <v>3110</v>
      </c>
      <c r="AN502">
        <v>-2.84</v>
      </c>
      <c r="AO502" t="s">
        <v>3110</v>
      </c>
      <c r="AP502">
        <v>-1.4897392089367001E-2</v>
      </c>
      <c r="AQ502">
        <f>(Table2[[#This Row],[Sharpe Ratio]]-AVERAGE(Table2[Sharpe Ratio]))/_xlfn.STDEV.P(Table2[Sharpe Ratio])</f>
        <v>-0.90359297579775744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-1.4034415451016358</v>
      </c>
      <c r="AS502">
        <f>_xlfn.RANK.AVG(Table2[[#This Row],[1Y Return vs Nifty Z-Score]],Table2[1Y Return vs Nifty Z-Score])</f>
        <v>570</v>
      </c>
      <c r="AT502">
        <f>_xlfn.RANK.AVG(Table2[[#This Row],[6M Return vs Nifty Z-Score]],Table2[6M Return vs Nifty Z-Score])</f>
        <v>229</v>
      </c>
      <c r="AU502">
        <f>_xlfn.RANK.AVG(Table2[[#This Row],[Sharpe Ratio Z-Score]],Table2[Sharpe Ratio Z-Score])</f>
        <v>602</v>
      </c>
      <c r="AV502">
        <f>(Table2[[#This Row],[Rank 1Y]]+Table2[[#This Row],[Rank 6M]]+Table2[[#This Row],[Rank Sharpe]])/3</f>
        <v>467</v>
      </c>
    </row>
    <row r="503" spans="1:48" x14ac:dyDescent="0.3">
      <c r="A503" t="s">
        <v>598</v>
      </c>
      <c r="B503" t="s">
        <v>599</v>
      </c>
      <c r="C503" t="s">
        <v>3072</v>
      </c>
      <c r="D503" t="s">
        <v>533</v>
      </c>
      <c r="E503">
        <v>31641.869469324</v>
      </c>
      <c r="F503">
        <v>71.569999999999993</v>
      </c>
      <c r="G503">
        <v>-5.2940322379502698</v>
      </c>
      <c r="H503">
        <f>(Table2[[#This Row],[1Y Return vs Nifty]]-AVERAGE(Table2[1Y Return vs Nifty]))/_xlfn.STDEV.P(Table2[1Y Return vs Nifty])</f>
        <v>-0.59876910930994287</v>
      </c>
      <c r="I503">
        <v>-2.9883211230411799</v>
      </c>
      <c r="J503">
        <f>(Table2[[#This Row],[1M Return vs Nifty]]-AVERAGE(Table2[1M Return vs Nifty]))/_xlfn.STDEV.P(Table2[1M Return vs Nifty])</f>
        <v>4.5598193132804207E-2</v>
      </c>
      <c r="K503">
        <v>-9.2754570733689494</v>
      </c>
      <c r="L503">
        <f>(Table2[[#This Row],[6M Return vs Nifty]]-AVERAGE(Table2[6M Return vs Nifty]))/_xlfn.STDEV.P(Table2[6M Return vs Nifty])</f>
        <v>-0.48384058058889706</v>
      </c>
      <c r="M503">
        <v>-2.3903011092893802</v>
      </c>
      <c r="N503">
        <f>(Table2[[#This Row],[1W Return vs Nifty]]-AVERAGE(Table2[1W Return vs Nifty]))/_xlfn.STDEV.P(Table2[1W Return vs Nifty])</f>
        <v>0.14960260486377383</v>
      </c>
      <c r="O503">
        <v>72.959999999999994</v>
      </c>
      <c r="P503">
        <v>72.304583217489807</v>
      </c>
      <c r="Q503">
        <v>67.681870318839501</v>
      </c>
      <c r="R503">
        <v>40.0232942011502</v>
      </c>
      <c r="S503" s="1">
        <f>(Table2[[#This Row],[Close Price]]-Table2[[#This Row],[20D EMA]])/Table2[[#This Row],[20D EMA]]</f>
        <v>-1.9051535087719309E-2</v>
      </c>
      <c r="T503" s="1">
        <f>(Table2[[#This Row],[Close Price]]-Table2[[#This Row],[50D EMA]])/Table2[[#This Row],[50D EMA]]</f>
        <v>-1.0159566445189392E-2</v>
      </c>
      <c r="U503" s="1">
        <f>(Table2[[#This Row],[Close Price]]-Table2[[#This Row],[200D EMA]])/Table2[[#This Row],[200D EMA]]</f>
        <v>5.7447137067047294E-2</v>
      </c>
      <c r="V503">
        <v>0.77127383589762599</v>
      </c>
      <c r="W503">
        <v>70.97</v>
      </c>
      <c r="X503">
        <v>71.75</v>
      </c>
      <c r="Y503">
        <v>69.41</v>
      </c>
      <c r="Z503">
        <v>73.319999999999993</v>
      </c>
      <c r="AA503">
        <v>69.41</v>
      </c>
      <c r="AB503">
        <v>74.45</v>
      </c>
      <c r="AC503" s="1">
        <f>(Table2[[#This Row],[Close Price]]/Table2[[#This Row],[Day Low]])-1</f>
        <v>8.4542764548400928E-3</v>
      </c>
      <c r="AD503" s="1">
        <f>(Table2[[#This Row],[Day High]]/Table2[[#This Row],[Close Price]])-1</f>
        <v>2.515020259885592E-3</v>
      </c>
      <c r="AE503" s="1">
        <f>(Table2[[#This Row],[Close Price]]/Table2[[#This Row],[Current Week Low]])-1</f>
        <v>3.1119435239878923E-2</v>
      </c>
      <c r="AF503" s="1">
        <f>(Table2[[#This Row],[Current Week High]]/Table2[[#This Row],[Close Price]])-1</f>
        <v>2.4451585859997182E-2</v>
      </c>
      <c r="AG503" s="1">
        <f>(Table2[[#This Row],[Close Price]]/Table2[[#This Row],[Current Month Low]])-1</f>
        <v>3.1119435239878923E-2</v>
      </c>
      <c r="AH503" s="1">
        <f>(Table2[[#This Row],[Current Month High]]/Table2[[#This Row],[Close Price]])-1</f>
        <v>4.0240324158167029E-2</v>
      </c>
      <c r="AI503">
        <v>11.7786782171301</v>
      </c>
      <c r="AJ503">
        <v>23.716508210890201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0.09</v>
      </c>
      <c r="AM503" t="s">
        <v>3111</v>
      </c>
      <c r="AN503">
        <v>-1.39</v>
      </c>
      <c r="AO503" t="s">
        <v>3110</v>
      </c>
      <c r="AP503">
        <v>5.0876273101111001E-2</v>
      </c>
      <c r="AQ503">
        <f>(Table2[[#This Row],[Sharpe Ratio]]-AVERAGE(Table2[Sharpe Ratio]))/_xlfn.STDEV.P(Table2[Sharpe Ratio])</f>
        <v>-0.1337549583990596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-1.0211638503013216</v>
      </c>
      <c r="AS503">
        <f>_xlfn.RANK.AVG(Table2[[#This Row],[1Y Return vs Nifty Z-Score]],Table2[1Y Return vs Nifty Z-Score])</f>
        <v>532</v>
      </c>
      <c r="AT503">
        <f>_xlfn.RANK.AVG(Table2[[#This Row],[6M Return vs Nifty Z-Score]],Table2[6M Return vs Nifty Z-Score])</f>
        <v>491</v>
      </c>
      <c r="AU503">
        <f>_xlfn.RANK.AVG(Table2[[#This Row],[Sharpe Ratio Z-Score]],Table2[Sharpe Ratio Z-Score])</f>
        <v>379</v>
      </c>
      <c r="AV503">
        <f>(Table2[[#This Row],[Rank 1Y]]+Table2[[#This Row],[Rank 6M]]+Table2[[#This Row],[Rank Sharpe]])/3</f>
        <v>467.33333333333331</v>
      </c>
    </row>
    <row r="504" spans="1:48" x14ac:dyDescent="0.3">
      <c r="A504" t="s">
        <v>729</v>
      </c>
      <c r="B504" t="s">
        <v>730</v>
      </c>
      <c r="C504" t="s">
        <v>3068</v>
      </c>
      <c r="D504" t="s">
        <v>244</v>
      </c>
      <c r="E504">
        <v>22335.730043879899</v>
      </c>
      <c r="F504">
        <v>1669.8</v>
      </c>
      <c r="G504">
        <v>0.68384553262147496</v>
      </c>
      <c r="H504">
        <f>(Table2[[#This Row],[1Y Return vs Nifty]]-AVERAGE(Table2[1Y Return vs Nifty]))/_xlfn.STDEV.P(Table2[1Y Return vs Nifty])</f>
        <v>-0.50850410221364617</v>
      </c>
      <c r="I504">
        <v>-2.6363750519973701</v>
      </c>
      <c r="J504">
        <f>(Table2[[#This Row],[1M Return vs Nifty]]-AVERAGE(Table2[1M Return vs Nifty]))/_xlfn.STDEV.P(Table2[1M Return vs Nifty])</f>
        <v>8.1690912250549294E-2</v>
      </c>
      <c r="K504">
        <v>-15.09990122924</v>
      </c>
      <c r="L504">
        <f>(Table2[[#This Row],[6M Return vs Nifty]]-AVERAGE(Table2[6M Return vs Nifty]))/_xlfn.STDEV.P(Table2[6M Return vs Nifty])</f>
        <v>-0.68885807300717861</v>
      </c>
      <c r="M504">
        <v>-1.4183336070031001</v>
      </c>
      <c r="N504">
        <f>(Table2[[#This Row],[1W Return vs Nifty]]-AVERAGE(Table2[1W Return vs Nifty]))/_xlfn.STDEV.P(Table2[1W Return vs Nifty])</f>
        <v>0.33843967205635261</v>
      </c>
      <c r="O504">
        <v>1702.9</v>
      </c>
      <c r="P504">
        <v>1705.3068691383</v>
      </c>
      <c r="Q504">
        <v>1605.7407350630101</v>
      </c>
      <c r="R504">
        <v>30.7863758759996</v>
      </c>
      <c r="S504" s="1">
        <f>(Table2[[#This Row],[Close Price]]-Table2[[#This Row],[20D EMA]])/Table2[[#This Row],[20D EMA]]</f>
        <v>-1.9437430266016874E-2</v>
      </c>
      <c r="T504" s="1">
        <f>(Table2[[#This Row],[Close Price]]-Table2[[#This Row],[50D EMA]])/Table2[[#This Row],[50D EMA]]</f>
        <v>-2.0821395715271987E-2</v>
      </c>
      <c r="U504" s="1">
        <f>(Table2[[#This Row],[Close Price]]-Table2[[#This Row],[200D EMA]])/Table2[[#This Row],[200D EMA]]</f>
        <v>3.9893902881199643E-2</v>
      </c>
      <c r="V504">
        <v>0.77940480786484401</v>
      </c>
      <c r="W504">
        <v>1702</v>
      </c>
      <c r="X504">
        <v>1760</v>
      </c>
      <c r="Y504">
        <v>1628.65</v>
      </c>
      <c r="Z504">
        <v>1704</v>
      </c>
      <c r="AA504">
        <v>1628.65</v>
      </c>
      <c r="AB504">
        <v>1744.65</v>
      </c>
      <c r="AC504" s="1">
        <f>(Table2[[#This Row],[Close Price]]/Table2[[#This Row],[Day Low]])-1</f>
        <v>-1.8918918918918948E-2</v>
      </c>
      <c r="AD504" s="1">
        <f>(Table2[[#This Row],[Day High]]/Table2[[#This Row],[Close Price]])-1</f>
        <v>5.4018445322793207E-2</v>
      </c>
      <c r="AE504" s="1">
        <f>(Table2[[#This Row],[Close Price]]/Table2[[#This Row],[Current Week Low]])-1</f>
        <v>2.5266324870291346E-2</v>
      </c>
      <c r="AF504" s="1">
        <f>(Table2[[#This Row],[Current Week High]]/Table2[[#This Row],[Close Price]])-1</f>
        <v>2.0481494789795107E-2</v>
      </c>
      <c r="AG504" s="1">
        <f>(Table2[[#This Row],[Close Price]]/Table2[[#This Row],[Current Month Low]])-1</f>
        <v>2.5266324870291346E-2</v>
      </c>
      <c r="AH504" s="1">
        <f>(Table2[[#This Row],[Current Month High]]/Table2[[#This Row],[Close Price]])-1</f>
        <v>4.4825727632051837E-2</v>
      </c>
      <c r="AI504">
        <v>12.8937597317043</v>
      </c>
      <c r="AJ504">
        <v>46.313253012048101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-0.11</v>
      </c>
      <c r="AM504" t="s">
        <v>3110</v>
      </c>
      <c r="AN504">
        <v>-2.89</v>
      </c>
      <c r="AO504" t="s">
        <v>3110</v>
      </c>
      <c r="AP504">
        <v>5.8565475602320997E-2</v>
      </c>
      <c r="AQ504">
        <f>(Table2[[#This Row],[Sharpe Ratio]]-AVERAGE(Table2[Sharpe Ratio]))/_xlfn.STDEV.P(Table2[Sharpe Ratio])</f>
        <v>-4.3757838856365097E-2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488</v>
      </c>
      <c r="AT504">
        <f>_xlfn.RANK.AVG(Table2[[#This Row],[6M Return vs Nifty Z-Score]],Table2[6M Return vs Nifty Z-Score])</f>
        <v>558</v>
      </c>
      <c r="AU504">
        <f>_xlfn.RANK.AVG(Table2[[#This Row],[Sharpe Ratio Z-Score]],Table2[Sharpe Ratio Z-Score])</f>
        <v>356</v>
      </c>
      <c r="AV504">
        <f>(Table2[[#This Row],[Rank 1Y]]+Table2[[#This Row],[Rank 6M]]+Table2[[#This Row],[Rank Sharpe]])/3</f>
        <v>467.33333333333331</v>
      </c>
    </row>
    <row r="505" spans="1:48" x14ac:dyDescent="0.3">
      <c r="A505" t="s">
        <v>2006</v>
      </c>
      <c r="B505" t="s">
        <v>2007</v>
      </c>
      <c r="C505" t="s">
        <v>3072</v>
      </c>
      <c r="D505" t="s">
        <v>260</v>
      </c>
      <c r="E505">
        <v>3060.8157080000001</v>
      </c>
      <c r="F505">
        <v>315.8</v>
      </c>
      <c r="G505">
        <v>-2.9181695540532901</v>
      </c>
      <c r="H505">
        <f>(Table2[[#This Row],[1Y Return vs Nifty]]-AVERAGE(Table2[1Y Return vs Nifty]))/_xlfn.STDEV.P(Table2[1Y Return vs Nifty])</f>
        <v>-0.56289395925626828</v>
      </c>
      <c r="I505">
        <v>-10.0699605374878</v>
      </c>
      <c r="J505">
        <f>(Table2[[#This Row],[1M Return vs Nifty]]-AVERAGE(Table2[1M Return vs Nifty]))/_xlfn.STDEV.P(Table2[1M Return vs Nifty])</f>
        <v>-0.68063699830071067</v>
      </c>
      <c r="K505">
        <v>-24.954644487463501</v>
      </c>
      <c r="L505">
        <f>(Table2[[#This Row],[6M Return vs Nifty]]-AVERAGE(Table2[6M Return vs Nifty]))/_xlfn.STDEV.P(Table2[6M Return vs Nifty])</f>
        <v>-1.035740058164575</v>
      </c>
      <c r="M505">
        <v>-2.57429267935282</v>
      </c>
      <c r="N505">
        <f>(Table2[[#This Row],[1W Return vs Nifty]]-AVERAGE(Table2[1W Return vs Nifty]))/_xlfn.STDEV.P(Table2[1W Return vs Nifty])</f>
        <v>0.11385611293147016</v>
      </c>
      <c r="O505">
        <v>325.10000000000002</v>
      </c>
      <c r="P505">
        <v>326.73730308754</v>
      </c>
      <c r="Q505">
        <v>304.42676030892397</v>
      </c>
      <c r="R505">
        <v>37.169639161149</v>
      </c>
      <c r="S505" s="1">
        <f>(Table2[[#This Row],[Close Price]]-Table2[[#This Row],[20D EMA]])/Table2[[#This Row],[20D EMA]]</f>
        <v>-2.8606582589972351E-2</v>
      </c>
      <c r="T505" s="1">
        <f>(Table2[[#This Row],[Close Price]]-Table2[[#This Row],[50D EMA]])/Table2[[#This Row],[50D EMA]]</f>
        <v>-3.3474301783685982E-2</v>
      </c>
      <c r="U505" s="1">
        <f>(Table2[[#This Row],[Close Price]]-Table2[[#This Row],[200D EMA]])/Table2[[#This Row],[200D EMA]]</f>
        <v>3.7359526736528627E-2</v>
      </c>
      <c r="V505">
        <v>0.302523027157034</v>
      </c>
      <c r="W505">
        <v>315.8</v>
      </c>
      <c r="X505">
        <v>317.45</v>
      </c>
      <c r="Y505">
        <v>307</v>
      </c>
      <c r="Z505">
        <v>320.7</v>
      </c>
      <c r="AA505">
        <v>307</v>
      </c>
      <c r="AB505">
        <v>335.6</v>
      </c>
      <c r="AC505" s="1">
        <f>(Table2[[#This Row],[Close Price]]/Table2[[#This Row],[Day Low]])-1</f>
        <v>0</v>
      </c>
      <c r="AD505" s="1">
        <f>(Table2[[#This Row],[Day High]]/Table2[[#This Row],[Close Price]])-1</f>
        <v>5.2248258391385249E-3</v>
      </c>
      <c r="AE505" s="1">
        <f>(Table2[[#This Row],[Close Price]]/Table2[[#This Row],[Current Week Low]])-1</f>
        <v>2.8664495114006483E-2</v>
      </c>
      <c r="AF505" s="1">
        <f>(Table2[[#This Row],[Current Week High]]/Table2[[#This Row],[Close Price]])-1</f>
        <v>1.5516149461684448E-2</v>
      </c>
      <c r="AG505" s="1">
        <f>(Table2[[#This Row],[Close Price]]/Table2[[#This Row],[Current Month Low]])-1</f>
        <v>2.8664495114006483E-2</v>
      </c>
      <c r="AH505" s="1">
        <f>(Table2[[#This Row],[Current Month High]]/Table2[[#This Row],[Close Price]])-1</f>
        <v>6.2697910069664298E-2</v>
      </c>
      <c r="AI505">
        <v>27.153261557947999</v>
      </c>
      <c r="AJ505">
        <v>48.262910798122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-0.09</v>
      </c>
      <c r="AM505" t="s">
        <v>3110</v>
      </c>
      <c r="AN505">
        <v>-2.79</v>
      </c>
      <c r="AO505" t="s">
        <v>3110</v>
      </c>
      <c r="AP505">
        <v>9.4259737378624003E-2</v>
      </c>
      <c r="AQ505">
        <f>(Table2[[#This Row],[Sharpe Ratio]]-AVERAGE(Table2[Sharpe Ratio]))/_xlfn.STDEV.P(Table2[Sharpe Ratio])</f>
        <v>0.37402030439901962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511</v>
      </c>
      <c r="AT505">
        <f>_xlfn.RANK.AVG(Table2[[#This Row],[6M Return vs Nifty Z-Score]],Table2[6M Return vs Nifty Z-Score])</f>
        <v>649</v>
      </c>
      <c r="AU505">
        <f>_xlfn.RANK.AVG(Table2[[#This Row],[Sharpe Ratio Z-Score]],Table2[Sharpe Ratio Z-Score])</f>
        <v>242</v>
      </c>
      <c r="AV505">
        <f>(Table2[[#This Row],[Rank 1Y]]+Table2[[#This Row],[Rank 6M]]+Table2[[#This Row],[Rank Sharpe]])/3</f>
        <v>467.33333333333331</v>
      </c>
    </row>
    <row r="506" spans="1:48" x14ac:dyDescent="0.3">
      <c r="A506" t="s">
        <v>836</v>
      </c>
      <c r="B506" t="s">
        <v>837</v>
      </c>
      <c r="C506" t="s">
        <v>3067</v>
      </c>
      <c r="D506" t="s">
        <v>27</v>
      </c>
      <c r="E506">
        <v>17946.236533859999</v>
      </c>
      <c r="F506">
        <v>91.8</v>
      </c>
      <c r="G506">
        <v>-9.5670901478906796</v>
      </c>
      <c r="H506">
        <f>(Table2[[#This Row],[1Y Return vs Nifty]]-AVERAGE(Table2[1Y Return vs Nifty]))/_xlfn.STDEV.P(Table2[1Y Return vs Nifty])</f>
        <v>-0.66329160665213382</v>
      </c>
      <c r="I506">
        <v>17.4738797310081</v>
      </c>
      <c r="J506">
        <f>(Table2[[#This Row],[1M Return vs Nifty]]-AVERAGE(Table2[1M Return vs Nifty]))/_xlfn.STDEV.P(Table2[1M Return vs Nifty])</f>
        <v>2.1440346546216791</v>
      </c>
      <c r="K506">
        <v>-15.267693293027801</v>
      </c>
      <c r="L506">
        <f>(Table2[[#This Row],[6M Return vs Nifty]]-AVERAGE(Table2[6M Return vs Nifty]))/_xlfn.STDEV.P(Table2[6M Return vs Nifty])</f>
        <v>-0.69476426890241905</v>
      </c>
      <c r="M506">
        <v>-7.6830691175753598</v>
      </c>
      <c r="N506">
        <f>(Table2[[#This Row],[1W Return vs Nifty]]-AVERAGE(Table2[1W Return vs Nifty]))/_xlfn.STDEV.P(Table2[1W Return vs Nifty])</f>
        <v>-0.87869390264749303</v>
      </c>
      <c r="O506">
        <v>92.21</v>
      </c>
      <c r="P506">
        <v>86.600796430271004</v>
      </c>
      <c r="Q506">
        <v>84.403957496950795</v>
      </c>
      <c r="R506">
        <v>45.5294786028104</v>
      </c>
      <c r="S506" s="1">
        <f>(Table2[[#This Row],[Close Price]]-Table2[[#This Row],[20D EMA]])/Table2[[#This Row],[20D EMA]]</f>
        <v>-4.4463724108013952E-3</v>
      </c>
      <c r="T506" s="1">
        <f>(Table2[[#This Row],[Close Price]]-Table2[[#This Row],[50D EMA]])/Table2[[#This Row],[50D EMA]]</f>
        <v>6.0036440587648343E-2</v>
      </c>
      <c r="U506" s="1">
        <f>(Table2[[#This Row],[Close Price]]-Table2[[#This Row],[200D EMA]])/Table2[[#This Row],[200D EMA]]</f>
        <v>8.762672654675456E-2</v>
      </c>
      <c r="V506">
        <v>1.4969419582002199</v>
      </c>
      <c r="W506">
        <v>91.53</v>
      </c>
      <c r="X506">
        <v>92.45</v>
      </c>
      <c r="Y506">
        <v>89</v>
      </c>
      <c r="Z506">
        <v>95.65</v>
      </c>
      <c r="AA506">
        <v>89</v>
      </c>
      <c r="AB506">
        <v>99.95</v>
      </c>
      <c r="AC506" s="1">
        <f>(Table2[[#This Row],[Close Price]]/Table2[[#This Row],[Day Low]])-1</f>
        <v>2.9498525073745618E-3</v>
      </c>
      <c r="AD506" s="1">
        <f>(Table2[[#This Row],[Day High]]/Table2[[#This Row],[Close Price]])-1</f>
        <v>7.0806100217866152E-3</v>
      </c>
      <c r="AE506" s="1">
        <f>(Table2[[#This Row],[Close Price]]/Table2[[#This Row],[Current Week Low]])-1</f>
        <v>3.1460674157303359E-2</v>
      </c>
      <c r="AF506" s="1">
        <f>(Table2[[#This Row],[Current Week High]]/Table2[[#This Row],[Close Price]])-1</f>
        <v>4.193899782135091E-2</v>
      </c>
      <c r="AG506" s="1">
        <f>(Table2[[#This Row],[Close Price]]/Table2[[#This Row],[Current Month Low]])-1</f>
        <v>3.1460674157303359E-2</v>
      </c>
      <c r="AH506" s="1">
        <f>(Table2[[#This Row],[Current Month High]]/Table2[[#This Row],[Close Price]])-1</f>
        <v>8.8779956427015305E-2</v>
      </c>
      <c r="AI506">
        <v>21.350762527233101</v>
      </c>
      <c r="AJ506">
        <v>41.122213681783201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0.09</v>
      </c>
      <c r="AM506" t="s">
        <v>3111</v>
      </c>
      <c r="AN506">
        <v>-10.029999999999999</v>
      </c>
      <c r="AO506" t="s">
        <v>3110</v>
      </c>
      <c r="AP506">
        <v>8.0004495440680001E-2</v>
      </c>
      <c r="AQ506">
        <f>(Table2[[#This Row],[Sharpe Ratio]]-AVERAGE(Table2[Sharpe Ratio]))/_xlfn.STDEV.P(Table2[Sharpe Ratio])</f>
        <v>0.20717195925564585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0.11445683567527909</v>
      </c>
      <c r="AS506">
        <f>_xlfn.RANK.AVG(Table2[[#This Row],[1Y Return vs Nifty Z-Score]],Table2[1Y Return vs Nifty Z-Score])</f>
        <v>560</v>
      </c>
      <c r="AT506">
        <f>_xlfn.RANK.AVG(Table2[[#This Row],[6M Return vs Nifty Z-Score]],Table2[6M Return vs Nifty Z-Score])</f>
        <v>562</v>
      </c>
      <c r="AU506">
        <f>_xlfn.RANK.AVG(Table2[[#This Row],[Sharpe Ratio Z-Score]],Table2[Sharpe Ratio Z-Score])</f>
        <v>281</v>
      </c>
      <c r="AV506">
        <f>(Table2[[#This Row],[Rank 1Y]]+Table2[[#This Row],[Rank 6M]]+Table2[[#This Row],[Rank Sharpe]])/3</f>
        <v>467.66666666666669</v>
      </c>
    </row>
    <row r="507" spans="1:48" x14ac:dyDescent="0.3">
      <c r="A507" t="s">
        <v>521</v>
      </c>
      <c r="B507" t="s">
        <v>522</v>
      </c>
      <c r="C507" t="s">
        <v>3064</v>
      </c>
      <c r="D507" t="s">
        <v>176</v>
      </c>
      <c r="E507">
        <v>38342.543819999999</v>
      </c>
      <c r="F507">
        <v>547.75</v>
      </c>
      <c r="G507">
        <v>-4.1785793188188798</v>
      </c>
      <c r="H507">
        <f>(Table2[[#This Row],[1Y Return vs Nifty]]-AVERAGE(Table2[1Y Return vs Nifty]))/_xlfn.STDEV.P(Table2[1Y Return vs Nifty])</f>
        <v>-0.5819259469828969</v>
      </c>
      <c r="I507">
        <v>1.9914459103851001</v>
      </c>
      <c r="J507">
        <f>(Table2[[#This Row],[1M Return vs Nifty]]-AVERAGE(Table2[1M Return vs Nifty]))/_xlfn.STDEV.P(Table2[1M Return vs Nifty])</f>
        <v>0.55628249279327258</v>
      </c>
      <c r="K507">
        <v>11.118675328018201</v>
      </c>
      <c r="L507">
        <f>(Table2[[#This Row],[6M Return vs Nifty]]-AVERAGE(Table2[6M Return vs Nifty]))/_xlfn.STDEV.P(Table2[6M Return vs Nifty])</f>
        <v>0.23402257906801324</v>
      </c>
      <c r="M507">
        <v>-0.90185181585427099</v>
      </c>
      <c r="N507">
        <f>(Table2[[#This Row],[1W Return vs Nifty]]-AVERAGE(Table2[1W Return vs Nifty]))/_xlfn.STDEV.P(Table2[1W Return vs Nifty])</f>
        <v>0.4387834659275478</v>
      </c>
      <c r="O507">
        <v>534.01</v>
      </c>
      <c r="P507">
        <v>510.65884524780898</v>
      </c>
      <c r="Q507">
        <v>465.583316025138</v>
      </c>
      <c r="R507">
        <v>59.189378939766101</v>
      </c>
      <c r="S507" s="1">
        <f>(Table2[[#This Row],[Close Price]]-Table2[[#This Row],[20D EMA]])/Table2[[#This Row],[20D EMA]]</f>
        <v>2.5729855246156456E-2</v>
      </c>
      <c r="T507" s="1">
        <f>(Table2[[#This Row],[Close Price]]-Table2[[#This Row],[50D EMA]])/Table2[[#This Row],[50D EMA]]</f>
        <v>7.2633922034957957E-2</v>
      </c>
      <c r="U507" s="1">
        <f>(Table2[[#This Row],[Close Price]]-Table2[[#This Row],[200D EMA]])/Table2[[#This Row],[200D EMA]]</f>
        <v>0.17648116061449592</v>
      </c>
      <c r="V507">
        <v>0.51183974479861905</v>
      </c>
      <c r="W507">
        <v>542.95000000000005</v>
      </c>
      <c r="X507">
        <v>546.95000000000005</v>
      </c>
      <c r="Y507">
        <v>513.29999999999995</v>
      </c>
      <c r="Z507">
        <v>549</v>
      </c>
      <c r="AA507">
        <v>513.29999999999995</v>
      </c>
      <c r="AB507">
        <v>553.54999999999995</v>
      </c>
      <c r="AC507" s="1">
        <f>(Table2[[#This Row],[Close Price]]/Table2[[#This Row],[Day Low]])-1</f>
        <v>8.8405930564507962E-3</v>
      </c>
      <c r="AD507" s="1">
        <f>(Table2[[#This Row],[Day High]]/Table2[[#This Row],[Close Price]])-1</f>
        <v>-1.4605203103604802E-3</v>
      </c>
      <c r="AE507" s="1">
        <f>(Table2[[#This Row],[Close Price]]/Table2[[#This Row],[Current Week Low]])-1</f>
        <v>6.7114747710890432E-2</v>
      </c>
      <c r="AF507" s="1">
        <f>(Table2[[#This Row],[Current Week High]]/Table2[[#This Row],[Close Price]])-1</f>
        <v>2.2820629849384932E-3</v>
      </c>
      <c r="AG507" s="1">
        <f>(Table2[[#This Row],[Close Price]]/Table2[[#This Row],[Current Month Low]])-1</f>
        <v>6.7114747710890432E-2</v>
      </c>
      <c r="AH507" s="1">
        <f>(Table2[[#This Row],[Current Month High]]/Table2[[#This Row],[Close Price]])-1</f>
        <v>1.058877225011412E-2</v>
      </c>
      <c r="AI507">
        <v>2.12688270196257</v>
      </c>
      <c r="AJ507">
        <v>45.794516901783297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0.15</v>
      </c>
      <c r="AM507" t="s">
        <v>3111</v>
      </c>
      <c r="AN507">
        <v>0.59</v>
      </c>
      <c r="AO507" t="s">
        <v>3111</v>
      </c>
      <c r="AP507">
        <v>-3.5188157083705998E-2</v>
      </c>
      <c r="AQ507">
        <f>(Table2[[#This Row],[Sharpe Ratio]]-AVERAGE(Table2[Sharpe Ratio]))/_xlfn.STDEV.P(Table2[Sharpe Ratio])</f>
        <v>-1.1410831969905124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-0.49392060618457578</v>
      </c>
      <c r="AS507">
        <f>_xlfn.RANK.AVG(Table2[[#This Row],[1Y Return vs Nifty Z-Score]],Table2[1Y Return vs Nifty Z-Score])</f>
        <v>521</v>
      </c>
      <c r="AT507">
        <f>_xlfn.RANK.AVG(Table2[[#This Row],[6M Return vs Nifty Z-Score]],Table2[6M Return vs Nifty Z-Score])</f>
        <v>246</v>
      </c>
      <c r="AU507">
        <f>_xlfn.RANK.AVG(Table2[[#This Row],[Sharpe Ratio Z-Score]],Table2[Sharpe Ratio Z-Score])</f>
        <v>637</v>
      </c>
      <c r="AV507">
        <f>(Table2[[#This Row],[Rank 1Y]]+Table2[[#This Row],[Rank 6M]]+Table2[[#This Row],[Rank Sharpe]])/3</f>
        <v>468</v>
      </c>
    </row>
    <row r="508" spans="1:48" x14ac:dyDescent="0.3">
      <c r="A508" t="s">
        <v>919</v>
      </c>
      <c r="B508" t="s">
        <v>920</v>
      </c>
      <c r="C508" t="s">
        <v>3069</v>
      </c>
      <c r="D508" t="s">
        <v>46</v>
      </c>
      <c r="E508">
        <v>15628.328131349999</v>
      </c>
      <c r="F508">
        <v>1616.35</v>
      </c>
      <c r="G508">
        <v>-3.3922796388636498</v>
      </c>
      <c r="H508">
        <f>(Table2[[#This Row],[1Y Return vs Nifty]]-AVERAGE(Table2[1Y Return vs Nifty]))/_xlfn.STDEV.P(Table2[1Y Return vs Nifty])</f>
        <v>-0.5700529464106241</v>
      </c>
      <c r="I508">
        <v>-11.1901622439046</v>
      </c>
      <c r="J508">
        <f>(Table2[[#This Row],[1M Return vs Nifty]]-AVERAGE(Table2[1M Return vs Nifty]))/_xlfn.STDEV.P(Table2[1M Return vs Nifty])</f>
        <v>-0.79551575067606395</v>
      </c>
      <c r="K508">
        <v>9.6771113047392596</v>
      </c>
      <c r="L508">
        <f>(Table2[[#This Row],[6M Return vs Nifty]]-AVERAGE(Table2[6M Return vs Nifty]))/_xlfn.STDEV.P(Table2[6M Return vs Nifty])</f>
        <v>0.18328025356813754</v>
      </c>
      <c r="M508">
        <v>-5.7842925305272797</v>
      </c>
      <c r="N508">
        <f>(Table2[[#This Row],[1W Return vs Nifty]]-AVERAGE(Table2[1W Return vs Nifty]))/_xlfn.STDEV.P(Table2[1W Return vs Nifty])</f>
        <v>-0.50979329526228334</v>
      </c>
      <c r="O508">
        <v>1697.75</v>
      </c>
      <c r="P508">
        <v>1663.8802726665699</v>
      </c>
      <c r="Q508">
        <v>1439.0793822779401</v>
      </c>
      <c r="R508">
        <v>32.763590331536399</v>
      </c>
      <c r="S508" s="1">
        <f>(Table2[[#This Row],[Close Price]]-Table2[[#This Row],[20D EMA]])/Table2[[#This Row],[20D EMA]]</f>
        <v>-4.7945810631718502E-2</v>
      </c>
      <c r="T508" s="1">
        <f>(Table2[[#This Row],[Close Price]]-Table2[[#This Row],[50D EMA]])/Table2[[#This Row],[50D EMA]]</f>
        <v>-2.8565921146716269E-2</v>
      </c>
      <c r="U508" s="1">
        <f>(Table2[[#This Row],[Close Price]]-Table2[[#This Row],[200D EMA]])/Table2[[#This Row],[200D EMA]]</f>
        <v>0.12318334895567436</v>
      </c>
      <c r="V508">
        <v>0.62101328415797596</v>
      </c>
      <c r="W508">
        <v>1614.05</v>
      </c>
      <c r="X508">
        <v>1638.4</v>
      </c>
      <c r="Y508">
        <v>1581</v>
      </c>
      <c r="Z508">
        <v>1668.4</v>
      </c>
      <c r="AA508">
        <v>1581</v>
      </c>
      <c r="AB508">
        <v>1810</v>
      </c>
      <c r="AC508" s="1">
        <f>(Table2[[#This Row],[Close Price]]/Table2[[#This Row],[Day Low]])-1</f>
        <v>1.4249868343607641E-3</v>
      </c>
      <c r="AD508" s="1">
        <f>(Table2[[#This Row],[Day High]]/Table2[[#This Row],[Close Price]])-1</f>
        <v>1.3641847372165783E-2</v>
      </c>
      <c r="AE508" s="1">
        <f>(Table2[[#This Row],[Close Price]]/Table2[[#This Row],[Current Week Low]])-1</f>
        <v>2.2359266287159896E-2</v>
      </c>
      <c r="AF508" s="1">
        <f>(Table2[[#This Row],[Current Week High]]/Table2[[#This Row],[Close Price]])-1</f>
        <v>3.2202183932935391E-2</v>
      </c>
      <c r="AG508" s="1">
        <f>(Table2[[#This Row],[Close Price]]/Table2[[#This Row],[Current Month Low]])-1</f>
        <v>2.2359266287159896E-2</v>
      </c>
      <c r="AH508" s="1">
        <f>(Table2[[#This Row],[Current Month High]]/Table2[[#This Row],[Close Price]])-1</f>
        <v>0.11980697249976813</v>
      </c>
      <c r="AI508">
        <v>15.074086676771699</v>
      </c>
      <c r="AJ508">
        <v>57.7003756280793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-0.01</v>
      </c>
      <c r="AM508" t="s">
        <v>3110</v>
      </c>
      <c r="AN508">
        <v>-3.67</v>
      </c>
      <c r="AO508" t="s">
        <v>3110</v>
      </c>
      <c r="AP508">
        <v>-3.0811018073924001E-2</v>
      </c>
      <c r="AQ508">
        <f>(Table2[[#This Row],[Sharpe Ratio]]-AVERAGE(Table2[Sharpe Ratio]))/_xlfn.STDEV.P(Table2[Sharpe Ratio])</f>
        <v>-1.089851628741874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-2.7819333675227078</v>
      </c>
      <c r="AS508">
        <f>_xlfn.RANK.AVG(Table2[[#This Row],[1Y Return vs Nifty Z-Score]],Table2[1Y Return vs Nifty Z-Score])</f>
        <v>515</v>
      </c>
      <c r="AT508">
        <f>_xlfn.RANK.AVG(Table2[[#This Row],[6M Return vs Nifty Z-Score]],Table2[6M Return vs Nifty Z-Score])</f>
        <v>262</v>
      </c>
      <c r="AU508">
        <f>_xlfn.RANK.AVG(Table2[[#This Row],[Sharpe Ratio Z-Score]],Table2[Sharpe Ratio Z-Score])</f>
        <v>628</v>
      </c>
      <c r="AV508">
        <f>(Table2[[#This Row],[Rank 1Y]]+Table2[[#This Row],[Rank 6M]]+Table2[[#This Row],[Rank Sharpe]])/3</f>
        <v>468.33333333333331</v>
      </c>
    </row>
    <row r="509" spans="1:48" x14ac:dyDescent="0.3">
      <c r="A509" t="s">
        <v>1410</v>
      </c>
      <c r="B509" t="s">
        <v>1411</v>
      </c>
      <c r="C509" t="s">
        <v>3078</v>
      </c>
      <c r="D509" t="s">
        <v>1412</v>
      </c>
      <c r="E509">
        <v>7267.7489094399998</v>
      </c>
      <c r="F509">
        <v>272.60000000000002</v>
      </c>
      <c r="G509">
        <v>3.4588140960645601</v>
      </c>
      <c r="H509">
        <f>(Table2[[#This Row],[1Y Return vs Nifty]]-AVERAGE(Table2[1Y Return vs Nifty]))/_xlfn.STDEV.P(Table2[1Y Return vs Nifty])</f>
        <v>-0.46660251662012991</v>
      </c>
      <c r="I509">
        <v>-13.1338561188595</v>
      </c>
      <c r="J509">
        <f>(Table2[[#This Row],[1M Return vs Nifty]]-AVERAGE(Table2[1M Return vs Nifty]))/_xlfn.STDEV.P(Table2[1M Return vs Nifty])</f>
        <v>-0.99484514472659791</v>
      </c>
      <c r="K509">
        <v>-21.809998407100402</v>
      </c>
      <c r="L509">
        <f>(Table2[[#This Row],[6M Return vs Nifty]]-AVERAGE(Table2[6M Return vs Nifty]))/_xlfn.STDEV.P(Table2[6M Return vs Nifty])</f>
        <v>-0.92505010446501823</v>
      </c>
      <c r="M509">
        <v>-4.7099438358988301</v>
      </c>
      <c r="N509">
        <f>(Table2[[#This Row],[1W Return vs Nifty]]-AVERAGE(Table2[1W Return vs Nifty]))/_xlfn.STDEV.P(Table2[1W Return vs Nifty])</f>
        <v>-0.30106527075673034</v>
      </c>
      <c r="O509">
        <v>285.04000000000002</v>
      </c>
      <c r="P509">
        <v>293.94643871155802</v>
      </c>
      <c r="Q509">
        <v>287.221256210381</v>
      </c>
      <c r="R509">
        <v>37.084896554632103</v>
      </c>
      <c r="S509" s="1">
        <f>(Table2[[#This Row],[Close Price]]-Table2[[#This Row],[20D EMA]])/Table2[[#This Row],[20D EMA]]</f>
        <v>-4.3642997474038721E-2</v>
      </c>
      <c r="T509" s="1">
        <f>(Table2[[#This Row],[Close Price]]-Table2[[#This Row],[50D EMA]])/Table2[[#This Row],[50D EMA]]</f>
        <v>-7.2620164425617348E-2</v>
      </c>
      <c r="U509" s="1">
        <f>(Table2[[#This Row],[Close Price]]-Table2[[#This Row],[200D EMA]])/Table2[[#This Row],[200D EMA]]</f>
        <v>-5.0905898829685998E-2</v>
      </c>
      <c r="V509">
        <v>0.94615536818386603</v>
      </c>
      <c r="W509">
        <v>270.2</v>
      </c>
      <c r="X509">
        <v>272</v>
      </c>
      <c r="Y509">
        <v>264.25</v>
      </c>
      <c r="Z509">
        <v>283.64999999999998</v>
      </c>
      <c r="AA509">
        <v>264.25</v>
      </c>
      <c r="AB509">
        <v>290.2</v>
      </c>
      <c r="AC509" s="1">
        <f>(Table2[[#This Row],[Close Price]]/Table2[[#This Row],[Day Low]])-1</f>
        <v>8.8823094004442105E-3</v>
      </c>
      <c r="AD509" s="1">
        <f>(Table2[[#This Row],[Day High]]/Table2[[#This Row],[Close Price]])-1</f>
        <v>-2.2010271460015662E-3</v>
      </c>
      <c r="AE509" s="1">
        <f>(Table2[[#This Row],[Close Price]]/Table2[[#This Row],[Current Week Low]])-1</f>
        <v>3.1598864711447572E-2</v>
      </c>
      <c r="AF509" s="1">
        <f>(Table2[[#This Row],[Current Week High]]/Table2[[#This Row],[Close Price]])-1</f>
        <v>4.0535583272193421E-2</v>
      </c>
      <c r="AG509" s="1">
        <f>(Table2[[#This Row],[Close Price]]/Table2[[#This Row],[Current Month Low]])-1</f>
        <v>3.1598864711447572E-2</v>
      </c>
      <c r="AH509" s="1">
        <f>(Table2[[#This Row],[Current Month High]]/Table2[[#This Row],[Close Price]])-1</f>
        <v>6.4563462949376316E-2</v>
      </c>
      <c r="AI509">
        <v>33.877476155539199</v>
      </c>
      <c r="AJ509">
        <v>30.618112122664101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-0.18</v>
      </c>
      <c r="AM509" t="s">
        <v>3110</v>
      </c>
      <c r="AN509">
        <v>-6.23</v>
      </c>
      <c r="AO509" t="s">
        <v>3110</v>
      </c>
      <c r="AP509">
        <v>6.8593932742970001E-2</v>
      </c>
      <c r="AQ509">
        <f>(Table2[[#This Row],[Sharpe Ratio]]-AVERAGE(Table2[Sharpe Ratio]))/_xlfn.STDEV.P(Table2[Sharpe Ratio])</f>
        <v>7.3618736409242921E-2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461</v>
      </c>
      <c r="AT509">
        <f>_xlfn.RANK.AVG(Table2[[#This Row],[6M Return vs Nifty Z-Score]],Table2[6M Return vs Nifty Z-Score])</f>
        <v>629</v>
      </c>
      <c r="AU509">
        <f>_xlfn.RANK.AVG(Table2[[#This Row],[Sharpe Ratio Z-Score]],Table2[Sharpe Ratio Z-Score])</f>
        <v>317</v>
      </c>
      <c r="AV509">
        <f>(Table2[[#This Row],[Rank 1Y]]+Table2[[#This Row],[Rank 6M]]+Table2[[#This Row],[Rank Sharpe]])/3</f>
        <v>469</v>
      </c>
    </row>
    <row r="510" spans="1:48" x14ac:dyDescent="0.3">
      <c r="A510" t="s">
        <v>1355</v>
      </c>
      <c r="B510" t="s">
        <v>1356</v>
      </c>
      <c r="C510" t="s">
        <v>3066</v>
      </c>
      <c r="D510" t="s">
        <v>542</v>
      </c>
      <c r="E510">
        <v>7960.1134283000001</v>
      </c>
      <c r="F510">
        <v>241</v>
      </c>
      <c r="G510">
        <v>-7.6711748389734602</v>
      </c>
      <c r="H510">
        <f>(Table2[[#This Row],[1Y Return vs Nifty]]-AVERAGE(Table2[1Y Return vs Nifty]))/_xlfn.STDEV.P(Table2[1Y Return vs Nifty])</f>
        <v>-0.63466358590941085</v>
      </c>
      <c r="I510">
        <v>-3.9172368367887902</v>
      </c>
      <c r="J510">
        <f>(Table2[[#This Row],[1M Return vs Nifty]]-AVERAGE(Table2[1M Return vs Nifty]))/_xlfn.STDEV.P(Table2[1M Return vs Nifty])</f>
        <v>-4.9663827667475687E-2</v>
      </c>
      <c r="K510">
        <v>-7.8896862888663897</v>
      </c>
      <c r="L510">
        <f>(Table2[[#This Row],[6M Return vs Nifty]]-AVERAGE(Table2[6M Return vs Nifty]))/_xlfn.STDEV.P(Table2[6M Return vs Nifty])</f>
        <v>-0.4350621489133441</v>
      </c>
      <c r="M510">
        <v>-5.21456341753046</v>
      </c>
      <c r="N510">
        <f>(Table2[[#This Row],[1W Return vs Nifty]]-AVERAGE(Table2[1W Return vs Nifty]))/_xlfn.STDEV.P(Table2[1W Return vs Nifty])</f>
        <v>-0.39910443525463601</v>
      </c>
      <c r="O510">
        <v>244.19</v>
      </c>
      <c r="P510">
        <v>238.166506949683</v>
      </c>
      <c r="Q510">
        <v>224.018568380213</v>
      </c>
      <c r="R510">
        <v>43.446539847035297</v>
      </c>
      <c r="S510" s="1">
        <f>(Table2[[#This Row],[Close Price]]-Table2[[#This Row],[20D EMA]])/Table2[[#This Row],[20D EMA]]</f>
        <v>-1.3063598017936844E-2</v>
      </c>
      <c r="T510" s="1">
        <f>(Table2[[#This Row],[Close Price]]-Table2[[#This Row],[50D EMA]])/Table2[[#This Row],[50D EMA]]</f>
        <v>1.1897109659149637E-2</v>
      </c>
      <c r="U510" s="1">
        <f>(Table2[[#This Row],[Close Price]]-Table2[[#This Row],[200D EMA]])/Table2[[#This Row],[200D EMA]]</f>
        <v>7.5803678876143241E-2</v>
      </c>
      <c r="V510">
        <v>0.92007146319691901</v>
      </c>
      <c r="W510">
        <v>240</v>
      </c>
      <c r="X510">
        <v>241.2</v>
      </c>
      <c r="Y510">
        <v>233.05</v>
      </c>
      <c r="Z510">
        <v>244.1</v>
      </c>
      <c r="AA510">
        <v>233.05</v>
      </c>
      <c r="AB510">
        <v>255.4</v>
      </c>
      <c r="AC510" s="1">
        <f>(Table2[[#This Row],[Close Price]]/Table2[[#This Row],[Day Low]])-1</f>
        <v>4.1666666666666519E-3</v>
      </c>
      <c r="AD510" s="1">
        <f>(Table2[[#This Row],[Day High]]/Table2[[#This Row],[Close Price]])-1</f>
        <v>8.2987551867219622E-4</v>
      </c>
      <c r="AE510" s="1">
        <f>(Table2[[#This Row],[Close Price]]/Table2[[#This Row],[Current Week Low]])-1</f>
        <v>3.4112851319459292E-2</v>
      </c>
      <c r="AF510" s="1">
        <f>(Table2[[#This Row],[Current Week High]]/Table2[[#This Row],[Close Price]])-1</f>
        <v>1.2863070539419041E-2</v>
      </c>
      <c r="AG510" s="1">
        <f>(Table2[[#This Row],[Close Price]]/Table2[[#This Row],[Current Month Low]])-1</f>
        <v>3.4112851319459292E-2</v>
      </c>
      <c r="AH510" s="1">
        <f>(Table2[[#This Row],[Current Month High]]/Table2[[#This Row],[Close Price]])-1</f>
        <v>5.975103734439835E-2</v>
      </c>
      <c r="AI510">
        <v>16.431535269709499</v>
      </c>
      <c r="AJ510">
        <v>24.2268041237113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0.04</v>
      </c>
      <c r="AM510" t="s">
        <v>3111</v>
      </c>
      <c r="AN510">
        <v>2.09</v>
      </c>
      <c r="AO510" t="s">
        <v>3111</v>
      </c>
      <c r="AP510">
        <v>4.1770002373445997E-2</v>
      </c>
      <c r="AQ510">
        <f>(Table2[[#This Row],[Sharpe Ratio]]-AVERAGE(Table2[Sharpe Ratio]))/_xlfn.STDEV.P(Table2[Sharpe Ratio])</f>
        <v>-0.24033794085229085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-1.7588319385971576</v>
      </c>
      <c r="AS510">
        <f>_xlfn.RANK.AVG(Table2[[#This Row],[1Y Return vs Nifty Z-Score]],Table2[1Y Return vs Nifty Z-Score])</f>
        <v>548</v>
      </c>
      <c r="AT510">
        <f>_xlfn.RANK.AVG(Table2[[#This Row],[6M Return vs Nifty Z-Score]],Table2[6M Return vs Nifty Z-Score])</f>
        <v>471</v>
      </c>
      <c r="AU510">
        <f>_xlfn.RANK.AVG(Table2[[#This Row],[Sharpe Ratio Z-Score]],Table2[Sharpe Ratio Z-Score])</f>
        <v>398</v>
      </c>
      <c r="AV510">
        <f>(Table2[[#This Row],[Rank 1Y]]+Table2[[#This Row],[Rank 6M]]+Table2[[#This Row],[Rank Sharpe]])/3</f>
        <v>472.33333333333331</v>
      </c>
    </row>
    <row r="511" spans="1:48" x14ac:dyDescent="0.3">
      <c r="A511" t="s">
        <v>1093</v>
      </c>
      <c r="B511" t="s">
        <v>1094</v>
      </c>
      <c r="C511" t="s">
        <v>3070</v>
      </c>
      <c r="D511" t="s">
        <v>51</v>
      </c>
      <c r="E511">
        <v>11291.629768160001</v>
      </c>
      <c r="F511">
        <v>921.55</v>
      </c>
      <c r="G511">
        <v>18.153818096762102</v>
      </c>
      <c r="H511">
        <f>(Table2[[#This Row],[1Y Return vs Nifty]]-AVERAGE(Table2[1Y Return vs Nifty]))/_xlfn.STDEV.P(Table2[1Y Return vs Nifty])</f>
        <v>-0.24471028474262782</v>
      </c>
      <c r="I511">
        <v>1.4023524247488599</v>
      </c>
      <c r="J511">
        <f>(Table2[[#This Row],[1M Return vs Nifty]]-AVERAGE(Table2[1M Return vs Nifty]))/_xlfn.STDEV.P(Table2[1M Return vs Nifty])</f>
        <v>0.49586986864292204</v>
      </c>
      <c r="K511">
        <v>-6.5808162026397596</v>
      </c>
      <c r="L511">
        <f>(Table2[[#This Row],[6M Return vs Nifty]]-AVERAGE(Table2[6M Return vs Nifty]))/_xlfn.STDEV.P(Table2[6M Return vs Nifty])</f>
        <v>-0.38899058297533184</v>
      </c>
      <c r="M511">
        <v>5.9946767438180997</v>
      </c>
      <c r="N511">
        <f>(Table2[[#This Row],[1W Return vs Nifty]]-AVERAGE(Table2[1W Return vs Nifty]))/_xlfn.STDEV.P(Table2[1W Return vs Nifty])</f>
        <v>1.7786638878089873</v>
      </c>
      <c r="O511">
        <v>884.6</v>
      </c>
      <c r="P511">
        <v>864.98853385711004</v>
      </c>
      <c r="Q511">
        <v>781.86638478100497</v>
      </c>
      <c r="R511">
        <v>64.999895382984107</v>
      </c>
      <c r="S511" s="1">
        <f>(Table2[[#This Row],[Close Price]]-Table2[[#This Row],[20D EMA]])/Table2[[#This Row],[20D EMA]]</f>
        <v>4.1770291657246134E-2</v>
      </c>
      <c r="T511" s="1">
        <f>(Table2[[#This Row],[Close Price]]-Table2[[#This Row],[50D EMA]])/Table2[[#This Row],[50D EMA]]</f>
        <v>6.5389844985197759E-2</v>
      </c>
      <c r="U511" s="1">
        <f>(Table2[[#This Row],[Close Price]]-Table2[[#This Row],[200D EMA]])/Table2[[#This Row],[200D EMA]]</f>
        <v>0.17865407432514105</v>
      </c>
      <c r="V511">
        <v>2.1056939199925</v>
      </c>
      <c r="W511">
        <v>921.85</v>
      </c>
      <c r="X511">
        <v>931.9</v>
      </c>
      <c r="Y511">
        <v>851.25</v>
      </c>
      <c r="Z511">
        <v>955</v>
      </c>
      <c r="AA511">
        <v>851.25</v>
      </c>
      <c r="AB511">
        <v>955</v>
      </c>
      <c r="AC511" s="1">
        <f>(Table2[[#This Row],[Close Price]]/Table2[[#This Row],[Day Low]])-1</f>
        <v>-3.2543255410322214E-4</v>
      </c>
      <c r="AD511" s="1">
        <f>(Table2[[#This Row],[Day High]]/Table2[[#This Row],[Close Price]])-1</f>
        <v>1.123107807498247E-2</v>
      </c>
      <c r="AE511" s="1">
        <f>(Table2[[#This Row],[Close Price]]/Table2[[#This Row],[Current Week Low]])-1</f>
        <v>8.2584434654919159E-2</v>
      </c>
      <c r="AF511" s="1">
        <f>(Table2[[#This Row],[Current Week High]]/Table2[[#This Row],[Close Price]])-1</f>
        <v>3.6297542184363429E-2</v>
      </c>
      <c r="AG511" s="1">
        <f>(Table2[[#This Row],[Close Price]]/Table2[[#This Row],[Current Month Low]])-1</f>
        <v>8.2584434654919159E-2</v>
      </c>
      <c r="AH511" s="1">
        <f>(Table2[[#This Row],[Current Month High]]/Table2[[#This Row],[Close Price]])-1</f>
        <v>3.6297542184363429E-2</v>
      </c>
      <c r="AI511">
        <v>5.4744723563561397</v>
      </c>
      <c r="AJ511">
        <v>54.622483221476401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-0.03</v>
      </c>
      <c r="AM511" t="s">
        <v>3110</v>
      </c>
      <c r="AN511">
        <v>8.3699999999999992</v>
      </c>
      <c r="AO511" t="s">
        <v>3111</v>
      </c>
      <c r="AP511">
        <v>-1.3136383493509001E-2</v>
      </c>
      <c r="AQ511">
        <f>(Table2[[#This Row],[Sharpe Ratio]]-AVERAGE(Table2[Sharpe Ratio]))/_xlfn.STDEV.P(Table2[Sharpe Ratio])</f>
        <v>-0.88298151432406047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0.75785137440988914</v>
      </c>
      <c r="AS511">
        <f>_xlfn.RANK.AVG(Table2[[#This Row],[1Y Return vs Nifty Z-Score]],Table2[1Y Return vs Nifty Z-Score])</f>
        <v>371</v>
      </c>
      <c r="AT511">
        <f>_xlfn.RANK.AVG(Table2[[#This Row],[6M Return vs Nifty Z-Score]],Table2[6M Return vs Nifty Z-Score])</f>
        <v>448</v>
      </c>
      <c r="AU511">
        <f>_xlfn.RANK.AVG(Table2[[#This Row],[Sharpe Ratio Z-Score]],Table2[Sharpe Ratio Z-Score])</f>
        <v>599</v>
      </c>
      <c r="AV511">
        <f>(Table2[[#This Row],[Rank 1Y]]+Table2[[#This Row],[Rank 6M]]+Table2[[#This Row],[Rank Sharpe]])/3</f>
        <v>472.66666666666669</v>
      </c>
    </row>
    <row r="512" spans="1:48" x14ac:dyDescent="0.3">
      <c r="A512" t="s">
        <v>1664</v>
      </c>
      <c r="B512" t="s">
        <v>1665</v>
      </c>
      <c r="C512" t="s">
        <v>3077</v>
      </c>
      <c r="D512" t="s">
        <v>1468</v>
      </c>
      <c r="E512">
        <v>4855.5384440500002</v>
      </c>
      <c r="F512">
        <v>750.5</v>
      </c>
      <c r="G512">
        <v>-8.5756430469938696</v>
      </c>
      <c r="H512">
        <f>(Table2[[#This Row],[1Y Return vs Nifty]]-AVERAGE(Table2[1Y Return vs Nifty]))/_xlfn.STDEV.P(Table2[1Y Return vs Nifty])</f>
        <v>-0.64832091253078272</v>
      </c>
      <c r="I512">
        <v>-19.3835998511674</v>
      </c>
      <c r="J512">
        <f>(Table2[[#This Row],[1M Return vs Nifty]]-AVERAGE(Table2[1M Return vs Nifty]))/_xlfn.STDEV.P(Table2[1M Return vs Nifty])</f>
        <v>-1.6357678986561284</v>
      </c>
      <c r="K512">
        <v>-23.056456216070199</v>
      </c>
      <c r="L512">
        <f>(Table2[[#This Row],[6M Return vs Nifty]]-AVERAGE(Table2[6M Return vs Nifty]))/_xlfn.STDEV.P(Table2[6M Return vs Nifty])</f>
        <v>-0.96892478976740604</v>
      </c>
      <c r="M512">
        <v>-4.6580588469870099</v>
      </c>
      <c r="N512">
        <f>(Table2[[#This Row],[1W Return vs Nifty]]-AVERAGE(Table2[1W Return vs Nifty]))/_xlfn.STDEV.P(Table2[1W Return vs Nifty])</f>
        <v>-0.29098488317753557</v>
      </c>
      <c r="O512">
        <v>783.08</v>
      </c>
      <c r="P512">
        <v>773.31854652216805</v>
      </c>
      <c r="Q512">
        <v>760.24687567705098</v>
      </c>
      <c r="R512">
        <v>35.417050424797303</v>
      </c>
      <c r="S512" s="1">
        <f>(Table2[[#This Row],[Close Price]]-Table2[[#This Row],[20D EMA]])/Table2[[#This Row],[20D EMA]]</f>
        <v>-4.1604944577820963E-2</v>
      </c>
      <c r="T512" s="1">
        <f>(Table2[[#This Row],[Close Price]]-Table2[[#This Row],[50D EMA]])/Table2[[#This Row],[50D EMA]]</f>
        <v>-2.9507305398001248E-2</v>
      </c>
      <c r="U512" s="1">
        <f>(Table2[[#This Row],[Close Price]]-Table2[[#This Row],[200D EMA]])/Table2[[#This Row],[200D EMA]]</f>
        <v>-1.282067179608036E-2</v>
      </c>
      <c r="V512">
        <v>0.90432640256865504</v>
      </c>
      <c r="W512">
        <v>752.55</v>
      </c>
      <c r="X512">
        <v>759</v>
      </c>
      <c r="Y512">
        <v>741.75</v>
      </c>
      <c r="Z512">
        <v>784.65</v>
      </c>
      <c r="AA512">
        <v>741.75</v>
      </c>
      <c r="AB512">
        <v>789.7</v>
      </c>
      <c r="AC512" s="1">
        <f>(Table2[[#This Row],[Close Price]]/Table2[[#This Row],[Day Low]])-1</f>
        <v>-2.7240714902663221E-3</v>
      </c>
      <c r="AD512" s="1">
        <f>(Table2[[#This Row],[Day High]]/Table2[[#This Row],[Close Price]])-1</f>
        <v>1.1325782811459018E-2</v>
      </c>
      <c r="AE512" s="1">
        <f>(Table2[[#This Row],[Close Price]]/Table2[[#This Row],[Current Week Low]])-1</f>
        <v>1.1796427367711582E-2</v>
      </c>
      <c r="AF512" s="1">
        <f>(Table2[[#This Row],[Current Week High]]/Table2[[#This Row],[Close Price]])-1</f>
        <v>4.5502998001332395E-2</v>
      </c>
      <c r="AG512" s="1">
        <f>(Table2[[#This Row],[Close Price]]/Table2[[#This Row],[Current Month Low]])-1</f>
        <v>1.1796427367711582E-2</v>
      </c>
      <c r="AH512" s="1">
        <f>(Table2[[#This Row],[Current Month High]]/Table2[[#This Row],[Close Price]])-1</f>
        <v>5.2231845436375712E-2</v>
      </c>
      <c r="AI512">
        <v>45.103264490339697</v>
      </c>
      <c r="AJ512">
        <v>22.9521625163827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-0.03</v>
      </c>
      <c r="AM512" t="s">
        <v>3110</v>
      </c>
      <c r="AN512">
        <v>-5.97</v>
      </c>
      <c r="AO512" t="s">
        <v>3110</v>
      </c>
      <c r="AP512">
        <v>0.100990220014398</v>
      </c>
      <c r="AQ512">
        <f>(Table2[[#This Row],[Sharpe Ratio]]-AVERAGE(Table2[Sharpe Ratio]))/_xlfn.STDEV.P(Table2[Sharpe Ratio])</f>
        <v>0.45279623080445158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-3.0912022533274008</v>
      </c>
      <c r="AS512">
        <f>_xlfn.RANK.AVG(Table2[[#This Row],[1Y Return vs Nifty Z-Score]],Table2[1Y Return vs Nifty Z-Score])</f>
        <v>555</v>
      </c>
      <c r="AT512">
        <f>_xlfn.RANK.AVG(Table2[[#This Row],[6M Return vs Nifty Z-Score]],Table2[6M Return vs Nifty Z-Score])</f>
        <v>636</v>
      </c>
      <c r="AU512">
        <f>_xlfn.RANK.AVG(Table2[[#This Row],[Sharpe Ratio Z-Score]],Table2[Sharpe Ratio Z-Score])</f>
        <v>228</v>
      </c>
      <c r="AV512">
        <f>(Table2[[#This Row],[Rank 1Y]]+Table2[[#This Row],[Rank 6M]]+Table2[[#This Row],[Rank Sharpe]])/3</f>
        <v>473</v>
      </c>
    </row>
    <row r="513" spans="1:48" x14ac:dyDescent="0.3">
      <c r="A513" t="s">
        <v>1824</v>
      </c>
      <c r="B513" t="s">
        <v>1825</v>
      </c>
      <c r="C513" t="s">
        <v>3083</v>
      </c>
      <c r="D513" t="s">
        <v>704</v>
      </c>
      <c r="E513">
        <v>3937.5056504199902</v>
      </c>
      <c r="F513">
        <v>596.15</v>
      </c>
      <c r="G513">
        <v>-1.4201825990832</v>
      </c>
      <c r="H513">
        <f>(Table2[[#This Row],[1Y Return vs Nifty]]-AVERAGE(Table2[1Y Return vs Nifty]))/_xlfn.STDEV.P(Table2[1Y Return vs Nifty])</f>
        <v>-0.54027459360343011</v>
      </c>
      <c r="I513">
        <v>-17.4283168028206</v>
      </c>
      <c r="J513">
        <f>(Table2[[#This Row],[1M Return vs Nifty]]-AVERAGE(Table2[1M Return vs Nifty]))/_xlfn.STDEV.P(Table2[1M Return vs Nifty])</f>
        <v>-1.4352500134859179</v>
      </c>
      <c r="K513">
        <v>-26.579315554001401</v>
      </c>
      <c r="L513">
        <f>(Table2[[#This Row],[6M Return vs Nifty]]-AVERAGE(Table2[6M Return vs Nifty]))/_xlfn.STDEV.P(Table2[6M Return vs Nifty])</f>
        <v>-1.0929276591016335</v>
      </c>
      <c r="M513">
        <v>-3.9160741944063302</v>
      </c>
      <c r="N513">
        <f>(Table2[[#This Row],[1W Return vs Nifty]]-AVERAGE(Table2[1W Return vs Nifty]))/_xlfn.STDEV.P(Table2[1W Return vs Nifty])</f>
        <v>-0.14682964612932067</v>
      </c>
      <c r="O513">
        <v>634.79999999999995</v>
      </c>
      <c r="P513">
        <v>645.88236800608502</v>
      </c>
      <c r="Q513">
        <v>642.62316881058496</v>
      </c>
      <c r="R513">
        <v>25.7283491415131</v>
      </c>
      <c r="S513" s="1">
        <f>(Table2[[#This Row],[Close Price]]-Table2[[#This Row],[20D EMA]])/Table2[[#This Row],[20D EMA]]</f>
        <v>-6.0885318210459956E-2</v>
      </c>
      <c r="T513" s="1">
        <f>(Table2[[#This Row],[Close Price]]-Table2[[#This Row],[50D EMA]])/Table2[[#This Row],[50D EMA]]</f>
        <v>-7.6999110781758487E-2</v>
      </c>
      <c r="U513" s="1">
        <f>(Table2[[#This Row],[Close Price]]-Table2[[#This Row],[200D EMA]])/Table2[[#This Row],[200D EMA]]</f>
        <v>-7.231791672964577E-2</v>
      </c>
      <c r="V513">
        <v>0.65633847047006899</v>
      </c>
      <c r="W513">
        <v>597</v>
      </c>
      <c r="X513">
        <v>599.85</v>
      </c>
      <c r="Y513">
        <v>591.15</v>
      </c>
      <c r="Z513">
        <v>617.85</v>
      </c>
      <c r="AA513">
        <v>591.15</v>
      </c>
      <c r="AB513">
        <v>636.4</v>
      </c>
      <c r="AC513" s="1">
        <f>(Table2[[#This Row],[Close Price]]/Table2[[#This Row],[Day Low]])-1</f>
        <v>-1.4237855946399591E-3</v>
      </c>
      <c r="AD513" s="1">
        <f>(Table2[[#This Row],[Day High]]/Table2[[#This Row],[Close Price]])-1</f>
        <v>6.2064916547850402E-3</v>
      </c>
      <c r="AE513" s="1">
        <f>(Table2[[#This Row],[Close Price]]/Table2[[#This Row],[Current Week Low]])-1</f>
        <v>8.458090163241172E-3</v>
      </c>
      <c r="AF513" s="1">
        <f>(Table2[[#This Row],[Current Week High]]/Table2[[#This Row],[Close Price]])-1</f>
        <v>3.640023484022481E-2</v>
      </c>
      <c r="AG513" s="1">
        <f>(Table2[[#This Row],[Close Price]]/Table2[[#This Row],[Current Month Low]])-1</f>
        <v>8.458090163241172E-3</v>
      </c>
      <c r="AH513" s="1">
        <f>(Table2[[#This Row],[Current Month High]]/Table2[[#This Row],[Close Price]])-1</f>
        <v>6.7516564622997599E-2</v>
      </c>
      <c r="AI513">
        <v>36.710559422964003</v>
      </c>
      <c r="AJ513">
        <v>24.7045288149775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-0.16</v>
      </c>
      <c r="AM513" t="s">
        <v>3110</v>
      </c>
      <c r="AN513">
        <v>-9.0500000000000007</v>
      </c>
      <c r="AO513" t="s">
        <v>3110</v>
      </c>
      <c r="AP513">
        <v>8.8989626121546997E-2</v>
      </c>
      <c r="AQ513">
        <f>(Table2[[#This Row],[Sharpe Ratio]]-AVERAGE(Table2[Sharpe Ratio]))/_xlfn.STDEV.P(Table2[Sharpe Ratio])</f>
        <v>0.31233707616672596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503</v>
      </c>
      <c r="AT513">
        <f>_xlfn.RANK.AVG(Table2[[#This Row],[6M Return vs Nifty Z-Score]],Table2[6M Return vs Nifty Z-Score])</f>
        <v>662</v>
      </c>
      <c r="AU513">
        <f>_xlfn.RANK.AVG(Table2[[#This Row],[Sharpe Ratio Z-Score]],Table2[Sharpe Ratio Z-Score])</f>
        <v>254</v>
      </c>
      <c r="AV513">
        <f>(Table2[[#This Row],[Rank 1Y]]+Table2[[#This Row],[Rank 6M]]+Table2[[#This Row],[Rank Sharpe]])/3</f>
        <v>473</v>
      </c>
    </row>
    <row r="514" spans="1:48" x14ac:dyDescent="0.3">
      <c r="A514" t="s">
        <v>749</v>
      </c>
      <c r="B514" t="s">
        <v>750</v>
      </c>
      <c r="C514" t="s">
        <v>3076</v>
      </c>
      <c r="D514" t="s">
        <v>514</v>
      </c>
      <c r="E514">
        <v>21326.391763039999</v>
      </c>
      <c r="F514">
        <v>176.8</v>
      </c>
      <c r="G514">
        <v>-31.053561355394098</v>
      </c>
      <c r="H514">
        <f>(Table2[[#This Row],[1Y Return vs Nifty]]-AVERAGE(Table2[1Y Return vs Nifty]))/_xlfn.STDEV.P(Table2[1Y Return vs Nifty])</f>
        <v>-0.98773391719375114</v>
      </c>
      <c r="I514">
        <v>9.31852491876211</v>
      </c>
      <c r="J514">
        <f>(Table2[[#This Row],[1M Return vs Nifty]]-AVERAGE(Table2[1M Return vs Nifty]))/_xlfn.STDEV.P(Table2[1M Return vs Nifty])</f>
        <v>1.307687967554088</v>
      </c>
      <c r="K514">
        <v>3.4186987350867102</v>
      </c>
      <c r="L514">
        <f>(Table2[[#This Row],[6M Return vs Nifty]]-AVERAGE(Table2[6M Return vs Nifty]))/_xlfn.STDEV.P(Table2[6M Return vs Nifty])</f>
        <v>-3.7012707822155426E-2</v>
      </c>
      <c r="M514">
        <v>1.6347954136784</v>
      </c>
      <c r="N514">
        <f>(Table2[[#This Row],[1W Return vs Nifty]]-AVERAGE(Table2[1W Return vs Nifty]))/_xlfn.STDEV.P(Table2[1W Return vs Nifty])</f>
        <v>0.93161169547265754</v>
      </c>
      <c r="O514">
        <v>175.82</v>
      </c>
      <c r="P514">
        <v>171.02854990313301</v>
      </c>
      <c r="Q514">
        <v>170.944580213894</v>
      </c>
      <c r="R514">
        <v>49.115687497581597</v>
      </c>
      <c r="S514" s="1">
        <f>(Table2[[#This Row],[Close Price]]-Table2[[#This Row],[20D EMA]])/Table2[[#This Row],[20D EMA]]</f>
        <v>5.5738823797066217E-3</v>
      </c>
      <c r="T514" s="1">
        <f>(Table2[[#This Row],[Close Price]]-Table2[[#This Row],[50D EMA]])/Table2[[#This Row],[50D EMA]]</f>
        <v>3.3745536053108253E-2</v>
      </c>
      <c r="U514" s="1">
        <f>(Table2[[#This Row],[Close Price]]-Table2[[#This Row],[200D EMA]])/Table2[[#This Row],[200D EMA]]</f>
        <v>3.4253322209919917E-2</v>
      </c>
      <c r="V514">
        <v>1.44525845005154</v>
      </c>
      <c r="W514">
        <v>176.07</v>
      </c>
      <c r="X514">
        <v>177.15</v>
      </c>
      <c r="Y514">
        <v>167</v>
      </c>
      <c r="Z514">
        <v>188.57</v>
      </c>
      <c r="AA514">
        <v>167</v>
      </c>
      <c r="AB514">
        <v>188.57</v>
      </c>
      <c r="AC514" s="1">
        <f>(Table2[[#This Row],[Close Price]]/Table2[[#This Row],[Day Low]])-1</f>
        <v>4.1460782643267802E-3</v>
      </c>
      <c r="AD514" s="1">
        <f>(Table2[[#This Row],[Day High]]/Table2[[#This Row],[Close Price]])-1</f>
        <v>1.9796380090497667E-3</v>
      </c>
      <c r="AE514" s="1">
        <f>(Table2[[#This Row],[Close Price]]/Table2[[#This Row],[Current Week Low]])-1</f>
        <v>5.8682634730538918E-2</v>
      </c>
      <c r="AF514" s="1">
        <f>(Table2[[#This Row],[Current Week High]]/Table2[[#This Row],[Close Price]])-1</f>
        <v>6.6572398190045234E-2</v>
      </c>
      <c r="AG514" s="1">
        <f>(Table2[[#This Row],[Close Price]]/Table2[[#This Row],[Current Month Low]])-1</f>
        <v>5.8682634730538918E-2</v>
      </c>
      <c r="AH514" s="1">
        <f>(Table2[[#This Row],[Current Month High]]/Table2[[#This Row],[Close Price]])-1</f>
        <v>6.6572398190045234E-2</v>
      </c>
      <c r="AI514">
        <v>28.676470588235201</v>
      </c>
      <c r="AJ514">
        <v>24.2882249560632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0.03</v>
      </c>
      <c r="AM514" t="s">
        <v>3111</v>
      </c>
      <c r="AN514">
        <v>0.34</v>
      </c>
      <c r="AO514" t="s">
        <v>3111</v>
      </c>
      <c r="AP514">
        <v>3.0616996470406999E-2</v>
      </c>
      <c r="AQ514">
        <f>(Table2[[#This Row],[Sharpe Ratio]]-AVERAGE(Table2[Sharpe Ratio]))/_xlfn.STDEV.P(Table2[Sharpe Ratio])</f>
        <v>-0.37087662875369892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0.84367640925714005</v>
      </c>
      <c r="AS514">
        <f>_xlfn.RANK.AVG(Table2[[#This Row],[1Y Return vs Nifty Z-Score]],Table2[1Y Return vs Nifty Z-Score])</f>
        <v>658</v>
      </c>
      <c r="AT514">
        <f>_xlfn.RANK.AVG(Table2[[#This Row],[6M Return vs Nifty Z-Score]],Table2[6M Return vs Nifty Z-Score])</f>
        <v>326</v>
      </c>
      <c r="AU514">
        <f>_xlfn.RANK.AVG(Table2[[#This Row],[Sharpe Ratio Z-Score]],Table2[Sharpe Ratio Z-Score])</f>
        <v>436</v>
      </c>
      <c r="AV514">
        <f>(Table2[[#This Row],[Rank 1Y]]+Table2[[#This Row],[Rank 6M]]+Table2[[#This Row],[Rank Sharpe]])/3</f>
        <v>473.33333333333331</v>
      </c>
    </row>
    <row r="515" spans="1:48" x14ac:dyDescent="0.3">
      <c r="A515" t="s">
        <v>753</v>
      </c>
      <c r="B515" t="s">
        <v>754</v>
      </c>
      <c r="C515" t="s">
        <v>3066</v>
      </c>
      <c r="D515" t="s">
        <v>555</v>
      </c>
      <c r="E515">
        <v>21021.108422735</v>
      </c>
      <c r="F515">
        <v>809.35</v>
      </c>
      <c r="G515">
        <v>4.5557487414798601</v>
      </c>
      <c r="H515">
        <f>(Table2[[#This Row],[1Y Return vs Nifty]]-AVERAGE(Table2[1Y Return vs Nifty]))/_xlfn.STDEV.P(Table2[1Y Return vs Nifty])</f>
        <v>-0.45003897729183828</v>
      </c>
      <c r="I515">
        <v>-1.29266410902719</v>
      </c>
      <c r="J515">
        <f>(Table2[[#This Row],[1M Return vs Nifty]]-AVERAGE(Table2[1M Return vs Nifty]))/_xlfn.STDEV.P(Table2[1M Return vs Nifty])</f>
        <v>0.21949094933073621</v>
      </c>
      <c r="K515">
        <v>-12.248197919268801</v>
      </c>
      <c r="L515">
        <f>(Table2[[#This Row],[6M Return vs Nifty]]-AVERAGE(Table2[6M Return vs Nifty]))/_xlfn.STDEV.P(Table2[6M Return vs Nifty])</f>
        <v>-0.58847955686295883</v>
      </c>
      <c r="M515">
        <v>3.3136328599988198</v>
      </c>
      <c r="N515">
        <f>(Table2[[#This Row],[1W Return vs Nifty]]-AVERAGE(Table2[1W Return vs Nifty]))/_xlfn.STDEV.P(Table2[1W Return vs Nifty])</f>
        <v>1.2577817977759858</v>
      </c>
      <c r="O515">
        <v>793.43</v>
      </c>
      <c r="P515">
        <v>785.57548554545201</v>
      </c>
      <c r="Q515">
        <v>741.13601185195796</v>
      </c>
      <c r="R515">
        <v>57.791149290775301</v>
      </c>
      <c r="S515" s="1">
        <f>(Table2[[#This Row],[Close Price]]-Table2[[#This Row],[20D EMA]])/Table2[[#This Row],[20D EMA]]</f>
        <v>2.0064782022358712E-2</v>
      </c>
      <c r="T515" s="1">
        <f>(Table2[[#This Row],[Close Price]]-Table2[[#This Row],[50D EMA]])/Table2[[#This Row],[50D EMA]]</f>
        <v>3.0263819189877788E-2</v>
      </c>
      <c r="U515" s="1">
        <f>(Table2[[#This Row],[Close Price]]-Table2[[#This Row],[200D EMA]])/Table2[[#This Row],[200D EMA]]</f>
        <v>9.2039770105878785E-2</v>
      </c>
      <c r="V515">
        <v>1.21962702007128</v>
      </c>
      <c r="W515">
        <v>805</v>
      </c>
      <c r="X515">
        <v>813.4</v>
      </c>
      <c r="Y515">
        <v>768.05</v>
      </c>
      <c r="Z515">
        <v>819.45</v>
      </c>
      <c r="AA515">
        <v>768.05</v>
      </c>
      <c r="AB515">
        <v>826</v>
      </c>
      <c r="AC515" s="1">
        <f>(Table2[[#This Row],[Close Price]]/Table2[[#This Row],[Day Low]])-1</f>
        <v>5.4037267080746521E-3</v>
      </c>
      <c r="AD515" s="1">
        <f>(Table2[[#This Row],[Day High]]/Table2[[#This Row],[Close Price]])-1</f>
        <v>5.0040155680484144E-3</v>
      </c>
      <c r="AE515" s="1">
        <f>(Table2[[#This Row],[Close Price]]/Table2[[#This Row],[Current Week Low]])-1</f>
        <v>5.3772540850205219E-2</v>
      </c>
      <c r="AF515" s="1">
        <f>(Table2[[#This Row],[Current Week High]]/Table2[[#This Row],[Close Price]])-1</f>
        <v>1.2479149935133105E-2</v>
      </c>
      <c r="AG515" s="1">
        <f>(Table2[[#This Row],[Close Price]]/Table2[[#This Row],[Current Month Low]])-1</f>
        <v>5.3772540850205219E-2</v>
      </c>
      <c r="AH515" s="1">
        <f>(Table2[[#This Row],[Current Month High]]/Table2[[#This Row],[Close Price]])-1</f>
        <v>2.0572064001976864E-2</v>
      </c>
      <c r="AI515">
        <v>12.893062333971701</v>
      </c>
      <c r="AJ515">
        <v>33.998344370860899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0.02</v>
      </c>
      <c r="AM515" t="s">
        <v>3111</v>
      </c>
      <c r="AN515">
        <v>2.2000000000000002</v>
      </c>
      <c r="AO515" t="s">
        <v>3111</v>
      </c>
      <c r="AP515">
        <v>2.9597977455899999E-2</v>
      </c>
      <c r="AQ515">
        <f>(Table2[[#This Row],[Sharpe Ratio]]-AVERAGE(Table2[Sharpe Ratio]))/_xlfn.STDEV.P(Table2[Sharpe Ratio])</f>
        <v>-0.38280358425401684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5.5950628697908122E-2</v>
      </c>
      <c r="AS515">
        <f>_xlfn.RANK.AVG(Table2[[#This Row],[1Y Return vs Nifty Z-Score]],Table2[1Y Return vs Nifty Z-Score])</f>
        <v>456</v>
      </c>
      <c r="AT515">
        <f>_xlfn.RANK.AVG(Table2[[#This Row],[6M Return vs Nifty Z-Score]],Table2[6M Return vs Nifty Z-Score])</f>
        <v>524</v>
      </c>
      <c r="AU515">
        <f>_xlfn.RANK.AVG(Table2[[#This Row],[Sharpe Ratio Z-Score]],Table2[Sharpe Ratio Z-Score])</f>
        <v>443</v>
      </c>
      <c r="AV515">
        <f>(Table2[[#This Row],[Rank 1Y]]+Table2[[#This Row],[Rank 6M]]+Table2[[#This Row],[Rank Sharpe]])/3</f>
        <v>474.33333333333331</v>
      </c>
    </row>
    <row r="516" spans="1:48" x14ac:dyDescent="0.3">
      <c r="A516" t="s">
        <v>1156</v>
      </c>
      <c r="B516" t="s">
        <v>1157</v>
      </c>
      <c r="C516" t="s">
        <v>3076</v>
      </c>
      <c r="D516" t="s">
        <v>857</v>
      </c>
      <c r="E516">
        <v>10295.897975424001</v>
      </c>
      <c r="F516">
        <v>74.56</v>
      </c>
      <c r="G516">
        <v>32.326356384972797</v>
      </c>
      <c r="H516">
        <f>(Table2[[#This Row],[1Y Return vs Nifty]]-AVERAGE(Table2[1Y Return vs Nifty]))/_xlfn.STDEV.P(Table2[1Y Return vs Nifty])</f>
        <v>-3.0707202335086545E-2</v>
      </c>
      <c r="I516">
        <v>-12.4850017012369</v>
      </c>
      <c r="J516">
        <f>(Table2[[#This Row],[1M Return vs Nifty]]-AVERAGE(Table2[1M Return vs Nifty]))/_xlfn.STDEV.P(Table2[1M Return vs Nifty])</f>
        <v>-0.9283039267095754</v>
      </c>
      <c r="K516">
        <v>-27.0649450094635</v>
      </c>
      <c r="L516">
        <f>(Table2[[#This Row],[6M Return vs Nifty]]-AVERAGE(Table2[6M Return vs Nifty]))/_xlfn.STDEV.P(Table2[6M Return vs Nifty])</f>
        <v>-1.1100215706473275</v>
      </c>
      <c r="M516">
        <v>-8.89543258436073</v>
      </c>
      <c r="N516">
        <f>(Table2[[#This Row],[1W Return vs Nifty]]-AVERAGE(Table2[1W Return vs Nifty]))/_xlfn.STDEV.P(Table2[1W Return vs Nifty])</f>
        <v>-1.1142358944328783</v>
      </c>
      <c r="O516">
        <v>76.47</v>
      </c>
      <c r="P516">
        <v>77.105813947154104</v>
      </c>
      <c r="Q516">
        <v>72.630112302059402</v>
      </c>
      <c r="R516">
        <v>44.288936587193497</v>
      </c>
      <c r="S516" s="1">
        <f>(Table2[[#This Row],[Close Price]]-Table2[[#This Row],[20D EMA]])/Table2[[#This Row],[20D EMA]]</f>
        <v>-2.4977115208578482E-2</v>
      </c>
      <c r="T516" s="1">
        <f>(Table2[[#This Row],[Close Price]]-Table2[[#This Row],[50D EMA]])/Table2[[#This Row],[50D EMA]]</f>
        <v>-3.3017146397013877E-2</v>
      </c>
      <c r="U516" s="1">
        <f>(Table2[[#This Row],[Close Price]]-Table2[[#This Row],[200D EMA]])/Table2[[#This Row],[200D EMA]]</f>
        <v>2.6571454136191375E-2</v>
      </c>
      <c r="V516">
        <v>0.73969789145935305</v>
      </c>
      <c r="W516">
        <v>74.22</v>
      </c>
      <c r="X516">
        <v>74.84</v>
      </c>
      <c r="Y516">
        <v>71</v>
      </c>
      <c r="Z516">
        <v>75</v>
      </c>
      <c r="AA516">
        <v>71</v>
      </c>
      <c r="AB516">
        <v>80.099999999999994</v>
      </c>
      <c r="AC516" s="1">
        <f>(Table2[[#This Row],[Close Price]]/Table2[[#This Row],[Day Low]])-1</f>
        <v>4.5809754783077139E-3</v>
      </c>
      <c r="AD516" s="1">
        <f>(Table2[[#This Row],[Day High]]/Table2[[#This Row],[Close Price]])-1</f>
        <v>3.7553648068668899E-3</v>
      </c>
      <c r="AE516" s="1">
        <f>(Table2[[#This Row],[Close Price]]/Table2[[#This Row],[Current Week Low]])-1</f>
        <v>5.0140845070422602E-2</v>
      </c>
      <c r="AF516" s="1">
        <f>(Table2[[#This Row],[Current Week High]]/Table2[[#This Row],[Close Price]])-1</f>
        <v>5.9012875536479381E-3</v>
      </c>
      <c r="AG516" s="1">
        <f>(Table2[[#This Row],[Close Price]]/Table2[[#This Row],[Current Month Low]])-1</f>
        <v>5.0140845070422602E-2</v>
      </c>
      <c r="AH516" s="1">
        <f>(Table2[[#This Row],[Current Month High]]/Table2[[#This Row],[Close Price]])-1</f>
        <v>7.4302575107296098E-2</v>
      </c>
      <c r="AI516">
        <v>27.212982832618</v>
      </c>
      <c r="AJ516">
        <v>65.3215077605321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0</v>
      </c>
      <c r="AM516">
        <v>0</v>
      </c>
      <c r="AN516">
        <v>-0.13</v>
      </c>
      <c r="AO516" t="s">
        <v>3110</v>
      </c>
      <c r="AP516">
        <v>2.5285271506700999E-2</v>
      </c>
      <c r="AQ516">
        <f>(Table2[[#This Row],[Sharpe Ratio]]-AVERAGE(Table2[Sharpe Ratio]))/_xlfn.STDEV.P(Table2[Sharpe Ratio])</f>
        <v>-0.43328100539118614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299</v>
      </c>
      <c r="AT516">
        <f>_xlfn.RANK.AVG(Table2[[#This Row],[6M Return vs Nifty Z-Score]],Table2[6M Return vs Nifty Z-Score])</f>
        <v>665</v>
      </c>
      <c r="AU516">
        <f>_xlfn.RANK.AVG(Table2[[#This Row],[Sharpe Ratio Z-Score]],Table2[Sharpe Ratio Z-Score])</f>
        <v>459</v>
      </c>
      <c r="AV516">
        <f>(Table2[[#This Row],[Rank 1Y]]+Table2[[#This Row],[Rank 6M]]+Table2[[#This Row],[Rank Sharpe]])/3</f>
        <v>474.33333333333331</v>
      </c>
    </row>
    <row r="517" spans="1:48" x14ac:dyDescent="0.3">
      <c r="A517" t="s">
        <v>1538</v>
      </c>
      <c r="B517" t="s">
        <v>1539</v>
      </c>
      <c r="C517" t="s">
        <v>3074</v>
      </c>
      <c r="D517" t="s">
        <v>138</v>
      </c>
      <c r="E517">
        <v>6233.9449610000001</v>
      </c>
      <c r="F517">
        <v>884.75</v>
      </c>
      <c r="G517">
        <v>2.78926052116099</v>
      </c>
      <c r="H517">
        <f>(Table2[[#This Row],[1Y Return vs Nifty]]-AVERAGE(Table2[1Y Return vs Nifty]))/_xlfn.STDEV.P(Table2[1Y Return vs Nifty])</f>
        <v>-0.47671266950541402</v>
      </c>
      <c r="I517">
        <v>-8.0601240734363095</v>
      </c>
      <c r="J517">
        <f>(Table2[[#This Row],[1M Return vs Nifty]]-AVERAGE(Table2[1M Return vs Nifty]))/_xlfn.STDEV.P(Table2[1M Return vs Nifty])</f>
        <v>-0.47452455966921742</v>
      </c>
      <c r="K517">
        <v>-8.9983305255842208</v>
      </c>
      <c r="L517">
        <f>(Table2[[#This Row],[6M Return vs Nifty]]-AVERAGE(Table2[6M Return vs Nifty]))/_xlfn.STDEV.P(Table2[6M Return vs Nifty])</f>
        <v>-0.47408586608071696</v>
      </c>
      <c r="M517">
        <v>-5.6609753735778199</v>
      </c>
      <c r="N517">
        <f>(Table2[[#This Row],[1W Return vs Nifty]]-AVERAGE(Table2[1W Return vs Nifty]))/_xlfn.STDEV.P(Table2[1W Return vs Nifty])</f>
        <v>-0.48583482936904399</v>
      </c>
      <c r="O517">
        <v>903.71</v>
      </c>
      <c r="P517">
        <v>904.29949253032305</v>
      </c>
      <c r="Q517">
        <v>841.033328030755</v>
      </c>
      <c r="R517">
        <v>45.003349225713698</v>
      </c>
      <c r="S517" s="1">
        <f>(Table2[[#This Row],[Close Price]]-Table2[[#This Row],[20D EMA]])/Table2[[#This Row],[20D EMA]]</f>
        <v>-2.098018169545544E-2</v>
      </c>
      <c r="T517" s="1">
        <f>(Table2[[#This Row],[Close Price]]-Table2[[#This Row],[50D EMA]])/Table2[[#This Row],[50D EMA]]</f>
        <v>-2.1618382728073371E-2</v>
      </c>
      <c r="U517" s="1">
        <f>(Table2[[#This Row],[Close Price]]-Table2[[#This Row],[200D EMA]])/Table2[[#This Row],[200D EMA]]</f>
        <v>5.1979714135236221E-2</v>
      </c>
      <c r="V517">
        <v>0.69749702614377596</v>
      </c>
      <c r="W517">
        <v>887.1</v>
      </c>
      <c r="X517">
        <v>893.05</v>
      </c>
      <c r="Y517">
        <v>833.85</v>
      </c>
      <c r="Z517">
        <v>899.7</v>
      </c>
      <c r="AA517">
        <v>833.85</v>
      </c>
      <c r="AB517">
        <v>939.95</v>
      </c>
      <c r="AC517" s="1">
        <f>(Table2[[#This Row],[Close Price]]/Table2[[#This Row],[Day Low]])-1</f>
        <v>-2.6490812760681104E-3</v>
      </c>
      <c r="AD517" s="1">
        <f>(Table2[[#This Row],[Day High]]/Table2[[#This Row],[Close Price]])-1</f>
        <v>9.381181124611393E-3</v>
      </c>
      <c r="AE517" s="1">
        <f>(Table2[[#This Row],[Close Price]]/Table2[[#This Row],[Current Week Low]])-1</f>
        <v>6.1042153864603987E-2</v>
      </c>
      <c r="AF517" s="1">
        <f>(Table2[[#This Row],[Current Week High]]/Table2[[#This Row],[Close Price]])-1</f>
        <v>1.6897428652161706E-2</v>
      </c>
      <c r="AG517" s="1">
        <f>(Table2[[#This Row],[Close Price]]/Table2[[#This Row],[Current Month Low]])-1</f>
        <v>6.1042153864603987E-2</v>
      </c>
      <c r="AH517" s="1">
        <f>(Table2[[#This Row],[Current Month High]]/Table2[[#This Row],[Close Price]])-1</f>
        <v>6.2390505792596862E-2</v>
      </c>
      <c r="AI517">
        <v>13.365357445606</v>
      </c>
      <c r="AJ517">
        <v>43.616589562535502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-0.06</v>
      </c>
      <c r="AM517" t="s">
        <v>3110</v>
      </c>
      <c r="AN517">
        <v>-1.23</v>
      </c>
      <c r="AO517" t="s">
        <v>3110</v>
      </c>
      <c r="AP517">
        <v>2.3768365005962001E-2</v>
      </c>
      <c r="AQ517">
        <f>(Table2[[#This Row],[Sharpe Ratio]]-AVERAGE(Table2[Sharpe Ratio]))/_xlfn.STDEV.P(Table2[Sharpe Ratio])</f>
        <v>-0.45103541043652279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469</v>
      </c>
      <c r="AT517">
        <f>_xlfn.RANK.AVG(Table2[[#This Row],[6M Return vs Nifty Z-Score]],Table2[6M Return vs Nifty Z-Score])</f>
        <v>487</v>
      </c>
      <c r="AU517">
        <f>_xlfn.RANK.AVG(Table2[[#This Row],[Sharpe Ratio Z-Score]],Table2[Sharpe Ratio Z-Score])</f>
        <v>468</v>
      </c>
      <c r="AV517">
        <f>(Table2[[#This Row],[Rank 1Y]]+Table2[[#This Row],[Rank 6M]]+Table2[[#This Row],[Rank Sharpe]])/3</f>
        <v>474.66666666666669</v>
      </c>
    </row>
    <row r="518" spans="1:48" x14ac:dyDescent="0.3">
      <c r="A518" t="s">
        <v>1617</v>
      </c>
      <c r="B518" t="s">
        <v>1618</v>
      </c>
      <c r="C518" t="s">
        <v>3072</v>
      </c>
      <c r="D518" t="s">
        <v>210</v>
      </c>
      <c r="E518">
        <v>5270.0949558499997</v>
      </c>
      <c r="F518">
        <v>132.1</v>
      </c>
      <c r="G518">
        <v>-5.0820259626958704</v>
      </c>
      <c r="H518">
        <f>(Table2[[#This Row],[1Y Return vs Nifty]]-AVERAGE(Table2[1Y Return vs Nifty]))/_xlfn.STDEV.P(Table2[1Y Return vs Nifty])</f>
        <v>-0.59556784814757768</v>
      </c>
      <c r="I518">
        <v>-0.47293599390150298</v>
      </c>
      <c r="J518">
        <f>(Table2[[#This Row],[1M Return vs Nifty]]-AVERAGE(Table2[1M Return vs Nifty]))/_xlfn.STDEV.P(Table2[1M Return vs Nifty])</f>
        <v>0.30355558038174513</v>
      </c>
      <c r="K518">
        <v>-7.8313793079366496</v>
      </c>
      <c r="L518">
        <f>(Table2[[#This Row],[6M Return vs Nifty]]-AVERAGE(Table2[6M Return vs Nifty]))/_xlfn.STDEV.P(Table2[6M Return vs Nifty])</f>
        <v>-0.43300977263488905</v>
      </c>
      <c r="M518">
        <v>-6.7745424932262299</v>
      </c>
      <c r="N518">
        <f>(Table2[[#This Row],[1W Return vs Nifty]]-AVERAGE(Table2[1W Return vs Nifty]))/_xlfn.STDEV.P(Table2[1W Return vs Nifty])</f>
        <v>-0.70218233944717134</v>
      </c>
      <c r="O518">
        <v>132.43</v>
      </c>
      <c r="P518">
        <v>130.01889032891799</v>
      </c>
      <c r="Q518">
        <v>123.53633907014699</v>
      </c>
      <c r="R518">
        <v>47.279234049919602</v>
      </c>
      <c r="S518" s="1">
        <f>(Table2[[#This Row],[Close Price]]-Table2[[#This Row],[20D EMA]])/Table2[[#This Row],[20D EMA]]</f>
        <v>-2.491882503964453E-3</v>
      </c>
      <c r="T518" s="1">
        <f>(Table2[[#This Row],[Close Price]]-Table2[[#This Row],[50D EMA]])/Table2[[#This Row],[50D EMA]]</f>
        <v>1.6006210065454898E-2</v>
      </c>
      <c r="U518" s="1">
        <f>(Table2[[#This Row],[Close Price]]-Table2[[#This Row],[200D EMA]])/Table2[[#This Row],[200D EMA]]</f>
        <v>6.9320986798794004E-2</v>
      </c>
      <c r="V518">
        <v>2.09023120933968</v>
      </c>
      <c r="W518">
        <v>131.22999999999999</v>
      </c>
      <c r="X518">
        <v>132.49</v>
      </c>
      <c r="Y518">
        <v>126.35</v>
      </c>
      <c r="Z518">
        <v>136</v>
      </c>
      <c r="AA518">
        <v>126.35</v>
      </c>
      <c r="AB518">
        <v>148.4</v>
      </c>
      <c r="AC518" s="1">
        <f>(Table2[[#This Row],[Close Price]]/Table2[[#This Row],[Day Low]])-1</f>
        <v>6.6295816505372862E-3</v>
      </c>
      <c r="AD518" s="1">
        <f>(Table2[[#This Row],[Day High]]/Table2[[#This Row],[Close Price]])-1</f>
        <v>2.9523088569267664E-3</v>
      </c>
      <c r="AE518" s="1">
        <f>(Table2[[#This Row],[Close Price]]/Table2[[#This Row],[Current Week Low]])-1</f>
        <v>4.550850811238627E-2</v>
      </c>
      <c r="AF518" s="1">
        <f>(Table2[[#This Row],[Current Week High]]/Table2[[#This Row],[Close Price]])-1</f>
        <v>2.9523088569265665E-2</v>
      </c>
      <c r="AG518" s="1">
        <f>(Table2[[#This Row],[Close Price]]/Table2[[#This Row],[Current Month Low]])-1</f>
        <v>4.550850811238627E-2</v>
      </c>
      <c r="AH518" s="1">
        <f>(Table2[[#This Row],[Current Month High]]/Table2[[#This Row],[Close Price]])-1</f>
        <v>0.1233913701741105</v>
      </c>
      <c r="AI518">
        <v>13.2929598788796</v>
      </c>
      <c r="AJ518">
        <v>29.066927210551999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-0.08</v>
      </c>
      <c r="AM518" t="s">
        <v>3110</v>
      </c>
      <c r="AN518">
        <v>6.52</v>
      </c>
      <c r="AO518" t="s">
        <v>3111</v>
      </c>
      <c r="AP518">
        <v>3.3204170450521001E-2</v>
      </c>
      <c r="AQ518">
        <f>(Table2[[#This Row],[Sharpe Ratio]]-AVERAGE(Table2[Sharpe Ratio]))/_xlfn.STDEV.P(Table2[Sharpe Ratio])</f>
        <v>-0.34059543822328586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-1.7677998180711789</v>
      </c>
      <c r="AS518">
        <f>_xlfn.RANK.AVG(Table2[[#This Row],[1Y Return vs Nifty Z-Score]],Table2[1Y Return vs Nifty Z-Score])</f>
        <v>529</v>
      </c>
      <c r="AT518">
        <f>_xlfn.RANK.AVG(Table2[[#This Row],[6M Return vs Nifty Z-Score]],Table2[6M Return vs Nifty Z-Score])</f>
        <v>467</v>
      </c>
      <c r="AU518">
        <f>_xlfn.RANK.AVG(Table2[[#This Row],[Sharpe Ratio Z-Score]],Table2[Sharpe Ratio Z-Score])</f>
        <v>429</v>
      </c>
      <c r="AV518">
        <f>(Table2[[#This Row],[Rank 1Y]]+Table2[[#This Row],[Rank 6M]]+Table2[[#This Row],[Rank Sharpe]])/3</f>
        <v>475</v>
      </c>
    </row>
    <row r="519" spans="1:48" x14ac:dyDescent="0.3">
      <c r="A519" t="s">
        <v>512</v>
      </c>
      <c r="B519" t="s">
        <v>513</v>
      </c>
      <c r="C519" t="s">
        <v>3076</v>
      </c>
      <c r="D519" t="s">
        <v>514</v>
      </c>
      <c r="E519">
        <v>39930.011680919997</v>
      </c>
      <c r="F519">
        <v>607.29999999999995</v>
      </c>
      <c r="G519">
        <v>-5.7286342901628302</v>
      </c>
      <c r="H519">
        <f>(Table2[[#This Row],[1Y Return vs Nifty]]-AVERAGE(Table2[1Y Return vs Nifty]))/_xlfn.STDEV.P(Table2[1Y Return vs Nifty])</f>
        <v>-0.60533153143241458</v>
      </c>
      <c r="I519">
        <v>4.9843934447654101</v>
      </c>
      <c r="J519">
        <f>(Table2[[#This Row],[1M Return vs Nifty]]-AVERAGE(Table2[1M Return vs Nifty]))/_xlfn.STDEV.P(Table2[1M Return vs Nifty])</f>
        <v>0.86321478606240121</v>
      </c>
      <c r="K519">
        <v>16.790846043622501</v>
      </c>
      <c r="L519">
        <f>(Table2[[#This Row],[6M Return vs Nifty]]-AVERAGE(Table2[6M Return vs Nifty]))/_xlfn.STDEV.P(Table2[6M Return vs Nifty])</f>
        <v>0.43368012330069389</v>
      </c>
      <c r="M519">
        <v>4.7730129579632896</v>
      </c>
      <c r="N519">
        <f>(Table2[[#This Row],[1W Return vs Nifty]]-AVERAGE(Table2[1W Return vs Nifty]))/_xlfn.STDEV.P(Table2[1W Return vs Nifty])</f>
        <v>1.5413149992159438</v>
      </c>
      <c r="O519">
        <v>584.41</v>
      </c>
      <c r="P519">
        <v>558.13610411608795</v>
      </c>
      <c r="Q519">
        <v>518.42340782048996</v>
      </c>
      <c r="R519">
        <v>63.324215532672902</v>
      </c>
      <c r="S519" s="1">
        <f>(Table2[[#This Row],[Close Price]]-Table2[[#This Row],[20D EMA]])/Table2[[#This Row],[20D EMA]]</f>
        <v>3.9167707602539292E-2</v>
      </c>
      <c r="T519" s="1">
        <f>(Table2[[#This Row],[Close Price]]-Table2[[#This Row],[50D EMA]])/Table2[[#This Row],[50D EMA]]</f>
        <v>8.8085854904104713E-2</v>
      </c>
      <c r="U519" s="1">
        <f>(Table2[[#This Row],[Close Price]]-Table2[[#This Row],[200D EMA]])/Table2[[#This Row],[200D EMA]]</f>
        <v>0.17143630252568484</v>
      </c>
      <c r="V519">
        <v>0.72463186043475003</v>
      </c>
      <c r="W519">
        <v>605.45000000000005</v>
      </c>
      <c r="X519">
        <v>611.1</v>
      </c>
      <c r="Y519">
        <v>582</v>
      </c>
      <c r="Z519">
        <v>614.29999999999995</v>
      </c>
      <c r="AA519">
        <v>582</v>
      </c>
      <c r="AB519">
        <v>615.45000000000005</v>
      </c>
      <c r="AC519" s="1">
        <f>(Table2[[#This Row],[Close Price]]/Table2[[#This Row],[Day Low]])-1</f>
        <v>3.0555784953338883E-3</v>
      </c>
      <c r="AD519" s="1">
        <f>(Table2[[#This Row],[Day High]]/Table2[[#This Row],[Close Price]])-1</f>
        <v>6.2572040177837351E-3</v>
      </c>
      <c r="AE519" s="1">
        <f>(Table2[[#This Row],[Close Price]]/Table2[[#This Row],[Current Week Low]])-1</f>
        <v>4.3470790378006718E-2</v>
      </c>
      <c r="AF519" s="1">
        <f>(Table2[[#This Row],[Current Week High]]/Table2[[#This Row],[Close Price]])-1</f>
        <v>1.152642845381191E-2</v>
      </c>
      <c r="AG519" s="1">
        <f>(Table2[[#This Row],[Close Price]]/Table2[[#This Row],[Current Month Low]])-1</f>
        <v>4.3470790378006718E-2</v>
      </c>
      <c r="AH519" s="1">
        <f>(Table2[[#This Row],[Current Month High]]/Table2[[#This Row],[Close Price]])-1</f>
        <v>1.3420055985509771E-2</v>
      </c>
      <c r="AI519">
        <v>1.34200559855097</v>
      </c>
      <c r="AJ519">
        <v>44.234651466571599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0.15</v>
      </c>
      <c r="AM519" t="s">
        <v>3111</v>
      </c>
      <c r="AN519">
        <v>6.67</v>
      </c>
      <c r="AO519" t="s">
        <v>3111</v>
      </c>
      <c r="AP519">
        <v>-7.6012245912085996E-2</v>
      </c>
      <c r="AQ519">
        <f>(Table2[[#This Row],[Sharpe Ratio]]-AVERAGE(Table2[Sharpe Ratio]))/_xlfn.STDEV.P(Table2[Sharpe Ratio])</f>
        <v>-1.6189026330023921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0.61397574414423217</v>
      </c>
      <c r="AS519">
        <f>_xlfn.RANK.AVG(Table2[[#This Row],[1Y Return vs Nifty Z-Score]],Table2[1Y Return vs Nifty Z-Score])</f>
        <v>535</v>
      </c>
      <c r="AT519">
        <f>_xlfn.RANK.AVG(Table2[[#This Row],[6M Return vs Nifty Z-Score]],Table2[6M Return vs Nifty Z-Score])</f>
        <v>194</v>
      </c>
      <c r="AU519">
        <f>_xlfn.RANK.AVG(Table2[[#This Row],[Sharpe Ratio Z-Score]],Table2[Sharpe Ratio Z-Score])</f>
        <v>698</v>
      </c>
      <c r="AV519">
        <f>(Table2[[#This Row],[Rank 1Y]]+Table2[[#This Row],[Rank 6M]]+Table2[[#This Row],[Rank Sharpe]])/3</f>
        <v>475.66666666666669</v>
      </c>
    </row>
    <row r="520" spans="1:48" x14ac:dyDescent="0.3">
      <c r="A520" t="s">
        <v>1114</v>
      </c>
      <c r="B520" t="s">
        <v>1115</v>
      </c>
      <c r="C520" t="s">
        <v>3072</v>
      </c>
      <c r="D520" t="s">
        <v>387</v>
      </c>
      <c r="E520">
        <v>10865.905963499999</v>
      </c>
      <c r="F520">
        <v>2686.25</v>
      </c>
      <c r="G520">
        <v>-12.5882828190725</v>
      </c>
      <c r="H520">
        <f>(Table2[[#This Row],[1Y Return vs Nifty]]-AVERAGE(Table2[1Y Return vs Nifty]))/_xlfn.STDEV.P(Table2[1Y Return vs Nifty])</f>
        <v>-0.70891113725645782</v>
      </c>
      <c r="I520">
        <v>-3.5123857562391398</v>
      </c>
      <c r="J520">
        <f>(Table2[[#This Row],[1M Return vs Nifty]]-AVERAGE(Table2[1M Return vs Nifty]))/_xlfn.STDEV.P(Table2[1M Return vs Nifty])</f>
        <v>-8.1456021863473126E-3</v>
      </c>
      <c r="K520">
        <v>-13.1823590814507</v>
      </c>
      <c r="L520">
        <f>(Table2[[#This Row],[6M Return vs Nifty]]-AVERAGE(Table2[6M Return vs Nifty]))/_xlfn.STDEV.P(Table2[6M Return vs Nifty])</f>
        <v>-0.62136155793631931</v>
      </c>
      <c r="M520">
        <v>-1.75160459862099</v>
      </c>
      <c r="N520">
        <f>(Table2[[#This Row],[1W Return vs Nifty]]-AVERAGE(Table2[1W Return vs Nifty]))/_xlfn.STDEV.P(Table2[1W Return vs Nifty])</f>
        <v>0.27369067943113573</v>
      </c>
      <c r="O520">
        <v>2642.89</v>
      </c>
      <c r="P520">
        <v>2605.3533364933101</v>
      </c>
      <c r="Q520">
        <v>2469.6623805898498</v>
      </c>
      <c r="R520">
        <v>55.116703821513802</v>
      </c>
      <c r="S520" s="1">
        <f>(Table2[[#This Row],[Close Price]]-Table2[[#This Row],[20D EMA]])/Table2[[#This Row],[20D EMA]]</f>
        <v>1.640628251648768E-2</v>
      </c>
      <c r="T520" s="1">
        <f>(Table2[[#This Row],[Close Price]]-Table2[[#This Row],[50D EMA]])/Table2[[#This Row],[50D EMA]]</f>
        <v>3.1050169807513812E-2</v>
      </c>
      <c r="U520" s="1">
        <f>(Table2[[#This Row],[Close Price]]-Table2[[#This Row],[200D EMA]])/Table2[[#This Row],[200D EMA]]</f>
        <v>8.7699282749094137E-2</v>
      </c>
      <c r="V520">
        <v>0.76109851704015996</v>
      </c>
      <c r="W520">
        <v>2654</v>
      </c>
      <c r="X520">
        <v>2688</v>
      </c>
      <c r="Y520">
        <v>2512.25</v>
      </c>
      <c r="Z520">
        <v>2693.95</v>
      </c>
      <c r="AA520">
        <v>2512.25</v>
      </c>
      <c r="AB520">
        <v>2707.55</v>
      </c>
      <c r="AC520" s="1">
        <f>(Table2[[#This Row],[Close Price]]/Table2[[#This Row],[Day Low]])-1</f>
        <v>1.2151469480030208E-2</v>
      </c>
      <c r="AD520" s="1">
        <f>(Table2[[#This Row],[Day High]]/Table2[[#This Row],[Close Price]])-1</f>
        <v>6.514657980456473E-4</v>
      </c>
      <c r="AE520" s="1">
        <f>(Table2[[#This Row],[Close Price]]/Table2[[#This Row],[Current Week Low]])-1</f>
        <v>6.9260622947556971E-2</v>
      </c>
      <c r="AF520" s="1">
        <f>(Table2[[#This Row],[Current Week High]]/Table2[[#This Row],[Close Price]])-1</f>
        <v>2.8664495114005817E-3</v>
      </c>
      <c r="AG520" s="1">
        <f>(Table2[[#This Row],[Close Price]]/Table2[[#This Row],[Current Month Low]])-1</f>
        <v>6.9260622947556971E-2</v>
      </c>
      <c r="AH520" s="1">
        <f>(Table2[[#This Row],[Current Month High]]/Table2[[#This Row],[Close Price]])-1</f>
        <v>7.9292694276409392E-3</v>
      </c>
      <c r="AI520">
        <v>11.622149837133501</v>
      </c>
      <c r="AJ520">
        <v>30.631944951005401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0.03</v>
      </c>
      <c r="AM520" t="s">
        <v>3111</v>
      </c>
      <c r="AN520">
        <v>2.59</v>
      </c>
      <c r="AO520" t="s">
        <v>3111</v>
      </c>
      <c r="AP520">
        <v>6.8451467022479007E-2</v>
      </c>
      <c r="AQ520">
        <f>(Table2[[#This Row],[Sharpe Ratio]]-AVERAGE(Table2[Sharpe Ratio]))/_xlfn.STDEV.P(Table2[Sharpe Ratio])</f>
        <v>7.195126771196951E-2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-0.99277635023601918</v>
      </c>
      <c r="AS520">
        <f>_xlfn.RANK.AVG(Table2[[#This Row],[1Y Return vs Nifty Z-Score]],Table2[1Y Return vs Nifty Z-Score])</f>
        <v>577</v>
      </c>
      <c r="AT520">
        <f>_xlfn.RANK.AVG(Table2[[#This Row],[6M Return vs Nifty Z-Score]],Table2[6M Return vs Nifty Z-Score])</f>
        <v>533</v>
      </c>
      <c r="AU520">
        <f>_xlfn.RANK.AVG(Table2[[#This Row],[Sharpe Ratio Z-Score]],Table2[Sharpe Ratio Z-Score])</f>
        <v>318</v>
      </c>
      <c r="AV520">
        <f>(Table2[[#This Row],[Rank 1Y]]+Table2[[#This Row],[Rank 6M]]+Table2[[#This Row],[Rank Sharpe]])/3</f>
        <v>476</v>
      </c>
    </row>
    <row r="521" spans="1:48" x14ac:dyDescent="0.3">
      <c r="A521" t="s">
        <v>1321</v>
      </c>
      <c r="B521" t="s">
        <v>1322</v>
      </c>
      <c r="C521" t="s">
        <v>3066</v>
      </c>
      <c r="D521" t="s">
        <v>24</v>
      </c>
      <c r="E521">
        <v>8283.6125184600005</v>
      </c>
      <c r="F521">
        <v>219.42</v>
      </c>
      <c r="G521">
        <v>-22.117620887090801</v>
      </c>
      <c r="H521">
        <f>(Table2[[#This Row],[1Y Return vs Nifty]]-AVERAGE(Table2[1Y Return vs Nifty]))/_xlfn.STDEV.P(Table2[1Y Return vs Nifty])</f>
        <v>-0.85280263208881413</v>
      </c>
      <c r="I521">
        <v>-2.9876101076072201</v>
      </c>
      <c r="J521">
        <f>(Table2[[#This Row],[1M Return vs Nifty]]-AVERAGE(Table2[1M Return vs Nifty]))/_xlfn.STDEV.P(Table2[1M Return vs Nifty])</f>
        <v>4.5671109077767544E-2</v>
      </c>
      <c r="K521">
        <v>-25.3326228181188</v>
      </c>
      <c r="L521">
        <f>(Table2[[#This Row],[6M Return vs Nifty]]-AVERAGE(Table2[6M Return vs Nifty]))/_xlfn.STDEV.P(Table2[6M Return vs Nifty])</f>
        <v>-1.0490447044905742</v>
      </c>
      <c r="M521">
        <v>-6.5638266946007402</v>
      </c>
      <c r="N521">
        <f>(Table2[[#This Row],[1W Return vs Nifty]]-AVERAGE(Table2[1W Return vs Nifty]))/_xlfn.STDEV.P(Table2[1W Return vs Nifty])</f>
        <v>-0.66124377583266514</v>
      </c>
      <c r="O521">
        <v>226.76</v>
      </c>
      <c r="P521">
        <v>225.45206347771199</v>
      </c>
      <c r="Q521">
        <v>222.23184321519801</v>
      </c>
      <c r="R521">
        <v>35.866501219656399</v>
      </c>
      <c r="S521" s="1">
        <f>(Table2[[#This Row],[Close Price]]-Table2[[#This Row],[20D EMA]])/Table2[[#This Row],[20D EMA]]</f>
        <v>-3.2369024519315594E-2</v>
      </c>
      <c r="T521" s="1">
        <f>(Table2[[#This Row],[Close Price]]-Table2[[#This Row],[50D EMA]])/Table2[[#This Row],[50D EMA]]</f>
        <v>-2.675541480820523E-2</v>
      </c>
      <c r="U521" s="1">
        <f>(Table2[[#This Row],[Close Price]]-Table2[[#This Row],[200D EMA]])/Table2[[#This Row],[200D EMA]]</f>
        <v>-1.2652746674450153E-2</v>
      </c>
      <c r="V521">
        <v>1.6240912166990999</v>
      </c>
      <c r="W521">
        <v>216.4</v>
      </c>
      <c r="X521">
        <v>217.85</v>
      </c>
      <c r="Y521">
        <v>216</v>
      </c>
      <c r="Z521">
        <v>228</v>
      </c>
      <c r="AA521">
        <v>216</v>
      </c>
      <c r="AB521">
        <v>240.05</v>
      </c>
      <c r="AC521" s="1">
        <f>(Table2[[#This Row],[Close Price]]/Table2[[#This Row],[Day Low]])-1</f>
        <v>1.3955637707948165E-2</v>
      </c>
      <c r="AD521" s="1">
        <f>(Table2[[#This Row],[Day High]]/Table2[[#This Row],[Close Price]])-1</f>
        <v>-7.155227417737664E-3</v>
      </c>
      <c r="AE521" s="1">
        <f>(Table2[[#This Row],[Close Price]]/Table2[[#This Row],[Current Week Low]])-1</f>
        <v>1.5833333333333366E-2</v>
      </c>
      <c r="AF521" s="1">
        <f>(Table2[[#This Row],[Current Week High]]/Table2[[#This Row],[Close Price]])-1</f>
        <v>3.9103089964451776E-2</v>
      </c>
      <c r="AG521" s="1">
        <f>(Table2[[#This Row],[Close Price]]/Table2[[#This Row],[Current Month Low]])-1</f>
        <v>1.5833333333333366E-2</v>
      </c>
      <c r="AH521" s="1">
        <f>(Table2[[#This Row],[Current Month High]]/Table2[[#This Row],[Close Price]])-1</f>
        <v>9.4020599763011692E-2</v>
      </c>
      <c r="AI521">
        <v>30.594294047944601</v>
      </c>
      <c r="AJ521">
        <v>14.28125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-0.05</v>
      </c>
      <c r="AM521" t="s">
        <v>3110</v>
      </c>
      <c r="AN521">
        <v>-2.11</v>
      </c>
      <c r="AO521" t="s">
        <v>3110</v>
      </c>
      <c r="AP521">
        <v>0.13305143240537901</v>
      </c>
      <c r="AQ521">
        <f>(Table2[[#This Row],[Sharpe Ratio]]-AVERAGE(Table2[Sharpe Ratio]))/_xlfn.STDEV.P(Table2[Sharpe Ratio])</f>
        <v>0.82805189142475344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-1.6893681119095323</v>
      </c>
      <c r="AS521">
        <f>_xlfn.RANK.AVG(Table2[[#This Row],[1Y Return vs Nifty Z-Score]],Table2[1Y Return vs Nifty Z-Score])</f>
        <v>624</v>
      </c>
      <c r="AT521">
        <f>_xlfn.RANK.AVG(Table2[[#This Row],[6M Return vs Nifty Z-Score]],Table2[6M Return vs Nifty Z-Score])</f>
        <v>654</v>
      </c>
      <c r="AU521">
        <f>_xlfn.RANK.AVG(Table2[[#This Row],[Sharpe Ratio Z-Score]],Table2[Sharpe Ratio Z-Score])</f>
        <v>151</v>
      </c>
      <c r="AV521">
        <f>(Table2[[#This Row],[Rank 1Y]]+Table2[[#This Row],[Rank 6M]]+Table2[[#This Row],[Rank Sharpe]])/3</f>
        <v>476.33333333333331</v>
      </c>
    </row>
    <row r="522" spans="1:48" x14ac:dyDescent="0.3">
      <c r="A522" t="s">
        <v>1455</v>
      </c>
      <c r="B522" t="s">
        <v>1456</v>
      </c>
      <c r="C522" t="s">
        <v>3082</v>
      </c>
      <c r="D522" t="s">
        <v>1457</v>
      </c>
      <c r="E522">
        <v>6931.2282101999999</v>
      </c>
      <c r="F522">
        <v>905.55</v>
      </c>
      <c r="G522">
        <v>8.3193930746713498</v>
      </c>
      <c r="H522">
        <f>(Table2[[#This Row],[1Y Return vs Nifty]]-AVERAGE(Table2[1Y Return vs Nifty]))/_xlfn.STDEV.P(Table2[1Y Return vs Nifty])</f>
        <v>-0.39320854423817381</v>
      </c>
      <c r="I522">
        <v>-2.4583594061506999</v>
      </c>
      <c r="J522">
        <f>(Table2[[#This Row],[1M Return vs Nifty]]-AVERAGE(Table2[1M Return vs Nifty]))/_xlfn.STDEV.P(Table2[1M Return vs Nifty])</f>
        <v>9.9946745267955162E-2</v>
      </c>
      <c r="K522">
        <v>-8.3669914381635397</v>
      </c>
      <c r="L522">
        <f>(Table2[[#This Row],[6M Return vs Nifty]]-AVERAGE(Table2[6M Return vs Nifty]))/_xlfn.STDEV.P(Table2[6M Return vs Nifty])</f>
        <v>-0.45186304908655572</v>
      </c>
      <c r="M522">
        <v>1.2645276739601701</v>
      </c>
      <c r="N522">
        <f>(Table2[[#This Row],[1W Return vs Nifty]]-AVERAGE(Table2[1W Return vs Nifty]))/_xlfn.STDEV.P(Table2[1W Return vs Nifty])</f>
        <v>0.85967485202887173</v>
      </c>
      <c r="O522">
        <v>907.68</v>
      </c>
      <c r="P522">
        <v>859.33274526981199</v>
      </c>
      <c r="Q522">
        <v>784.229344593419</v>
      </c>
      <c r="R522">
        <v>46.653399054432803</v>
      </c>
      <c r="S522" s="1">
        <f>(Table2[[#This Row],[Close Price]]-Table2[[#This Row],[20D EMA]])/Table2[[#This Row],[20D EMA]]</f>
        <v>-2.346641988365939E-3</v>
      </c>
      <c r="T522" s="1">
        <f>(Table2[[#This Row],[Close Price]]-Table2[[#This Row],[50D EMA]])/Table2[[#This Row],[50D EMA]]</f>
        <v>5.3782722681743889E-2</v>
      </c>
      <c r="U522" s="1">
        <f>(Table2[[#This Row],[Close Price]]-Table2[[#This Row],[200D EMA]])/Table2[[#This Row],[200D EMA]]</f>
        <v>0.15470047919397767</v>
      </c>
      <c r="V522">
        <v>1.2355497469124901</v>
      </c>
      <c r="W522">
        <v>909.05</v>
      </c>
      <c r="X522">
        <v>914.8</v>
      </c>
      <c r="Y522">
        <v>895.15</v>
      </c>
      <c r="Z522">
        <v>965.2</v>
      </c>
      <c r="AA522">
        <v>895.15</v>
      </c>
      <c r="AB522">
        <v>1034.9000000000001</v>
      </c>
      <c r="AC522" s="1">
        <f>(Table2[[#This Row],[Close Price]]/Table2[[#This Row],[Day Low]])-1</f>
        <v>-3.8501732577965742E-3</v>
      </c>
      <c r="AD522" s="1">
        <f>(Table2[[#This Row],[Day High]]/Table2[[#This Row],[Close Price]])-1</f>
        <v>1.0214786593782721E-2</v>
      </c>
      <c r="AE522" s="1">
        <f>(Table2[[#This Row],[Close Price]]/Table2[[#This Row],[Current Week Low]])-1</f>
        <v>1.1618164553426791E-2</v>
      </c>
      <c r="AF522" s="1">
        <f>(Table2[[#This Row],[Current Week High]]/Table2[[#This Row],[Close Price]])-1</f>
        <v>6.5871569764231808E-2</v>
      </c>
      <c r="AG522" s="1">
        <f>(Table2[[#This Row],[Close Price]]/Table2[[#This Row],[Current Month Low]])-1</f>
        <v>1.1618164553426791E-2</v>
      </c>
      <c r="AH522" s="1">
        <f>(Table2[[#This Row],[Current Month High]]/Table2[[#This Row],[Close Price]])-1</f>
        <v>0.14284136712495177</v>
      </c>
      <c r="AI522">
        <v>14.2841367124951</v>
      </c>
      <c r="AJ522">
        <v>53.093829247675302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0.24</v>
      </c>
      <c r="AM522" t="s">
        <v>3111</v>
      </c>
      <c r="AN522">
        <v>3.69</v>
      </c>
      <c r="AO522" t="s">
        <v>3111</v>
      </c>
      <c r="AP522">
        <v>2.3846600061479999E-3</v>
      </c>
      <c r="AQ522">
        <f>(Table2[[#This Row],[Sharpe Ratio]]-AVERAGE(Table2[Sharpe Ratio]))/_xlfn.STDEV.P(Table2[Sharpe Ratio])</f>
        <v>-0.70131778430184022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-0.58676778032974286</v>
      </c>
      <c r="AS522">
        <f>_xlfn.RANK.AVG(Table2[[#This Row],[1Y Return vs Nifty Z-Score]],Table2[1Y Return vs Nifty Z-Score])</f>
        <v>434</v>
      </c>
      <c r="AT522">
        <f>_xlfn.RANK.AVG(Table2[[#This Row],[6M Return vs Nifty Z-Score]],Table2[6M Return vs Nifty Z-Score])</f>
        <v>477</v>
      </c>
      <c r="AU522">
        <f>_xlfn.RANK.AVG(Table2[[#This Row],[Sharpe Ratio Z-Score]],Table2[Sharpe Ratio Z-Score])</f>
        <v>523</v>
      </c>
      <c r="AV522">
        <f>(Table2[[#This Row],[Rank 1Y]]+Table2[[#This Row],[Rank 6M]]+Table2[[#This Row],[Rank Sharpe]])/3</f>
        <v>478</v>
      </c>
    </row>
    <row r="523" spans="1:48" x14ac:dyDescent="0.3">
      <c r="A523" t="s">
        <v>573</v>
      </c>
      <c r="B523" t="s">
        <v>574</v>
      </c>
      <c r="C523" t="s">
        <v>3075</v>
      </c>
      <c r="D523" t="s">
        <v>78</v>
      </c>
      <c r="E523">
        <v>33191.3498995599</v>
      </c>
      <c r="F523">
        <v>4295.6000000000004</v>
      </c>
      <c r="G523">
        <v>8.4981958640759991</v>
      </c>
      <c r="H523">
        <f>(Table2[[#This Row],[1Y Return vs Nifty]]-AVERAGE(Table2[1Y Return vs Nifty]))/_xlfn.STDEV.P(Table2[1Y Return vs Nifty])</f>
        <v>-0.39050865045079974</v>
      </c>
      <c r="I523">
        <v>-2.6890996063466999E-2</v>
      </c>
      <c r="J523">
        <f>(Table2[[#This Row],[1M Return vs Nifty]]-AVERAGE(Table2[1M Return vs Nifty]))/_xlfn.STDEV.P(Table2[1M Return vs Nifty])</f>
        <v>0.3492983181060127</v>
      </c>
      <c r="K523">
        <v>-11.854983640486401</v>
      </c>
      <c r="L523">
        <f>(Table2[[#This Row],[6M Return vs Nifty]]-AVERAGE(Table2[6M Return vs Nifty]))/_xlfn.STDEV.P(Table2[6M Return vs Nifty])</f>
        <v>-0.57463861285841034</v>
      </c>
      <c r="M523">
        <v>-4.4427934028422102</v>
      </c>
      <c r="N523">
        <f>(Table2[[#This Row],[1W Return vs Nifty]]-AVERAGE(Table2[1W Return vs Nifty]))/_xlfn.STDEV.P(Table2[1W Return vs Nifty])</f>
        <v>-0.24916239935519177</v>
      </c>
      <c r="O523">
        <v>4342.05</v>
      </c>
      <c r="P523">
        <v>4285.4135874553804</v>
      </c>
      <c r="Q523">
        <v>4001.6751493429701</v>
      </c>
      <c r="R523">
        <v>44.415765170095703</v>
      </c>
      <c r="S523" s="1">
        <f>(Table2[[#This Row],[Close Price]]-Table2[[#This Row],[20D EMA]])/Table2[[#This Row],[20D EMA]]</f>
        <v>-1.0697711910272755E-2</v>
      </c>
      <c r="T523" s="1">
        <f>(Table2[[#This Row],[Close Price]]-Table2[[#This Row],[50D EMA]])/Table2[[#This Row],[50D EMA]]</f>
        <v>2.3769963707676927E-3</v>
      </c>
      <c r="U523" s="1">
        <f>(Table2[[#This Row],[Close Price]]-Table2[[#This Row],[200D EMA]])/Table2[[#This Row],[200D EMA]]</f>
        <v>7.3450452544927186E-2</v>
      </c>
      <c r="V523">
        <v>0.68528804615375505</v>
      </c>
      <c r="W523">
        <v>4240.05</v>
      </c>
      <c r="X523">
        <v>4306.3500000000004</v>
      </c>
      <c r="Y523">
        <v>4148.2</v>
      </c>
      <c r="Z523">
        <v>4325</v>
      </c>
      <c r="AA523">
        <v>4148.2</v>
      </c>
      <c r="AB523">
        <v>4460</v>
      </c>
      <c r="AC523" s="1">
        <f>(Table2[[#This Row],[Close Price]]/Table2[[#This Row],[Day Low]])-1</f>
        <v>1.3101260598342046E-2</v>
      </c>
      <c r="AD523" s="1">
        <f>(Table2[[#This Row],[Day High]]/Table2[[#This Row],[Close Price]])-1</f>
        <v>2.5025607598472277E-3</v>
      </c>
      <c r="AE523" s="1">
        <f>(Table2[[#This Row],[Close Price]]/Table2[[#This Row],[Current Week Low]])-1</f>
        <v>3.5533484402873627E-2</v>
      </c>
      <c r="AF523" s="1">
        <f>(Table2[[#This Row],[Current Week High]]/Table2[[#This Row],[Close Price]])-1</f>
        <v>6.8442126827450434E-3</v>
      </c>
      <c r="AG523" s="1">
        <f>(Table2[[#This Row],[Close Price]]/Table2[[#This Row],[Current Month Low]])-1</f>
        <v>3.5533484402873627E-2</v>
      </c>
      <c r="AH523" s="1">
        <f>(Table2[[#This Row],[Current Month High]]/Table2[[#This Row],[Close Price]])-1</f>
        <v>3.8271719899431789E-2</v>
      </c>
      <c r="AI523">
        <v>7.08515690473972</v>
      </c>
      <c r="AJ523">
        <v>41.757280752413102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0.03</v>
      </c>
      <c r="AM523" t="s">
        <v>3111</v>
      </c>
      <c r="AN523">
        <v>-3.94</v>
      </c>
      <c r="AO523" t="s">
        <v>3110</v>
      </c>
      <c r="AP523">
        <v>1.6976027901253E-2</v>
      </c>
      <c r="AQ523">
        <f>(Table2[[#This Row],[Sharpe Ratio]]-AVERAGE(Table2[Sharpe Ratio]))/_xlfn.STDEV.P(Table2[Sharpe Ratio])</f>
        <v>-0.53053530321351505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-1.3955466477719041</v>
      </c>
      <c r="AS523">
        <f>_xlfn.RANK.AVG(Table2[[#This Row],[1Y Return vs Nifty Z-Score]],Table2[1Y Return vs Nifty Z-Score])</f>
        <v>431</v>
      </c>
      <c r="AT523">
        <f>_xlfn.RANK.AVG(Table2[[#This Row],[6M Return vs Nifty Z-Score]],Table2[6M Return vs Nifty Z-Score])</f>
        <v>514</v>
      </c>
      <c r="AU523">
        <f>_xlfn.RANK.AVG(Table2[[#This Row],[Sharpe Ratio Z-Score]],Table2[Sharpe Ratio Z-Score])</f>
        <v>490</v>
      </c>
      <c r="AV523">
        <f>(Table2[[#This Row],[Rank 1Y]]+Table2[[#This Row],[Rank 6M]]+Table2[[#This Row],[Rank Sharpe]])/3</f>
        <v>478.33333333333331</v>
      </c>
    </row>
    <row r="524" spans="1:48" x14ac:dyDescent="0.3">
      <c r="A524" t="s">
        <v>1646</v>
      </c>
      <c r="B524" t="s">
        <v>1647</v>
      </c>
      <c r="C524" t="s">
        <v>3080</v>
      </c>
      <c r="D524" t="s">
        <v>297</v>
      </c>
      <c r="E524">
        <v>5012.7718278749999</v>
      </c>
      <c r="F524">
        <v>300.75</v>
      </c>
      <c r="G524">
        <v>7.6353398657906899</v>
      </c>
      <c r="H524">
        <f>(Table2[[#This Row],[1Y Return vs Nifty]]-AVERAGE(Table2[1Y Return vs Nifty]))/_xlfn.STDEV.P(Table2[1Y Return vs Nifty])</f>
        <v>-0.40353763929893677</v>
      </c>
      <c r="I524">
        <v>-5.0022696852201998</v>
      </c>
      <c r="J524">
        <f>(Table2[[#This Row],[1M Return vs Nifty]]-AVERAGE(Table2[1M Return vs Nifty]))/_xlfn.STDEV.P(Table2[1M Return vs Nifty])</f>
        <v>-0.16093594875072806</v>
      </c>
      <c r="K524">
        <v>-2.9588383407084602</v>
      </c>
      <c r="L524">
        <f>(Table2[[#This Row],[6M Return vs Nifty]]-AVERAGE(Table2[6M Return vs Nifty]))/_xlfn.STDEV.P(Table2[6M Return vs Nifty])</f>
        <v>-0.26149879166007428</v>
      </c>
      <c r="M524">
        <v>-3.07607394946813</v>
      </c>
      <c r="N524">
        <f>(Table2[[#This Row],[1W Return vs Nifty]]-AVERAGE(Table2[1W Return vs Nifty]))/_xlfn.STDEV.P(Table2[1W Return vs Nifty])</f>
        <v>1.6368385000383928E-2</v>
      </c>
      <c r="O524">
        <v>302.56</v>
      </c>
      <c r="P524">
        <v>290.93815038640099</v>
      </c>
      <c r="Q524">
        <v>266.78119023034202</v>
      </c>
      <c r="R524">
        <v>46.814085351385501</v>
      </c>
      <c r="S524" s="1">
        <f>(Table2[[#This Row],[Close Price]]-Table2[[#This Row],[20D EMA]])/Table2[[#This Row],[20D EMA]]</f>
        <v>-5.982284505552625E-3</v>
      </c>
      <c r="T524" s="1">
        <f>(Table2[[#This Row],[Close Price]]-Table2[[#This Row],[50D EMA]])/Table2[[#This Row],[50D EMA]]</f>
        <v>3.3724864204188028E-2</v>
      </c>
      <c r="U524" s="1">
        <f>(Table2[[#This Row],[Close Price]]-Table2[[#This Row],[200D EMA]])/Table2[[#This Row],[200D EMA]]</f>
        <v>0.12732835377310114</v>
      </c>
      <c r="V524">
        <v>1.5893366435024701</v>
      </c>
      <c r="W524">
        <v>300.89999999999998</v>
      </c>
      <c r="X524">
        <v>303</v>
      </c>
      <c r="Y524">
        <v>288.10000000000002</v>
      </c>
      <c r="Z524">
        <v>310.85000000000002</v>
      </c>
      <c r="AA524">
        <v>288.10000000000002</v>
      </c>
      <c r="AB524">
        <v>336</v>
      </c>
      <c r="AC524" s="1">
        <f>(Table2[[#This Row],[Close Price]]/Table2[[#This Row],[Day Low]])-1</f>
        <v>-4.9850448654031876E-4</v>
      </c>
      <c r="AD524" s="1">
        <f>(Table2[[#This Row],[Day High]]/Table2[[#This Row],[Close Price]])-1</f>
        <v>7.4812967581048273E-3</v>
      </c>
      <c r="AE524" s="1">
        <f>(Table2[[#This Row],[Close Price]]/Table2[[#This Row],[Current Week Low]])-1</f>
        <v>4.3908365150989059E-2</v>
      </c>
      <c r="AF524" s="1">
        <f>(Table2[[#This Row],[Current Week High]]/Table2[[#This Row],[Close Price]])-1</f>
        <v>3.3582709891936791E-2</v>
      </c>
      <c r="AG524" s="1">
        <f>(Table2[[#This Row],[Close Price]]/Table2[[#This Row],[Current Month Low]])-1</f>
        <v>4.3908365150989059E-2</v>
      </c>
      <c r="AH524" s="1">
        <f>(Table2[[#This Row],[Current Month High]]/Table2[[#This Row],[Close Price]])-1</f>
        <v>0.11720698254364081</v>
      </c>
      <c r="AI524">
        <v>11.720698254364001</v>
      </c>
      <c r="AJ524">
        <v>43.384982121573302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0.09</v>
      </c>
      <c r="AM524" t="s">
        <v>3111</v>
      </c>
      <c r="AN524">
        <v>0.42</v>
      </c>
      <c r="AO524" t="s">
        <v>3111</v>
      </c>
      <c r="AP524">
        <v>-1.2788851999154E-2</v>
      </c>
      <c r="AQ524">
        <f>(Table2[[#This Row],[Sharpe Ratio]]-AVERAGE(Table2[Sharpe Ratio]))/_xlfn.STDEV.P(Table2[Sharpe Ratio])</f>
        <v>-0.87891388397651837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-1.6885178786858734</v>
      </c>
      <c r="AS524">
        <f>_xlfn.RANK.AVG(Table2[[#This Row],[1Y Return vs Nifty Z-Score]],Table2[1Y Return vs Nifty Z-Score])</f>
        <v>436</v>
      </c>
      <c r="AT524">
        <f>_xlfn.RANK.AVG(Table2[[#This Row],[6M Return vs Nifty Z-Score]],Table2[6M Return vs Nifty Z-Score])</f>
        <v>404</v>
      </c>
      <c r="AU524">
        <f>_xlfn.RANK.AVG(Table2[[#This Row],[Sharpe Ratio Z-Score]],Table2[Sharpe Ratio Z-Score])</f>
        <v>597</v>
      </c>
      <c r="AV524">
        <f>(Table2[[#This Row],[Rank 1Y]]+Table2[[#This Row],[Rank 6M]]+Table2[[#This Row],[Rank Sharpe]])/3</f>
        <v>479</v>
      </c>
    </row>
    <row r="525" spans="1:48" x14ac:dyDescent="0.3">
      <c r="A525" t="s">
        <v>916</v>
      </c>
      <c r="B525" t="s">
        <v>917</v>
      </c>
      <c r="C525" t="s">
        <v>3078</v>
      </c>
      <c r="D525" t="s">
        <v>918</v>
      </c>
      <c r="E525">
        <v>15710.96298785</v>
      </c>
      <c r="F525">
        <v>707.15</v>
      </c>
      <c r="G525">
        <v>-11.6219553985567</v>
      </c>
      <c r="H525">
        <f>(Table2[[#This Row],[1Y Return vs Nifty]]-AVERAGE(Table2[1Y Return vs Nifty]))/_xlfn.STDEV.P(Table2[1Y Return vs Nifty])</f>
        <v>-0.69431974632845928</v>
      </c>
      <c r="I525">
        <v>-6.5270192561634097</v>
      </c>
      <c r="J525">
        <f>(Table2[[#This Row],[1M Return vs Nifty]]-AVERAGE(Table2[1M Return vs Nifty]))/_xlfn.STDEV.P(Table2[1M Return vs Nifty])</f>
        <v>-0.31730183124442762</v>
      </c>
      <c r="K525">
        <v>-10.8002577055694</v>
      </c>
      <c r="L525">
        <f>(Table2[[#This Row],[6M Return vs Nifty]]-AVERAGE(Table2[6M Return vs Nifty]))/_xlfn.STDEV.P(Table2[6M Return vs Nifty])</f>
        <v>-0.53751279268083274</v>
      </c>
      <c r="M525">
        <v>-1.32028245166585</v>
      </c>
      <c r="N525">
        <f>(Table2[[#This Row],[1W Return vs Nifty]]-AVERAGE(Table2[1W Return vs Nifty]))/_xlfn.STDEV.P(Table2[1W Return vs Nifty])</f>
        <v>0.3574893754313907</v>
      </c>
      <c r="O525">
        <v>702.38</v>
      </c>
      <c r="P525">
        <v>698.05070394673396</v>
      </c>
      <c r="Q525">
        <v>681.85827596893398</v>
      </c>
      <c r="R525">
        <v>53.700225304170502</v>
      </c>
      <c r="S525" s="1">
        <f>(Table2[[#This Row],[Close Price]]-Table2[[#This Row],[20D EMA]])/Table2[[#This Row],[20D EMA]]</f>
        <v>6.7911956490788201E-3</v>
      </c>
      <c r="T525" s="1">
        <f>(Table2[[#This Row],[Close Price]]-Table2[[#This Row],[50D EMA]])/Table2[[#This Row],[50D EMA]]</f>
        <v>1.303529385733612E-2</v>
      </c>
      <c r="U525" s="1">
        <f>(Table2[[#This Row],[Close Price]]-Table2[[#This Row],[200D EMA]])/Table2[[#This Row],[200D EMA]]</f>
        <v>3.7092347372518084E-2</v>
      </c>
      <c r="V525">
        <v>0.89575986714170897</v>
      </c>
      <c r="W525">
        <v>707.15</v>
      </c>
      <c r="X525">
        <v>711.85</v>
      </c>
      <c r="Y525">
        <v>681.05</v>
      </c>
      <c r="Z525">
        <v>712.15</v>
      </c>
      <c r="AA525">
        <v>681.05</v>
      </c>
      <c r="AB525">
        <v>719.5</v>
      </c>
      <c r="AC525" s="1">
        <f>(Table2[[#This Row],[Close Price]]/Table2[[#This Row],[Day Low]])-1</f>
        <v>0</v>
      </c>
      <c r="AD525" s="1">
        <f>(Table2[[#This Row],[Day High]]/Table2[[#This Row],[Close Price]])-1</f>
        <v>6.6463975111363816E-3</v>
      </c>
      <c r="AE525" s="1">
        <f>(Table2[[#This Row],[Close Price]]/Table2[[#This Row],[Current Week Low]])-1</f>
        <v>3.8323177446589751E-2</v>
      </c>
      <c r="AF525" s="1">
        <f>(Table2[[#This Row],[Current Week High]]/Table2[[#This Row],[Close Price]])-1</f>
        <v>7.0706356501448742E-3</v>
      </c>
      <c r="AG525" s="1">
        <f>(Table2[[#This Row],[Close Price]]/Table2[[#This Row],[Current Month Low]])-1</f>
        <v>3.8323177446589751E-2</v>
      </c>
      <c r="AH525" s="1">
        <f>(Table2[[#This Row],[Current Month High]]/Table2[[#This Row],[Close Price]])-1</f>
        <v>1.7464470055858161E-2</v>
      </c>
      <c r="AI525">
        <v>20.130099695962599</v>
      </c>
      <c r="AJ525">
        <v>19.0488215488215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-0.02</v>
      </c>
      <c r="AM525" t="s">
        <v>3110</v>
      </c>
      <c r="AN525">
        <v>2.84</v>
      </c>
      <c r="AO525" t="s">
        <v>3111</v>
      </c>
      <c r="AP525">
        <v>5.4909286590195998E-2</v>
      </c>
      <c r="AQ525">
        <f>(Table2[[#This Row],[Sharpe Ratio]]-AVERAGE(Table2[Sharpe Ratio]))/_xlfn.STDEV.P(Table2[Sharpe Ratio])</f>
        <v>-8.6551155789183543E-2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-1.2781961506115125</v>
      </c>
      <c r="AS525">
        <f>_xlfn.RANK.AVG(Table2[[#This Row],[1Y Return vs Nifty Z-Score]],Table2[1Y Return vs Nifty Z-Score])</f>
        <v>571</v>
      </c>
      <c r="AT525">
        <f>_xlfn.RANK.AVG(Table2[[#This Row],[6M Return vs Nifty Z-Score]],Table2[6M Return vs Nifty Z-Score])</f>
        <v>503</v>
      </c>
      <c r="AU525">
        <f>_xlfn.RANK.AVG(Table2[[#This Row],[Sharpe Ratio Z-Score]],Table2[Sharpe Ratio Z-Score])</f>
        <v>370</v>
      </c>
      <c r="AV525">
        <f>(Table2[[#This Row],[Rank 1Y]]+Table2[[#This Row],[Rank 6M]]+Table2[[#This Row],[Rank Sharpe]])/3</f>
        <v>481.33333333333331</v>
      </c>
    </row>
    <row r="526" spans="1:48" x14ac:dyDescent="0.3">
      <c r="A526" t="s">
        <v>1668</v>
      </c>
      <c r="B526" t="s">
        <v>1669</v>
      </c>
      <c r="C526" t="s">
        <v>3070</v>
      </c>
      <c r="D526" t="s">
        <v>545</v>
      </c>
      <c r="E526">
        <v>4789.9842526250004</v>
      </c>
      <c r="F526">
        <v>428.35</v>
      </c>
      <c r="G526">
        <v>5.0177402253368699</v>
      </c>
      <c r="H526">
        <f>(Table2[[#This Row],[1Y Return vs Nifty]]-AVERAGE(Table2[1Y Return vs Nifty]))/_xlfn.STDEV.P(Table2[1Y Return vs Nifty])</f>
        <v>-0.4430629790915952</v>
      </c>
      <c r="I526">
        <v>3.3556055477577398</v>
      </c>
      <c r="J526">
        <f>(Table2[[#This Row],[1M Return vs Nifty]]-AVERAGE(Table2[1M Return vs Nifty]))/_xlfn.STDEV.P(Table2[1M Return vs Nifty])</f>
        <v>0.69617958122341095</v>
      </c>
      <c r="K526">
        <v>-1.33873503372983</v>
      </c>
      <c r="L526">
        <f>(Table2[[#This Row],[6M Return vs Nifty]]-AVERAGE(Table2[6M Return vs Nifty]))/_xlfn.STDEV.P(Table2[6M Return vs Nifty])</f>
        <v>-0.20447197355237268</v>
      </c>
      <c r="M526">
        <v>1.15769587124008</v>
      </c>
      <c r="N526">
        <f>(Table2[[#This Row],[1W Return vs Nifty]]-AVERAGE(Table2[1W Return vs Nifty]))/_xlfn.STDEV.P(Table2[1W Return vs Nifty])</f>
        <v>0.83891921538350567</v>
      </c>
      <c r="O526">
        <v>404.01</v>
      </c>
      <c r="P526">
        <v>390.66789605575002</v>
      </c>
      <c r="Q526">
        <v>366.73836225135602</v>
      </c>
      <c r="R526">
        <v>67.454617661838995</v>
      </c>
      <c r="S526" s="1">
        <f>(Table2[[#This Row],[Close Price]]-Table2[[#This Row],[20D EMA]])/Table2[[#This Row],[20D EMA]]</f>
        <v>6.024603351402201E-2</v>
      </c>
      <c r="T526" s="1">
        <f>(Table2[[#This Row],[Close Price]]-Table2[[#This Row],[50D EMA]])/Table2[[#This Row],[50D EMA]]</f>
        <v>9.6455593932071149E-2</v>
      </c>
      <c r="U526" s="1">
        <f>(Table2[[#This Row],[Close Price]]-Table2[[#This Row],[200D EMA]])/Table2[[#This Row],[200D EMA]]</f>
        <v>0.16799888991819314</v>
      </c>
      <c r="V526">
        <v>2.0120399564312001</v>
      </c>
      <c r="W526">
        <v>421.8</v>
      </c>
      <c r="X526">
        <v>428.7</v>
      </c>
      <c r="Y526">
        <v>408.6</v>
      </c>
      <c r="Z526">
        <v>438</v>
      </c>
      <c r="AA526">
        <v>408.6</v>
      </c>
      <c r="AB526">
        <v>441.95</v>
      </c>
      <c r="AC526" s="1">
        <f>(Table2[[#This Row],[Close Price]]/Table2[[#This Row],[Day Low]])-1</f>
        <v>1.552868658131823E-2</v>
      </c>
      <c r="AD526" s="1">
        <f>(Table2[[#This Row],[Day High]]/Table2[[#This Row],[Close Price]])-1</f>
        <v>8.1708882922826298E-4</v>
      </c>
      <c r="AE526" s="1">
        <f>(Table2[[#This Row],[Close Price]]/Table2[[#This Row],[Current Week Low]])-1</f>
        <v>4.8335780714635401E-2</v>
      </c>
      <c r="AF526" s="1">
        <f>(Table2[[#This Row],[Current Week High]]/Table2[[#This Row],[Close Price]])-1</f>
        <v>2.2528306291583977E-2</v>
      </c>
      <c r="AG526" s="1">
        <f>(Table2[[#This Row],[Close Price]]/Table2[[#This Row],[Current Month Low]])-1</f>
        <v>4.8335780714635401E-2</v>
      </c>
      <c r="AH526" s="1">
        <f>(Table2[[#This Row],[Current Month High]]/Table2[[#This Row],[Close Price]])-1</f>
        <v>3.1749737364304753E-2</v>
      </c>
      <c r="AI526">
        <v>3.17497373643047</v>
      </c>
      <c r="AJ526">
        <v>47.148746135348603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-0.01</v>
      </c>
      <c r="AM526" t="s">
        <v>3110</v>
      </c>
      <c r="AN526">
        <v>12.93</v>
      </c>
      <c r="AO526" t="s">
        <v>3111</v>
      </c>
      <c r="AP526">
        <v>-2.4334011019646998E-2</v>
      </c>
      <c r="AQ526">
        <f>(Table2[[#This Row],[Sharpe Ratio]]-AVERAGE(Table2[Sharpe Ratio]))/_xlfn.STDEV.P(Table2[Sharpe Ratio])</f>
        <v>-1.0140424693328307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-0.12647862536988197</v>
      </c>
      <c r="AS526">
        <f>_xlfn.RANK.AVG(Table2[[#This Row],[1Y Return vs Nifty Z-Score]],Table2[1Y Return vs Nifty Z-Score])</f>
        <v>452</v>
      </c>
      <c r="AT526">
        <f>_xlfn.RANK.AVG(Table2[[#This Row],[6M Return vs Nifty Z-Score]],Table2[6M Return vs Nifty Z-Score])</f>
        <v>378</v>
      </c>
      <c r="AU526">
        <f>_xlfn.RANK.AVG(Table2[[#This Row],[Sharpe Ratio Z-Score]],Table2[Sharpe Ratio Z-Score])</f>
        <v>614</v>
      </c>
      <c r="AV526">
        <f>(Table2[[#This Row],[Rank 1Y]]+Table2[[#This Row],[Rank 6M]]+Table2[[#This Row],[Rank Sharpe]])/3</f>
        <v>481.33333333333331</v>
      </c>
    </row>
    <row r="527" spans="1:48" x14ac:dyDescent="0.3">
      <c r="A527" t="s">
        <v>405</v>
      </c>
      <c r="B527" t="s">
        <v>406</v>
      </c>
      <c r="C527" t="s">
        <v>3077</v>
      </c>
      <c r="D527" t="s">
        <v>407</v>
      </c>
      <c r="E527">
        <v>57083.239412499999</v>
      </c>
      <c r="F527">
        <v>2125</v>
      </c>
      <c r="G527">
        <v>-17.237545528315898</v>
      </c>
      <c r="H527">
        <f>(Table2[[#This Row],[1Y Return vs Nifty]]-AVERAGE(Table2[1Y Return vs Nifty]))/_xlfn.STDEV.P(Table2[1Y Return vs Nifty])</f>
        <v>-0.77911426745566636</v>
      </c>
      <c r="I527">
        <v>-13.3114744057834</v>
      </c>
      <c r="J527">
        <f>(Table2[[#This Row],[1M Return vs Nifty]]-AVERAGE(Table2[1M Return vs Nifty]))/_xlfn.STDEV.P(Table2[1M Return vs Nifty])</f>
        <v>-1.0130602278531298</v>
      </c>
      <c r="K527">
        <v>1.3824927426853999</v>
      </c>
      <c r="L527">
        <f>(Table2[[#This Row],[6M Return vs Nifty]]-AVERAGE(Table2[6M Return vs Nifty]))/_xlfn.STDEV.P(Table2[6M Return vs Nifty])</f>
        <v>-0.1086861302874385</v>
      </c>
      <c r="M527">
        <v>-2.10366787197992</v>
      </c>
      <c r="N527">
        <f>(Table2[[#This Row],[1W Return vs Nifty]]-AVERAGE(Table2[1W Return vs Nifty]))/_xlfn.STDEV.P(Table2[1W Return vs Nifty])</f>
        <v>0.20529066003651822</v>
      </c>
      <c r="O527">
        <v>2198.9899999999998</v>
      </c>
      <c r="P527">
        <v>2212.4592750148399</v>
      </c>
      <c r="Q527">
        <v>2059.87656373647</v>
      </c>
      <c r="R527">
        <v>33.071090237603798</v>
      </c>
      <c r="S527" s="1">
        <f>(Table2[[#This Row],[Close Price]]-Table2[[#This Row],[20D EMA]])/Table2[[#This Row],[20D EMA]]</f>
        <v>-3.3647265335449358E-2</v>
      </c>
      <c r="T527" s="1">
        <f>(Table2[[#This Row],[Close Price]]-Table2[[#This Row],[50D EMA]])/Table2[[#This Row],[50D EMA]]</f>
        <v>-3.9530343451973059E-2</v>
      </c>
      <c r="U527" s="1">
        <f>(Table2[[#This Row],[Close Price]]-Table2[[#This Row],[200D EMA]])/Table2[[#This Row],[200D EMA]]</f>
        <v>3.1615212974412769E-2</v>
      </c>
      <c r="V527">
        <v>0.55951543189042197</v>
      </c>
      <c r="W527">
        <v>2119</v>
      </c>
      <c r="X527">
        <v>2131.5500000000002</v>
      </c>
      <c r="Y527">
        <v>2063.15</v>
      </c>
      <c r="Z527">
        <v>2148.5</v>
      </c>
      <c r="AA527">
        <v>2063.15</v>
      </c>
      <c r="AB527">
        <v>2209</v>
      </c>
      <c r="AC527" s="1">
        <f>(Table2[[#This Row],[Close Price]]/Table2[[#This Row],[Day Low]])-1</f>
        <v>2.8315243039169768E-3</v>
      </c>
      <c r="AD527" s="1">
        <f>(Table2[[#This Row],[Day High]]/Table2[[#This Row],[Close Price]])-1</f>
        <v>3.082352941176536E-3</v>
      </c>
      <c r="AE527" s="1">
        <f>(Table2[[#This Row],[Close Price]]/Table2[[#This Row],[Current Week Low]])-1</f>
        <v>2.997843103991471E-2</v>
      </c>
      <c r="AF527" s="1">
        <f>(Table2[[#This Row],[Current Week High]]/Table2[[#This Row],[Close Price]])-1</f>
        <v>1.1058823529411788E-2</v>
      </c>
      <c r="AG527" s="1">
        <f>(Table2[[#This Row],[Close Price]]/Table2[[#This Row],[Current Month Low]])-1</f>
        <v>2.997843103991471E-2</v>
      </c>
      <c r="AH527" s="1">
        <f>(Table2[[#This Row],[Current Month High]]/Table2[[#This Row],[Close Price]])-1</f>
        <v>3.9529411764705813E-2</v>
      </c>
      <c r="AI527">
        <v>15.4823529411764</v>
      </c>
      <c r="AJ527">
        <v>22.126436781609101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-0.12</v>
      </c>
      <c r="AM527" t="s">
        <v>3110</v>
      </c>
      <c r="AN527">
        <v>-5.98</v>
      </c>
      <c r="AO527" t="s">
        <v>3110</v>
      </c>
      <c r="AP527">
        <v>1.7085000185330001E-2</v>
      </c>
      <c r="AQ527">
        <f>(Table2[[#This Row],[Sharpe Ratio]]-AVERAGE(Table2[Sharpe Ratio]))/_xlfn.STDEV.P(Table2[Sharpe Ratio])</f>
        <v>-0.52925985342852433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603</v>
      </c>
      <c r="AT527">
        <f>_xlfn.RANK.AVG(Table2[[#This Row],[6M Return vs Nifty Z-Score]],Table2[6M Return vs Nifty Z-Score])</f>
        <v>355</v>
      </c>
      <c r="AU527">
        <f>_xlfn.RANK.AVG(Table2[[#This Row],[Sharpe Ratio Z-Score]],Table2[Sharpe Ratio Z-Score])</f>
        <v>489</v>
      </c>
      <c r="AV527">
        <f>(Table2[[#This Row],[Rank 1Y]]+Table2[[#This Row],[Rank 6M]]+Table2[[#This Row],[Rank Sharpe]])/3</f>
        <v>482.33333333333331</v>
      </c>
    </row>
    <row r="528" spans="1:48" x14ac:dyDescent="0.3">
      <c r="A528" t="s">
        <v>403</v>
      </c>
      <c r="B528" t="s">
        <v>404</v>
      </c>
      <c r="C528" t="s">
        <v>3072</v>
      </c>
      <c r="D528" t="s">
        <v>387</v>
      </c>
      <c r="E528">
        <v>57088.117408650003</v>
      </c>
      <c r="F528">
        <v>134605.5</v>
      </c>
      <c r="G528">
        <v>0.40174681479902902</v>
      </c>
      <c r="H528">
        <f>(Table2[[#This Row],[1Y Return vs Nifty]]-AVERAGE(Table2[1Y Return vs Nifty]))/_xlfn.STDEV.P(Table2[1Y Return vs Nifty])</f>
        <v>-0.51276374815211845</v>
      </c>
      <c r="I528">
        <v>5.1301120490205898</v>
      </c>
      <c r="J528">
        <f>(Table2[[#This Row],[1M Return vs Nifty]]-AVERAGE(Table2[1M Return vs Nifty]))/_xlfn.STDEV.P(Table2[1M Return vs Nifty])</f>
        <v>0.87815849785896616</v>
      </c>
      <c r="K528">
        <v>-16.661360843630298</v>
      </c>
      <c r="L528">
        <f>(Table2[[#This Row],[6M Return vs Nifty]]-AVERAGE(Table2[6M Return vs Nifty]))/_xlfn.STDEV.P(Table2[6M Return vs Nifty])</f>
        <v>-0.74382066275611225</v>
      </c>
      <c r="M528">
        <v>-0.47078106920923701</v>
      </c>
      <c r="N528">
        <f>(Table2[[#This Row],[1W Return vs Nifty]]-AVERAGE(Table2[1W Return vs Nifty]))/_xlfn.STDEV.P(Table2[1W Return vs Nifty])</f>
        <v>0.5225333190424799</v>
      </c>
      <c r="O528">
        <v>135203.79</v>
      </c>
      <c r="P528">
        <v>132460.86432066601</v>
      </c>
      <c r="Q528">
        <v>126714.136309749</v>
      </c>
      <c r="R528">
        <v>41.980499317585704</v>
      </c>
      <c r="S528" s="1">
        <f>(Table2[[#This Row],[Close Price]]-Table2[[#This Row],[20D EMA]])/Table2[[#This Row],[20D EMA]]</f>
        <v>-4.4250978467394158E-3</v>
      </c>
      <c r="T528" s="1">
        <f>(Table2[[#This Row],[Close Price]]-Table2[[#This Row],[50D EMA]])/Table2[[#This Row],[50D EMA]]</f>
        <v>1.6190711802560671E-2</v>
      </c>
      <c r="U528" s="1">
        <f>(Table2[[#This Row],[Close Price]]-Table2[[#This Row],[200D EMA]])/Table2[[#This Row],[200D EMA]]</f>
        <v>6.2276900747370419E-2</v>
      </c>
      <c r="V528">
        <v>1.18652039888075</v>
      </c>
      <c r="W528">
        <v>133200</v>
      </c>
      <c r="X528">
        <v>134599.9</v>
      </c>
      <c r="Y528">
        <v>134206.04999999999</v>
      </c>
      <c r="Z528">
        <v>139000</v>
      </c>
      <c r="AA528">
        <v>134206.04999999999</v>
      </c>
      <c r="AB528">
        <v>143849.9</v>
      </c>
      <c r="AC528" s="1">
        <f>(Table2[[#This Row],[Close Price]]/Table2[[#This Row],[Day Low]])-1</f>
        <v>1.0551801801801819E-2</v>
      </c>
      <c r="AD528" s="1">
        <f>(Table2[[#This Row],[Day High]]/Table2[[#This Row],[Close Price]])-1</f>
        <v>-4.1603054852901167E-5</v>
      </c>
      <c r="AE528" s="1">
        <f>(Table2[[#This Row],[Close Price]]/Table2[[#This Row],[Current Week Low]])-1</f>
        <v>2.9763933891207017E-3</v>
      </c>
      <c r="AF528" s="1">
        <f>(Table2[[#This Row],[Current Week High]]/Table2[[#This Row],[Close Price]])-1</f>
        <v>3.2647254384107649E-2</v>
      </c>
      <c r="AG528" s="1">
        <f>(Table2[[#This Row],[Close Price]]/Table2[[#This Row],[Current Month Low]])-1</f>
        <v>2.9763933891207017E-3</v>
      </c>
      <c r="AH528" s="1">
        <f>(Table2[[#This Row],[Current Month High]]/Table2[[#This Row],[Close Price]])-1</f>
        <v>6.8677728621787226E-2</v>
      </c>
      <c r="AI528">
        <v>12.510261467770601</v>
      </c>
      <c r="AJ528">
        <v>28.431784136555699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-0.02</v>
      </c>
      <c r="AM528" t="s">
        <v>3110</v>
      </c>
      <c r="AN528">
        <v>2.77</v>
      </c>
      <c r="AO528" t="s">
        <v>3111</v>
      </c>
      <c r="AP528">
        <v>5.1118927961827001E-2</v>
      </c>
      <c r="AQ528">
        <f>(Table2[[#This Row],[Sharpe Ratio]]-AVERAGE(Table2[Sharpe Ratio]))/_xlfn.STDEV.P(Table2[Sharpe Ratio])</f>
        <v>-0.13091484090910699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1.3192565084108376E-2</v>
      </c>
      <c r="AS528">
        <f>_xlfn.RANK.AVG(Table2[[#This Row],[1Y Return vs Nifty Z-Score]],Table2[1Y Return vs Nifty Z-Score])</f>
        <v>491</v>
      </c>
      <c r="AT528">
        <f>_xlfn.RANK.AVG(Table2[[#This Row],[6M Return vs Nifty Z-Score]],Table2[6M Return vs Nifty Z-Score])</f>
        <v>579</v>
      </c>
      <c r="AU528">
        <f>_xlfn.RANK.AVG(Table2[[#This Row],[Sharpe Ratio Z-Score]],Table2[Sharpe Ratio Z-Score])</f>
        <v>378</v>
      </c>
      <c r="AV528">
        <f>(Table2[[#This Row],[Rank 1Y]]+Table2[[#This Row],[Rank 6M]]+Table2[[#This Row],[Rank Sharpe]])/3</f>
        <v>482.66666666666669</v>
      </c>
    </row>
    <row r="529" spans="1:48" x14ac:dyDescent="0.3">
      <c r="A529" t="s">
        <v>1185</v>
      </c>
      <c r="B529" t="s">
        <v>1186</v>
      </c>
      <c r="C529" t="s">
        <v>3080</v>
      </c>
      <c r="D529" t="s">
        <v>380</v>
      </c>
      <c r="E529">
        <v>9792.8618185350006</v>
      </c>
      <c r="F529">
        <v>666.45</v>
      </c>
      <c r="G529">
        <v>-4.9111986244680397</v>
      </c>
      <c r="H529">
        <f>(Table2[[#This Row],[1Y Return vs Nifty]]-AVERAGE(Table2[1Y Return vs Nifty]))/_xlfn.STDEV.P(Table2[1Y Return vs Nifty])</f>
        <v>-0.59298838240920382</v>
      </c>
      <c r="I529">
        <v>-9.9628532671871906</v>
      </c>
      <c r="J529">
        <f>(Table2[[#This Row],[1M Return vs Nifty]]-AVERAGE(Table2[1M Return vs Nifty]))/_xlfn.STDEV.P(Table2[1M Return vs Nifty])</f>
        <v>-0.66965295006012926</v>
      </c>
      <c r="K529">
        <v>-15.7489776439814</v>
      </c>
      <c r="L529">
        <f>(Table2[[#This Row],[6M Return vs Nifty]]-AVERAGE(Table2[6M Return vs Nifty]))/_xlfn.STDEV.P(Table2[6M Return vs Nifty])</f>
        <v>-0.71170523496408267</v>
      </c>
      <c r="M529">
        <v>-7.7986911110502302</v>
      </c>
      <c r="N529">
        <f>(Table2[[#This Row],[1W Return vs Nifty]]-AVERAGE(Table2[1W Return vs Nifty]))/_xlfn.STDEV.P(Table2[1W Return vs Nifty])</f>
        <v>-0.90115732668111159</v>
      </c>
      <c r="O529">
        <v>680.63</v>
      </c>
      <c r="P529">
        <v>682.84352426110695</v>
      </c>
      <c r="Q529">
        <v>672.17008461348905</v>
      </c>
      <c r="R529">
        <v>44.239192010503501</v>
      </c>
      <c r="S529" s="1">
        <f>(Table2[[#This Row],[Close Price]]-Table2[[#This Row],[20D EMA]])/Table2[[#This Row],[20D EMA]]</f>
        <v>-2.0833639422299856E-2</v>
      </c>
      <c r="T529" s="1">
        <f>(Table2[[#This Row],[Close Price]]-Table2[[#This Row],[50D EMA]])/Table2[[#This Row],[50D EMA]]</f>
        <v>-2.4007731901457292E-2</v>
      </c>
      <c r="U529" s="1">
        <f>(Table2[[#This Row],[Close Price]]-Table2[[#This Row],[200D EMA]])/Table2[[#This Row],[200D EMA]]</f>
        <v>-8.5098768071152232E-3</v>
      </c>
      <c r="V529">
        <v>0.80660498068304298</v>
      </c>
      <c r="W529">
        <v>664.15</v>
      </c>
      <c r="X529">
        <v>670</v>
      </c>
      <c r="Y529">
        <v>639.20000000000005</v>
      </c>
      <c r="Z529">
        <v>672</v>
      </c>
      <c r="AA529">
        <v>639.20000000000005</v>
      </c>
      <c r="AB529">
        <v>720.5</v>
      </c>
      <c r="AC529" s="1">
        <f>(Table2[[#This Row],[Close Price]]/Table2[[#This Row],[Day Low]])-1</f>
        <v>3.463073100956171E-3</v>
      </c>
      <c r="AD529" s="1">
        <f>(Table2[[#This Row],[Day High]]/Table2[[#This Row],[Close Price]])-1</f>
        <v>5.3267311876359358E-3</v>
      </c>
      <c r="AE529" s="1">
        <f>(Table2[[#This Row],[Close Price]]/Table2[[#This Row],[Current Week Low]])-1</f>
        <v>4.2631414267834788E-2</v>
      </c>
      <c r="AF529" s="1">
        <f>(Table2[[#This Row],[Current Week High]]/Table2[[#This Row],[Close Price]])-1</f>
        <v>8.3277065046138965E-3</v>
      </c>
      <c r="AG529" s="1">
        <f>(Table2[[#This Row],[Close Price]]/Table2[[#This Row],[Current Month Low]])-1</f>
        <v>4.2631414267834788E-2</v>
      </c>
      <c r="AH529" s="1">
        <f>(Table2[[#This Row],[Current Month High]]/Table2[[#This Row],[Close Price]])-1</f>
        <v>8.1101357941330887E-2</v>
      </c>
      <c r="AI529">
        <v>22.274739290269299</v>
      </c>
      <c r="AJ529">
        <v>25.2725563909774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-0.05</v>
      </c>
      <c r="AM529" t="s">
        <v>3110</v>
      </c>
      <c r="AN529">
        <v>-2.57</v>
      </c>
      <c r="AO529" t="s">
        <v>3110</v>
      </c>
      <c r="AP529">
        <v>5.7881760187188998E-2</v>
      </c>
      <c r="AQ529">
        <f>(Table2[[#This Row],[Sharpe Ratio]]-AVERAGE(Table2[Sharpe Ratio]))/_xlfn.STDEV.P(Table2[Sharpe Ratio])</f>
        <v>-5.1760283575324528E-2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526</v>
      </c>
      <c r="AT529">
        <f>_xlfn.RANK.AVG(Table2[[#This Row],[6M Return vs Nifty Z-Score]],Table2[6M Return vs Nifty Z-Score])</f>
        <v>565</v>
      </c>
      <c r="AU529">
        <f>_xlfn.RANK.AVG(Table2[[#This Row],[Sharpe Ratio Z-Score]],Table2[Sharpe Ratio Z-Score])</f>
        <v>358</v>
      </c>
      <c r="AV529">
        <f>(Table2[[#This Row],[Rank 1Y]]+Table2[[#This Row],[Rank 6M]]+Table2[[#This Row],[Rank Sharpe]])/3</f>
        <v>483</v>
      </c>
    </row>
    <row r="530" spans="1:48" x14ac:dyDescent="0.3">
      <c r="A530" t="s">
        <v>1263</v>
      </c>
      <c r="B530" t="s">
        <v>1264</v>
      </c>
      <c r="C530" t="s">
        <v>3065</v>
      </c>
      <c r="D530" t="s">
        <v>21</v>
      </c>
      <c r="E530">
        <v>8796.1428847799998</v>
      </c>
      <c r="F530">
        <v>2850.6</v>
      </c>
      <c r="G530">
        <v>15.327979068693701</v>
      </c>
      <c r="H530">
        <f>(Table2[[#This Row],[1Y Return vs Nifty]]-AVERAGE(Table2[1Y Return vs Nifty]))/_xlfn.STDEV.P(Table2[1Y Return vs Nifty])</f>
        <v>-0.28738000629118166</v>
      </c>
      <c r="I530">
        <v>1.5836100930171599</v>
      </c>
      <c r="J530">
        <f>(Table2[[#This Row],[1M Return vs Nifty]]-AVERAGE(Table2[1M Return vs Nifty]))/_xlfn.STDEV.P(Table2[1M Return vs Nifty])</f>
        <v>0.51445817704296326</v>
      </c>
      <c r="K530">
        <v>-13.9114433857522</v>
      </c>
      <c r="L530">
        <f>(Table2[[#This Row],[6M Return vs Nifty]]-AVERAGE(Table2[6M Return vs Nifty]))/_xlfn.STDEV.P(Table2[6M Return vs Nifty])</f>
        <v>-0.64702495719455577</v>
      </c>
      <c r="M530">
        <v>5.4965069035013601</v>
      </c>
      <c r="N530">
        <f>(Table2[[#This Row],[1W Return vs Nifty]]-AVERAGE(Table2[1W Return vs Nifty]))/_xlfn.STDEV.P(Table2[1W Return vs Nifty])</f>
        <v>1.6818778004265098</v>
      </c>
      <c r="O530">
        <v>2803.57</v>
      </c>
      <c r="P530">
        <v>2744.5465069779302</v>
      </c>
      <c r="Q530">
        <v>2600.15490233532</v>
      </c>
      <c r="R530">
        <v>57.103599928605099</v>
      </c>
      <c r="S530" s="1">
        <f>(Table2[[#This Row],[Close Price]]-Table2[[#This Row],[20D EMA]])/Table2[[#This Row],[20D EMA]]</f>
        <v>1.6775040394924952E-2</v>
      </c>
      <c r="T530" s="1">
        <f>(Table2[[#This Row],[Close Price]]-Table2[[#This Row],[50D EMA]])/Table2[[#This Row],[50D EMA]]</f>
        <v>3.8641536134451267E-2</v>
      </c>
      <c r="U530" s="1">
        <f>(Table2[[#This Row],[Close Price]]-Table2[[#This Row],[200D EMA]])/Table2[[#This Row],[200D EMA]]</f>
        <v>9.6319299069352951E-2</v>
      </c>
      <c r="V530">
        <v>0.698137256671439</v>
      </c>
      <c r="W530">
        <v>2828.4</v>
      </c>
      <c r="X530">
        <v>2844.65</v>
      </c>
      <c r="Y530">
        <v>2730.1</v>
      </c>
      <c r="Z530">
        <v>2917.9</v>
      </c>
      <c r="AA530">
        <v>2730.1</v>
      </c>
      <c r="AB530">
        <v>2917.9</v>
      </c>
      <c r="AC530" s="1">
        <f>(Table2[[#This Row],[Close Price]]/Table2[[#This Row],[Day Low]])-1</f>
        <v>7.8489605430631659E-3</v>
      </c>
      <c r="AD530" s="1">
        <f>(Table2[[#This Row],[Day High]]/Table2[[#This Row],[Close Price]])-1</f>
        <v>-2.0872798709042906E-3</v>
      </c>
      <c r="AE530" s="1">
        <f>(Table2[[#This Row],[Close Price]]/Table2[[#This Row],[Current Week Low]])-1</f>
        <v>4.4137577378118076E-2</v>
      </c>
      <c r="AF530" s="1">
        <f>(Table2[[#This Row],[Current Week High]]/Table2[[#This Row],[Close Price]])-1</f>
        <v>2.3609064758296494E-2</v>
      </c>
      <c r="AG530" s="1">
        <f>(Table2[[#This Row],[Close Price]]/Table2[[#This Row],[Current Month Low]])-1</f>
        <v>4.4137577378118076E-2</v>
      </c>
      <c r="AH530" s="1">
        <f>(Table2[[#This Row],[Current Month High]]/Table2[[#This Row],[Close Price]])-1</f>
        <v>2.3609064758296494E-2</v>
      </c>
      <c r="AI530">
        <v>10.327650319230999</v>
      </c>
      <c r="AJ530">
        <v>44.334177215189797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-0.04</v>
      </c>
      <c r="AM530" t="s">
        <v>3110</v>
      </c>
      <c r="AN530">
        <v>7.89</v>
      </c>
      <c r="AO530" t="s">
        <v>3111</v>
      </c>
      <c r="AP530">
        <v>2.265578580151E-3</v>
      </c>
      <c r="AQ530">
        <f>(Table2[[#This Row],[Sharpe Ratio]]-AVERAGE(Table2[Sharpe Ratio]))/_xlfn.STDEV.P(Table2[Sharpe Ratio])</f>
        <v>-0.70271155502501736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0.55921945895871827</v>
      </c>
      <c r="AS530">
        <f>_xlfn.RANK.AVG(Table2[[#This Row],[1Y Return vs Nifty Z-Score]],Table2[1Y Return vs Nifty Z-Score])</f>
        <v>382</v>
      </c>
      <c r="AT530">
        <f>_xlfn.RANK.AVG(Table2[[#This Row],[6M Return vs Nifty Z-Score]],Table2[6M Return vs Nifty Z-Score])</f>
        <v>543</v>
      </c>
      <c r="AU530">
        <f>_xlfn.RANK.AVG(Table2[[#This Row],[Sharpe Ratio Z-Score]],Table2[Sharpe Ratio Z-Score])</f>
        <v>524</v>
      </c>
      <c r="AV530">
        <f>(Table2[[#This Row],[Rank 1Y]]+Table2[[#This Row],[Rank 6M]]+Table2[[#This Row],[Rank Sharpe]])/3</f>
        <v>483</v>
      </c>
    </row>
    <row r="531" spans="1:48" x14ac:dyDescent="0.3">
      <c r="A531" t="s">
        <v>886</v>
      </c>
      <c r="B531" t="s">
        <v>887</v>
      </c>
      <c r="C531" t="s">
        <v>3081</v>
      </c>
      <c r="D531" t="s">
        <v>166</v>
      </c>
      <c r="E531">
        <v>16868.306680875001</v>
      </c>
      <c r="F531">
        <v>1091.25</v>
      </c>
      <c r="G531">
        <v>2.4059379136083598</v>
      </c>
      <c r="H531">
        <f>(Table2[[#This Row],[1Y Return vs Nifty]]-AVERAGE(Table2[1Y Return vs Nifty]))/_xlfn.STDEV.P(Table2[1Y Return vs Nifty])</f>
        <v>-0.48250078013913145</v>
      </c>
      <c r="I531">
        <v>4.5254599266132898</v>
      </c>
      <c r="J531">
        <f>(Table2[[#This Row],[1M Return vs Nifty]]-AVERAGE(Table2[1M Return vs Nifty]))/_xlfn.STDEV.P(Table2[1M Return vs Nifty])</f>
        <v>0.81615030679358402</v>
      </c>
      <c r="K531">
        <v>-1.89143616021254</v>
      </c>
      <c r="L531">
        <f>(Table2[[#This Row],[6M Return vs Nifty]]-AVERAGE(Table2[6M Return vs Nifty]))/_xlfn.STDEV.P(Table2[6M Return vs Nifty])</f>
        <v>-0.22392677404076339</v>
      </c>
      <c r="M531">
        <v>2.6478879448752699</v>
      </c>
      <c r="N531">
        <f>(Table2[[#This Row],[1W Return vs Nifty]]-AVERAGE(Table2[1W Return vs Nifty]))/_xlfn.STDEV.P(Table2[1W Return vs Nifty])</f>
        <v>1.1284386695596733</v>
      </c>
      <c r="O531">
        <v>1039.08</v>
      </c>
      <c r="P531">
        <v>1014.7158981442</v>
      </c>
      <c r="Q531">
        <v>978.50583743157097</v>
      </c>
      <c r="R531">
        <v>76.544418769237296</v>
      </c>
      <c r="S531" s="1">
        <f>(Table2[[#This Row],[Close Price]]-Table2[[#This Row],[20D EMA]])/Table2[[#This Row],[20D EMA]]</f>
        <v>5.0207876198175384E-2</v>
      </c>
      <c r="T531" s="1">
        <f>(Table2[[#This Row],[Close Price]]-Table2[[#This Row],[50D EMA]])/Table2[[#This Row],[50D EMA]]</f>
        <v>7.5424167489414731E-2</v>
      </c>
      <c r="U531" s="1">
        <f>(Table2[[#This Row],[Close Price]]-Table2[[#This Row],[200D EMA]])/Table2[[#This Row],[200D EMA]]</f>
        <v>0.11522073579485771</v>
      </c>
      <c r="V531">
        <v>1.5577828514786101</v>
      </c>
      <c r="W531">
        <v>1093.2</v>
      </c>
      <c r="X531">
        <v>1100.5</v>
      </c>
      <c r="Y531">
        <v>1006.15</v>
      </c>
      <c r="Z531">
        <v>1142.6500000000001</v>
      </c>
      <c r="AA531">
        <v>1006.15</v>
      </c>
      <c r="AB531">
        <v>1142.6500000000001</v>
      </c>
      <c r="AC531" s="1">
        <f>(Table2[[#This Row],[Close Price]]/Table2[[#This Row],[Day Low]])-1</f>
        <v>-1.7837541163556736E-3</v>
      </c>
      <c r="AD531" s="1">
        <f>(Table2[[#This Row],[Day High]]/Table2[[#This Row],[Close Price]])-1</f>
        <v>8.4765177548682402E-3</v>
      </c>
      <c r="AE531" s="1">
        <f>(Table2[[#This Row],[Close Price]]/Table2[[#This Row],[Current Week Low]])-1</f>
        <v>8.4579834020772182E-2</v>
      </c>
      <c r="AF531" s="1">
        <f>(Table2[[#This Row],[Current Week High]]/Table2[[#This Row],[Close Price]])-1</f>
        <v>4.7101947308132885E-2</v>
      </c>
      <c r="AG531" s="1">
        <f>(Table2[[#This Row],[Close Price]]/Table2[[#This Row],[Current Month Low]])-1</f>
        <v>8.4579834020772182E-2</v>
      </c>
      <c r="AH531" s="1">
        <f>(Table2[[#This Row],[Current Month High]]/Table2[[#This Row],[Close Price]])-1</f>
        <v>4.7101947308132885E-2</v>
      </c>
      <c r="AI531">
        <v>7.6746849942726101</v>
      </c>
      <c r="AJ531">
        <v>31.096828447861601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</v>
      </c>
      <c r="AM531">
        <v>0</v>
      </c>
      <c r="AN531">
        <v>9</v>
      </c>
      <c r="AO531" t="s">
        <v>3111</v>
      </c>
      <c r="AP531">
        <v>-8.7933924300199993E-3</v>
      </c>
      <c r="AQ531">
        <f>(Table2[[#This Row],[Sharpe Ratio]]-AVERAGE(Table2[Sharpe Ratio]))/_xlfn.STDEV.P(Table2[Sharpe Ratio])</f>
        <v>-0.83214962560059813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0.40601179657276432</v>
      </c>
      <c r="AS531">
        <f>_xlfn.RANK.AVG(Table2[[#This Row],[1Y Return vs Nifty Z-Score]],Table2[1Y Return vs Nifty Z-Score])</f>
        <v>471</v>
      </c>
      <c r="AT531">
        <f>_xlfn.RANK.AVG(Table2[[#This Row],[6M Return vs Nifty Z-Score]],Table2[6M Return vs Nifty Z-Score])</f>
        <v>389</v>
      </c>
      <c r="AU531">
        <f>_xlfn.RANK.AVG(Table2[[#This Row],[Sharpe Ratio Z-Score]],Table2[Sharpe Ratio Z-Score])</f>
        <v>590</v>
      </c>
      <c r="AV531">
        <f>(Table2[[#This Row],[Rank 1Y]]+Table2[[#This Row],[Rank 6M]]+Table2[[#This Row],[Rank Sharpe]])/3</f>
        <v>483.33333333333331</v>
      </c>
    </row>
    <row r="532" spans="1:48" x14ac:dyDescent="0.3">
      <c r="A532" t="s">
        <v>182</v>
      </c>
      <c r="B532" t="s">
        <v>183</v>
      </c>
      <c r="C532" t="s">
        <v>3065</v>
      </c>
      <c r="D532" t="s">
        <v>21</v>
      </c>
      <c r="E532">
        <v>144145.55928612</v>
      </c>
      <c r="F532">
        <v>1473.65</v>
      </c>
      <c r="G532">
        <v>1.3402928627742901</v>
      </c>
      <c r="H532">
        <f>(Table2[[#This Row],[1Y Return vs Nifty]]-AVERAGE(Table2[1Y Return vs Nifty]))/_xlfn.STDEV.P(Table2[1Y Return vs Nifty])</f>
        <v>-0.49859185154731622</v>
      </c>
      <c r="I532">
        <v>1.3385921889774599</v>
      </c>
      <c r="J532">
        <f>(Table2[[#This Row],[1M Return vs Nifty]]-AVERAGE(Table2[1M Return vs Nifty]))/_xlfn.STDEV.P(Table2[1M Return vs Nifty])</f>
        <v>0.48933113879220047</v>
      </c>
      <c r="K532">
        <v>1.01637236947913</v>
      </c>
      <c r="L532">
        <f>(Table2[[#This Row],[6M Return vs Nifty]]-AVERAGE(Table2[6M Return vs Nifty]))/_xlfn.STDEV.P(Table2[6M Return vs Nifty])</f>
        <v>-0.12157338250056739</v>
      </c>
      <c r="M532">
        <v>-0.93034608871507496</v>
      </c>
      <c r="N532">
        <f>(Table2[[#This Row],[1W Return vs Nifty]]-AVERAGE(Table2[1W Return vs Nifty]))/_xlfn.STDEV.P(Table2[1W Return vs Nifty])</f>
        <v>0.43324750417351532</v>
      </c>
      <c r="O532">
        <v>1495.4</v>
      </c>
      <c r="P532">
        <v>1442.7341150186201</v>
      </c>
      <c r="Q532">
        <v>1319.91886521423</v>
      </c>
      <c r="R532">
        <v>39.868468397663896</v>
      </c>
      <c r="S532" s="1">
        <f>(Table2[[#This Row],[Close Price]]-Table2[[#This Row],[20D EMA]])/Table2[[#This Row],[20D EMA]]</f>
        <v>-1.4544603450581783E-2</v>
      </c>
      <c r="T532" s="1">
        <f>(Table2[[#This Row],[Close Price]]-Table2[[#This Row],[50D EMA]])/Table2[[#This Row],[50D EMA]]</f>
        <v>2.1428678132409052E-2</v>
      </c>
      <c r="U532" s="1">
        <f>(Table2[[#This Row],[Close Price]]-Table2[[#This Row],[200D EMA]])/Table2[[#This Row],[200D EMA]]</f>
        <v>0.11647013982243425</v>
      </c>
      <c r="V532">
        <v>1.2295357280986301</v>
      </c>
      <c r="W532">
        <v>1462</v>
      </c>
      <c r="X532">
        <v>1471.3</v>
      </c>
      <c r="Y532">
        <v>1426.75</v>
      </c>
      <c r="Z532">
        <v>1515.25</v>
      </c>
      <c r="AA532">
        <v>1426.75</v>
      </c>
      <c r="AB532">
        <v>1569</v>
      </c>
      <c r="AC532" s="1">
        <f>(Table2[[#This Row],[Close Price]]/Table2[[#This Row],[Day Low]])-1</f>
        <v>7.9685362517101233E-3</v>
      </c>
      <c r="AD532" s="1">
        <f>(Table2[[#This Row],[Day High]]/Table2[[#This Row],[Close Price]])-1</f>
        <v>-1.5946798764971959E-3</v>
      </c>
      <c r="AE532" s="1">
        <f>(Table2[[#This Row],[Close Price]]/Table2[[#This Row],[Current Week Low]])-1</f>
        <v>3.2871911687401445E-2</v>
      </c>
      <c r="AF532" s="1">
        <f>(Table2[[#This Row],[Current Week High]]/Table2[[#This Row],[Close Price]])-1</f>
        <v>2.8229226749906688E-2</v>
      </c>
      <c r="AG532" s="1">
        <f>(Table2[[#This Row],[Close Price]]/Table2[[#This Row],[Current Month Low]])-1</f>
        <v>3.2871911687401445E-2</v>
      </c>
      <c r="AH532" s="1">
        <f>(Table2[[#This Row],[Current Month High]]/Table2[[#This Row],[Close Price]])-1</f>
        <v>6.4703287754894312E-2</v>
      </c>
      <c r="AI532">
        <v>6.4703287754894303</v>
      </c>
      <c r="AJ532">
        <v>34.193871511177797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-0.04</v>
      </c>
      <c r="AM532" t="s">
        <v>3110</v>
      </c>
      <c r="AN532">
        <v>-1.46</v>
      </c>
      <c r="AO532" t="s">
        <v>3110</v>
      </c>
      <c r="AP532">
        <v>-2.6881847389456998E-2</v>
      </c>
      <c r="AQ532">
        <f>(Table2[[#This Row],[Sharpe Ratio]]-AVERAGE(Table2[Sharpe Ratio]))/_xlfn.STDEV.P(Table2[Sharpe Ratio])</f>
        <v>-1.0438632386925832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-0.74144982977475116</v>
      </c>
      <c r="AS532">
        <f>_xlfn.RANK.AVG(Table2[[#This Row],[1Y Return vs Nifty Z-Score]],Table2[1Y Return vs Nifty Z-Score])</f>
        <v>477</v>
      </c>
      <c r="AT532">
        <f>_xlfn.RANK.AVG(Table2[[#This Row],[6M Return vs Nifty Z-Score]],Table2[6M Return vs Nifty Z-Score])</f>
        <v>358</v>
      </c>
      <c r="AU532">
        <f>_xlfn.RANK.AVG(Table2[[#This Row],[Sharpe Ratio Z-Score]],Table2[Sharpe Ratio Z-Score])</f>
        <v>616</v>
      </c>
      <c r="AV532">
        <f>(Table2[[#This Row],[Rank 1Y]]+Table2[[#This Row],[Rank 6M]]+Table2[[#This Row],[Rank Sharpe]])/3</f>
        <v>483.66666666666669</v>
      </c>
    </row>
    <row r="533" spans="1:48" x14ac:dyDescent="0.3">
      <c r="A533" t="s">
        <v>1623</v>
      </c>
      <c r="B533" t="s">
        <v>1624</v>
      </c>
      <c r="C533" t="s">
        <v>3074</v>
      </c>
      <c r="D533" t="s">
        <v>394</v>
      </c>
      <c r="E533">
        <v>5210.7855656439997</v>
      </c>
      <c r="F533">
        <v>104.29</v>
      </c>
      <c r="G533">
        <v>9.6355585439931097</v>
      </c>
      <c r="H533">
        <f>(Table2[[#This Row],[1Y Return vs Nifty]]-AVERAGE(Table2[1Y Return vs Nifty]))/_xlfn.STDEV.P(Table2[1Y Return vs Nifty])</f>
        <v>-0.37333465420765444</v>
      </c>
      <c r="I533">
        <v>-4.8717939569614499</v>
      </c>
      <c r="J533">
        <f>(Table2[[#This Row],[1M Return vs Nifty]]-AVERAGE(Table2[1M Return vs Nifty]))/_xlfn.STDEV.P(Table2[1M Return vs Nifty])</f>
        <v>-0.14755542201900587</v>
      </c>
      <c r="K533">
        <v>-18.623501312642102</v>
      </c>
      <c r="L533">
        <f>(Table2[[#This Row],[6M Return vs Nifty]]-AVERAGE(Table2[6M Return vs Nifty]))/_xlfn.STDEV.P(Table2[6M Return vs Nifty])</f>
        <v>-0.81288701620783843</v>
      </c>
      <c r="M533">
        <v>-6.4833720107850699</v>
      </c>
      <c r="N533">
        <f>(Table2[[#This Row],[1W Return vs Nifty]]-AVERAGE(Table2[1W Return vs Nifty]))/_xlfn.STDEV.P(Table2[1W Return vs Nifty])</f>
        <v>-0.64561277325498578</v>
      </c>
      <c r="O533">
        <v>107.48</v>
      </c>
      <c r="P533">
        <v>106.492459104129</v>
      </c>
      <c r="Q533">
        <v>101.28163203706499</v>
      </c>
      <c r="R533">
        <v>36.428967548235399</v>
      </c>
      <c r="S533" s="1">
        <f>(Table2[[#This Row],[Close Price]]-Table2[[#This Row],[20D EMA]])/Table2[[#This Row],[20D EMA]]</f>
        <v>-2.9679940454037938E-2</v>
      </c>
      <c r="T533" s="1">
        <f>(Table2[[#This Row],[Close Price]]-Table2[[#This Row],[50D EMA]])/Table2[[#This Row],[50D EMA]]</f>
        <v>-2.0681831583731318E-2</v>
      </c>
      <c r="U533" s="1">
        <f>(Table2[[#This Row],[Close Price]]-Table2[[#This Row],[200D EMA]])/Table2[[#This Row],[200D EMA]]</f>
        <v>2.970299651010827E-2</v>
      </c>
      <c r="V533">
        <v>1.17885515174542</v>
      </c>
      <c r="W533">
        <v>104.1</v>
      </c>
      <c r="X533">
        <v>105.09</v>
      </c>
      <c r="Y533">
        <v>101</v>
      </c>
      <c r="Z533">
        <v>107.66</v>
      </c>
      <c r="AA533">
        <v>101</v>
      </c>
      <c r="AB533">
        <v>111.46</v>
      </c>
      <c r="AC533" s="1">
        <f>(Table2[[#This Row],[Close Price]]/Table2[[#This Row],[Day Low]])-1</f>
        <v>1.8251681075889259E-3</v>
      </c>
      <c r="AD533" s="1">
        <f>(Table2[[#This Row],[Day High]]/Table2[[#This Row],[Close Price]])-1</f>
        <v>7.6709176335219009E-3</v>
      </c>
      <c r="AE533" s="1">
        <f>(Table2[[#This Row],[Close Price]]/Table2[[#This Row],[Current Week Low]])-1</f>
        <v>3.2574257425742603E-2</v>
      </c>
      <c r="AF533" s="1">
        <f>(Table2[[#This Row],[Current Week High]]/Table2[[#This Row],[Close Price]])-1</f>
        <v>3.2313740531211055E-2</v>
      </c>
      <c r="AG533" s="1">
        <f>(Table2[[#This Row],[Close Price]]/Table2[[#This Row],[Current Month Low]])-1</f>
        <v>3.2574257425742603E-2</v>
      </c>
      <c r="AH533" s="1">
        <f>(Table2[[#This Row],[Current Month High]]/Table2[[#This Row],[Close Price]])-1</f>
        <v>6.8750599290440029E-2</v>
      </c>
      <c r="AI533">
        <v>16.550004794323499</v>
      </c>
      <c r="AJ533">
        <v>35.441558441558399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-0.08</v>
      </c>
      <c r="AM533" t="s">
        <v>3110</v>
      </c>
      <c r="AN533">
        <v>-4.2300000000000004</v>
      </c>
      <c r="AO533" t="s">
        <v>3110</v>
      </c>
      <c r="AP533">
        <v>3.3797597526513998E-2</v>
      </c>
      <c r="AQ533">
        <f>(Table2[[#This Row],[Sharpe Ratio]]-AVERAGE(Table2[Sharpe Ratio]))/_xlfn.STDEV.P(Table2[Sharpe Ratio])</f>
        <v>-0.3336497598529205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-2.3130396255424048</v>
      </c>
      <c r="AS533">
        <f>_xlfn.RANK.AVG(Table2[[#This Row],[1Y Return vs Nifty Z-Score]],Table2[1Y Return vs Nifty Z-Score])</f>
        <v>424</v>
      </c>
      <c r="AT533">
        <f>_xlfn.RANK.AVG(Table2[[#This Row],[6M Return vs Nifty Z-Score]],Table2[6M Return vs Nifty Z-Score])</f>
        <v>600</v>
      </c>
      <c r="AU533">
        <f>_xlfn.RANK.AVG(Table2[[#This Row],[Sharpe Ratio Z-Score]],Table2[Sharpe Ratio Z-Score])</f>
        <v>427</v>
      </c>
      <c r="AV533">
        <f>(Table2[[#This Row],[Rank 1Y]]+Table2[[#This Row],[Rank 6M]]+Table2[[#This Row],[Rank Sharpe]])/3</f>
        <v>483.66666666666669</v>
      </c>
    </row>
    <row r="534" spans="1:48" x14ac:dyDescent="0.3">
      <c r="A534" t="s">
        <v>399</v>
      </c>
      <c r="B534" t="s">
        <v>400</v>
      </c>
      <c r="C534" t="s">
        <v>3073</v>
      </c>
      <c r="D534" t="s">
        <v>130</v>
      </c>
      <c r="E534">
        <v>58500.6296681069</v>
      </c>
      <c r="F534">
        <v>141.63</v>
      </c>
      <c r="G534">
        <v>26.606195491028402</v>
      </c>
      <c r="H534">
        <f>(Table2[[#This Row],[1Y Return vs Nifty]]-AVERAGE(Table2[1Y Return vs Nifty]))/_xlfn.STDEV.P(Table2[1Y Return vs Nifty])</f>
        <v>-0.11708072543147227</v>
      </c>
      <c r="I534">
        <v>-13.0875031271311</v>
      </c>
      <c r="J534">
        <f>(Table2[[#This Row],[1M Return vs Nifty]]-AVERAGE(Table2[1M Return vs Nifty]))/_xlfn.STDEV.P(Table2[1M Return vs Nifty])</f>
        <v>-0.99009155987833253</v>
      </c>
      <c r="K534">
        <v>-12.061922320607</v>
      </c>
      <c r="L534">
        <f>(Table2[[#This Row],[6M Return vs Nifty]]-AVERAGE(Table2[6M Return vs Nifty]))/_xlfn.STDEV.P(Table2[6M Return vs Nifty])</f>
        <v>-0.58192274987600179</v>
      </c>
      <c r="M534">
        <v>-6.6258927535184702</v>
      </c>
      <c r="N534">
        <f>(Table2[[#This Row],[1W Return vs Nifty]]-AVERAGE(Table2[1W Return vs Nifty]))/_xlfn.STDEV.P(Table2[1W Return vs Nifty])</f>
        <v>-0.67330217543003557</v>
      </c>
      <c r="O534">
        <v>145.77000000000001</v>
      </c>
      <c r="P534">
        <v>148.553545458705</v>
      </c>
      <c r="Q534">
        <v>133.74032269116901</v>
      </c>
      <c r="R534">
        <v>44.103272723468798</v>
      </c>
      <c r="S534" s="1">
        <f>(Table2[[#This Row],[Close Price]]-Table2[[#This Row],[20D EMA]])/Table2[[#This Row],[20D EMA]]</f>
        <v>-2.8400905536118643E-2</v>
      </c>
      <c r="T534" s="1">
        <f>(Table2[[#This Row],[Close Price]]-Table2[[#This Row],[50D EMA]])/Table2[[#This Row],[50D EMA]]</f>
        <v>-4.6606396618313083E-2</v>
      </c>
      <c r="U534" s="1">
        <f>(Table2[[#This Row],[Close Price]]-Table2[[#This Row],[200D EMA]])/Table2[[#This Row],[200D EMA]]</f>
        <v>5.8992509888358038E-2</v>
      </c>
      <c r="V534">
        <v>0.87940473147866105</v>
      </c>
      <c r="W534">
        <v>140</v>
      </c>
      <c r="X534">
        <v>141.30000000000001</v>
      </c>
      <c r="Y534">
        <v>134.68</v>
      </c>
      <c r="Z534">
        <v>142.85</v>
      </c>
      <c r="AA534">
        <v>134.68</v>
      </c>
      <c r="AB534">
        <v>156.35</v>
      </c>
      <c r="AC534" s="1">
        <f>(Table2[[#This Row],[Close Price]]/Table2[[#This Row],[Day Low]])-1</f>
        <v>1.1642857142857066E-2</v>
      </c>
      <c r="AD534" s="1">
        <f>(Table2[[#This Row],[Day High]]/Table2[[#This Row],[Close Price]])-1</f>
        <v>-2.3300148273669441E-3</v>
      </c>
      <c r="AE534" s="1">
        <f>(Table2[[#This Row],[Close Price]]/Table2[[#This Row],[Current Week Low]])-1</f>
        <v>5.1603801603801625E-2</v>
      </c>
      <c r="AF534" s="1">
        <f>(Table2[[#This Row],[Current Week High]]/Table2[[#This Row],[Close Price]])-1</f>
        <v>8.613994210266096E-3</v>
      </c>
      <c r="AG534" s="1">
        <f>(Table2[[#This Row],[Close Price]]/Table2[[#This Row],[Current Month Low]])-1</f>
        <v>5.1603801603801625E-2</v>
      </c>
      <c r="AH534" s="1">
        <f>(Table2[[#This Row],[Current Month High]]/Table2[[#This Row],[Close Price]])-1</f>
        <v>0.10393278260255601</v>
      </c>
      <c r="AI534">
        <v>23.808515145096301</v>
      </c>
      <c r="AJ534">
        <v>73.141809290953503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-0.12</v>
      </c>
      <c r="AM534" t="s">
        <v>3110</v>
      </c>
      <c r="AN534">
        <v>-1.1499999999999999</v>
      </c>
      <c r="AO534" t="s">
        <v>3110</v>
      </c>
      <c r="AP534">
        <v>-1.8900183256533001E-2</v>
      </c>
      <c r="AQ534">
        <f>(Table2[[#This Row],[Sharpe Ratio]]-AVERAGE(Table2[Sharpe Ratio]))/_xlfn.STDEV.P(Table2[Sharpe Ratio])</f>
        <v>-0.95044304576524641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326</v>
      </c>
      <c r="AT534">
        <f>_xlfn.RANK.AVG(Table2[[#This Row],[6M Return vs Nifty Z-Score]],Table2[6M Return vs Nifty Z-Score])</f>
        <v>518</v>
      </c>
      <c r="AU534">
        <f>_xlfn.RANK.AVG(Table2[[#This Row],[Sharpe Ratio Z-Score]],Table2[Sharpe Ratio Z-Score])</f>
        <v>609</v>
      </c>
      <c r="AV534">
        <f>(Table2[[#This Row],[Rank 1Y]]+Table2[[#This Row],[Rank 6M]]+Table2[[#This Row],[Rank Sharpe]])/3</f>
        <v>484.33333333333331</v>
      </c>
    </row>
    <row r="535" spans="1:48" x14ac:dyDescent="0.3">
      <c r="A535" t="s">
        <v>717</v>
      </c>
      <c r="B535" t="s">
        <v>718</v>
      </c>
      <c r="C535" t="s">
        <v>3078</v>
      </c>
      <c r="D535" t="s">
        <v>719</v>
      </c>
      <c r="E535">
        <v>23240.563719000002</v>
      </c>
      <c r="F535">
        <v>1459.3</v>
      </c>
      <c r="G535">
        <v>-23.015259125491799</v>
      </c>
      <c r="H535">
        <f>(Table2[[#This Row],[1Y Return vs Nifty]]-AVERAGE(Table2[1Y Return vs Nifty]))/_xlfn.STDEV.P(Table2[1Y Return vs Nifty])</f>
        <v>-0.86635682725119267</v>
      </c>
      <c r="I535">
        <v>-6.0183974360742498</v>
      </c>
      <c r="J535">
        <f>(Table2[[#This Row],[1M Return vs Nifty]]-AVERAGE(Table2[1M Return vs Nifty]))/_xlfn.STDEV.P(Table2[1M Return vs Nifty])</f>
        <v>-0.26514172490998528</v>
      </c>
      <c r="K535">
        <v>1.4477077114908301</v>
      </c>
      <c r="L535">
        <f>(Table2[[#This Row],[6M Return vs Nifty]]-AVERAGE(Table2[6M Return vs Nifty]))/_xlfn.STDEV.P(Table2[6M Return vs Nifty])</f>
        <v>-0.10639059632491461</v>
      </c>
      <c r="M535">
        <v>-5.5804131696055297</v>
      </c>
      <c r="N535">
        <f>(Table2[[#This Row],[1W Return vs Nifty]]-AVERAGE(Table2[1W Return vs Nifty]))/_xlfn.STDEV.P(Table2[1W Return vs Nifty])</f>
        <v>-0.47018293741904255</v>
      </c>
      <c r="O535">
        <v>1431.79</v>
      </c>
      <c r="P535">
        <v>1386.3821967649101</v>
      </c>
      <c r="Q535">
        <v>1311.5131763578499</v>
      </c>
      <c r="R535">
        <v>55.327978852517603</v>
      </c>
      <c r="S535" s="1">
        <f>(Table2[[#This Row],[Close Price]]-Table2[[#This Row],[20D EMA]])/Table2[[#This Row],[20D EMA]]</f>
        <v>1.9213711507972533E-2</v>
      </c>
      <c r="T535" s="1">
        <f>(Table2[[#This Row],[Close Price]]-Table2[[#This Row],[50D EMA]])/Table2[[#This Row],[50D EMA]]</f>
        <v>5.2595744092243712E-2</v>
      </c>
      <c r="U535" s="1">
        <f>(Table2[[#This Row],[Close Price]]-Table2[[#This Row],[200D EMA]])/Table2[[#This Row],[200D EMA]]</f>
        <v>0.11268420806305797</v>
      </c>
      <c r="V535">
        <v>0.50724433559218196</v>
      </c>
      <c r="W535">
        <v>1451.9</v>
      </c>
      <c r="X535">
        <v>1457</v>
      </c>
      <c r="Y535">
        <v>1376.15</v>
      </c>
      <c r="Z535">
        <v>1477</v>
      </c>
      <c r="AA535">
        <v>1376.15</v>
      </c>
      <c r="AB535">
        <v>1499.15</v>
      </c>
      <c r="AC535" s="1">
        <f>(Table2[[#This Row],[Close Price]]/Table2[[#This Row],[Day Low]])-1</f>
        <v>5.0967697499826325E-3</v>
      </c>
      <c r="AD535" s="1">
        <f>(Table2[[#This Row],[Day High]]/Table2[[#This Row],[Close Price]])-1</f>
        <v>-1.5760981292399778E-3</v>
      </c>
      <c r="AE535" s="1">
        <f>(Table2[[#This Row],[Close Price]]/Table2[[#This Row],[Current Week Low]])-1</f>
        <v>6.0422192348217774E-2</v>
      </c>
      <c r="AF535" s="1">
        <f>(Table2[[#This Row],[Current Week High]]/Table2[[#This Row],[Close Price]])-1</f>
        <v>1.2129102994586471E-2</v>
      </c>
      <c r="AG535" s="1">
        <f>(Table2[[#This Row],[Close Price]]/Table2[[#This Row],[Current Month Low]])-1</f>
        <v>6.0422192348217774E-2</v>
      </c>
      <c r="AH535" s="1">
        <f>(Table2[[#This Row],[Current Month High]]/Table2[[#This Row],[Close Price]])-1</f>
        <v>2.7307613239224482E-2</v>
      </c>
      <c r="AI535">
        <v>5.8726786815596501</v>
      </c>
      <c r="AJ535">
        <v>31.427027513846902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0.08</v>
      </c>
      <c r="AM535" t="s">
        <v>3111</v>
      </c>
      <c r="AN535">
        <v>5.03</v>
      </c>
      <c r="AO535" t="s">
        <v>3111</v>
      </c>
      <c r="AP535">
        <v>2.1491883746617001E-2</v>
      </c>
      <c r="AQ535">
        <f>(Table2[[#This Row],[Sharpe Ratio]]-AVERAGE(Table2[Sharpe Ratio]))/_xlfn.STDEV.P(Table2[Sharpe Ratio])</f>
        <v>-0.47768014452978352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-2.1857522304349186</v>
      </c>
      <c r="AS535">
        <f>_xlfn.RANK.AVG(Table2[[#This Row],[1Y Return vs Nifty Z-Score]],Table2[1Y Return vs Nifty Z-Score])</f>
        <v>628</v>
      </c>
      <c r="AT535">
        <f>_xlfn.RANK.AVG(Table2[[#This Row],[6M Return vs Nifty Z-Score]],Table2[6M Return vs Nifty Z-Score])</f>
        <v>353</v>
      </c>
      <c r="AU535">
        <f>_xlfn.RANK.AVG(Table2[[#This Row],[Sharpe Ratio Z-Score]],Table2[Sharpe Ratio Z-Score])</f>
        <v>472</v>
      </c>
      <c r="AV535">
        <f>(Table2[[#This Row],[Rank 1Y]]+Table2[[#This Row],[Rank 6M]]+Table2[[#This Row],[Rank Sharpe]])/3</f>
        <v>484.33333333333331</v>
      </c>
    </row>
    <row r="536" spans="1:48" x14ac:dyDescent="0.3">
      <c r="A536" t="s">
        <v>1552</v>
      </c>
      <c r="B536" t="s">
        <v>1553</v>
      </c>
      <c r="C536" t="s">
        <v>3077</v>
      </c>
      <c r="D536" t="s">
        <v>130</v>
      </c>
      <c r="E536">
        <v>6103.5761418800003</v>
      </c>
      <c r="F536">
        <v>562.54999999999995</v>
      </c>
      <c r="G536">
        <v>13.2150351317435</v>
      </c>
      <c r="H536">
        <f>(Table2[[#This Row],[1Y Return vs Nifty]]-AVERAGE(Table2[1Y Return vs Nifty]))/_xlfn.STDEV.P(Table2[1Y Return vs Nifty])</f>
        <v>-0.31928512492739719</v>
      </c>
      <c r="I536">
        <v>-15.670163412304101</v>
      </c>
      <c r="J536">
        <f>(Table2[[#This Row],[1M Return vs Nifty]]-AVERAGE(Table2[1M Return vs Nifty]))/_xlfn.STDEV.P(Table2[1M Return vs Nifty])</f>
        <v>-1.2549481385377979</v>
      </c>
      <c r="K536">
        <v>-37.8909650596174</v>
      </c>
      <c r="L536">
        <f>(Table2[[#This Row],[6M Return vs Nifty]]-AVERAGE(Table2[6M Return vs Nifty]))/_xlfn.STDEV.P(Table2[6M Return vs Nifty])</f>
        <v>-1.4910920082984991</v>
      </c>
      <c r="M536">
        <v>-5.0360187741272604</v>
      </c>
      <c r="N536">
        <f>(Table2[[#This Row],[1W Return vs Nifty]]-AVERAGE(Table2[1W Return vs Nifty]))/_xlfn.STDEV.P(Table2[1W Return vs Nifty])</f>
        <v>-0.36441619028358707</v>
      </c>
      <c r="O536">
        <v>599.74</v>
      </c>
      <c r="P536">
        <v>605.40899500790704</v>
      </c>
      <c r="Q536">
        <v>577.68191125746398</v>
      </c>
      <c r="R536">
        <v>21.348442063173199</v>
      </c>
      <c r="S536" s="1">
        <f>(Table2[[#This Row],[Close Price]]-Table2[[#This Row],[20D EMA]])/Table2[[#This Row],[20D EMA]]</f>
        <v>-6.2010204421916251E-2</v>
      </c>
      <c r="T536" s="1">
        <f>(Table2[[#This Row],[Close Price]]-Table2[[#This Row],[50D EMA]])/Table2[[#This Row],[50D EMA]]</f>
        <v>-7.0793455930312554E-2</v>
      </c>
      <c r="U536" s="1">
        <f>(Table2[[#This Row],[Close Price]]-Table2[[#This Row],[200D EMA]])/Table2[[#This Row],[200D EMA]]</f>
        <v>-2.6194192621551489E-2</v>
      </c>
      <c r="V536">
        <v>0.59964712447893198</v>
      </c>
      <c r="W536">
        <v>556.1</v>
      </c>
      <c r="X536">
        <v>563.45000000000005</v>
      </c>
      <c r="Y536">
        <v>556.4</v>
      </c>
      <c r="Z536">
        <v>609.75</v>
      </c>
      <c r="AA536">
        <v>556.4</v>
      </c>
      <c r="AB536">
        <v>629</v>
      </c>
      <c r="AC536" s="1">
        <f>(Table2[[#This Row],[Close Price]]/Table2[[#This Row],[Day Low]])-1</f>
        <v>1.1598633339327424E-2</v>
      </c>
      <c r="AD536" s="1">
        <f>(Table2[[#This Row],[Day High]]/Table2[[#This Row],[Close Price]])-1</f>
        <v>1.5998577904188238E-3</v>
      </c>
      <c r="AE536" s="1">
        <f>(Table2[[#This Row],[Close Price]]/Table2[[#This Row],[Current Week Low]])-1</f>
        <v>1.1053199137311287E-2</v>
      </c>
      <c r="AF536" s="1">
        <f>(Table2[[#This Row],[Current Week High]]/Table2[[#This Row],[Close Price]])-1</f>
        <v>8.3903653008621459E-2</v>
      </c>
      <c r="AG536" s="1">
        <f>(Table2[[#This Row],[Close Price]]/Table2[[#This Row],[Current Month Low]])-1</f>
        <v>1.1053199137311287E-2</v>
      </c>
      <c r="AH536" s="1">
        <f>(Table2[[#This Row],[Current Month High]]/Table2[[#This Row],[Close Price]])-1</f>
        <v>0.1181228335259088</v>
      </c>
      <c r="AI536">
        <v>49.613367700648801</v>
      </c>
      <c r="AJ536">
        <v>54.324120430697398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0</v>
      </c>
      <c r="AM536">
        <v>0</v>
      </c>
      <c r="AN536">
        <v>-4.47</v>
      </c>
      <c r="AO536" t="s">
        <v>3110</v>
      </c>
      <c r="AP536">
        <v>6.4542642191055002E-2</v>
      </c>
      <c r="AQ536">
        <f>(Table2[[#This Row],[Sharpe Ratio]]-AVERAGE(Table2[Sharpe Ratio]))/_xlfn.STDEV.P(Table2[Sharpe Ratio])</f>
        <v>2.6201012653689907E-2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402</v>
      </c>
      <c r="AT536">
        <f>_xlfn.RANK.AVG(Table2[[#This Row],[6M Return vs Nifty Z-Score]],Table2[6M Return vs Nifty Z-Score])</f>
        <v>717</v>
      </c>
      <c r="AU536">
        <f>_xlfn.RANK.AVG(Table2[[#This Row],[Sharpe Ratio Z-Score]],Table2[Sharpe Ratio Z-Score])</f>
        <v>336</v>
      </c>
      <c r="AV536">
        <f>(Table2[[#This Row],[Rank 1Y]]+Table2[[#This Row],[Rank 6M]]+Table2[[#This Row],[Rank Sharpe]])/3</f>
        <v>485</v>
      </c>
    </row>
    <row r="537" spans="1:48" x14ac:dyDescent="0.3">
      <c r="A537" t="s">
        <v>1550</v>
      </c>
      <c r="B537" t="s">
        <v>1551</v>
      </c>
      <c r="C537" t="s">
        <v>3066</v>
      </c>
      <c r="D537" t="s">
        <v>542</v>
      </c>
      <c r="E537">
        <v>6108.1038947249999</v>
      </c>
      <c r="F537">
        <v>296.85000000000002</v>
      </c>
      <c r="G537">
        <v>-6.8093681135052604</v>
      </c>
      <c r="H537">
        <f>(Table2[[#This Row],[1Y Return vs Nifty]]-AVERAGE(Table2[1Y Return vs Nifty]))/_xlfn.STDEV.P(Table2[1Y Return vs Nifty])</f>
        <v>-0.62165044091454702</v>
      </c>
      <c r="I537">
        <v>-1.76902127894635</v>
      </c>
      <c r="J537">
        <f>(Table2[[#This Row],[1M Return vs Nifty]]-AVERAGE(Table2[1M Return vs Nifty]))/_xlfn.STDEV.P(Table2[1M Return vs Nifty])</f>
        <v>0.17063964241708116</v>
      </c>
      <c r="K537">
        <v>-32.6439181213563</v>
      </c>
      <c r="L537">
        <f>(Table2[[#This Row],[6M Return vs Nifty]]-AVERAGE(Table2[6M Return vs Nifty]))/_xlfn.STDEV.P(Table2[6M Return vs Nifty])</f>
        <v>-1.306398606302539</v>
      </c>
      <c r="M537">
        <v>1.16179977903462</v>
      </c>
      <c r="N537">
        <f>(Table2[[#This Row],[1W Return vs Nifty]]-AVERAGE(Table2[1W Return vs Nifty]))/_xlfn.STDEV.P(Table2[1W Return vs Nifty])</f>
        <v>0.83971653618911568</v>
      </c>
      <c r="O537">
        <v>302.55</v>
      </c>
      <c r="P537">
        <v>307.56978617445799</v>
      </c>
      <c r="Q537">
        <v>316.97207367100299</v>
      </c>
      <c r="R537">
        <v>38.444939791010697</v>
      </c>
      <c r="S537" s="1">
        <f>(Table2[[#This Row],[Close Price]]-Table2[[#This Row],[20D EMA]])/Table2[[#This Row],[20D EMA]]</f>
        <v>-1.8839861179970215E-2</v>
      </c>
      <c r="T537" s="1">
        <f>(Table2[[#This Row],[Close Price]]-Table2[[#This Row],[50D EMA]])/Table2[[#This Row],[50D EMA]]</f>
        <v>-3.4853183428028747E-2</v>
      </c>
      <c r="U537" s="1">
        <f>(Table2[[#This Row],[Close Price]]-Table2[[#This Row],[200D EMA]])/Table2[[#This Row],[200D EMA]]</f>
        <v>-6.3482165598879883E-2</v>
      </c>
      <c r="V537">
        <v>0.81860144261262902</v>
      </c>
      <c r="W537">
        <v>295.25</v>
      </c>
      <c r="X537">
        <v>297.85000000000002</v>
      </c>
      <c r="Y537">
        <v>285.55</v>
      </c>
      <c r="Z537">
        <v>302.5</v>
      </c>
      <c r="AA537">
        <v>285.55</v>
      </c>
      <c r="AB537">
        <v>306</v>
      </c>
      <c r="AC537" s="1">
        <f>(Table2[[#This Row],[Close Price]]/Table2[[#This Row],[Day Low]])-1</f>
        <v>5.4191363251483438E-3</v>
      </c>
      <c r="AD537" s="1">
        <f>(Table2[[#This Row],[Day High]]/Table2[[#This Row],[Close Price]])-1</f>
        <v>3.3687047330301922E-3</v>
      </c>
      <c r="AE537" s="1">
        <f>(Table2[[#This Row],[Close Price]]/Table2[[#This Row],[Current Week Low]])-1</f>
        <v>3.9572754333741855E-2</v>
      </c>
      <c r="AF537" s="1">
        <f>(Table2[[#This Row],[Current Week High]]/Table2[[#This Row],[Close Price]])-1</f>
        <v>1.9033181741620275E-2</v>
      </c>
      <c r="AG537" s="1">
        <f>(Table2[[#This Row],[Close Price]]/Table2[[#This Row],[Current Month Low]])-1</f>
        <v>3.9572754333741855E-2</v>
      </c>
      <c r="AH537" s="1">
        <f>(Table2[[#This Row],[Current Month High]]/Table2[[#This Row],[Close Price]])-1</f>
        <v>3.0823648307225726E-2</v>
      </c>
      <c r="AI537">
        <v>36.526865420245898</v>
      </c>
      <c r="AJ537">
        <v>22.710925550824701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-0.16</v>
      </c>
      <c r="AM537" t="s">
        <v>3110</v>
      </c>
      <c r="AN537">
        <v>0.41</v>
      </c>
      <c r="AO537" t="s">
        <v>3111</v>
      </c>
      <c r="AP537">
        <v>0.105377932969427</v>
      </c>
      <c r="AQ537">
        <f>(Table2[[#This Row],[Sharpe Ratio]]-AVERAGE(Table2[Sharpe Ratio]))/_xlfn.STDEV.P(Table2[Sharpe Ratio])</f>
        <v>0.50415156021223273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544</v>
      </c>
      <c r="AT537">
        <f>_xlfn.RANK.AVG(Table2[[#This Row],[6M Return vs Nifty Z-Score]],Table2[6M Return vs Nifty Z-Score])</f>
        <v>696</v>
      </c>
      <c r="AU537">
        <f>_xlfn.RANK.AVG(Table2[[#This Row],[Sharpe Ratio Z-Score]],Table2[Sharpe Ratio Z-Score])</f>
        <v>216</v>
      </c>
      <c r="AV537">
        <f>(Table2[[#This Row],[Rank 1Y]]+Table2[[#This Row],[Rank 6M]]+Table2[[#This Row],[Rank Sharpe]])/3</f>
        <v>485.33333333333331</v>
      </c>
    </row>
    <row r="538" spans="1:48" x14ac:dyDescent="0.3">
      <c r="A538" t="s">
        <v>96</v>
      </c>
      <c r="B538" t="s">
        <v>97</v>
      </c>
      <c r="C538" t="s">
        <v>3078</v>
      </c>
      <c r="D538" t="s">
        <v>98</v>
      </c>
      <c r="E538">
        <v>295058.85139500001</v>
      </c>
      <c r="F538">
        <v>3326.25</v>
      </c>
      <c r="G538">
        <v>-9.1625982421919492</v>
      </c>
      <c r="H538">
        <f>(Table2[[#This Row],[1Y Return vs Nifty]]-AVERAGE(Table2[1Y Return vs Nifty]))/_xlfn.STDEV.P(Table2[1Y Return vs Nifty])</f>
        <v>-0.65718384297084353</v>
      </c>
      <c r="I538">
        <v>4.3271005237815698</v>
      </c>
      <c r="J538">
        <f>(Table2[[#This Row],[1M Return vs Nifty]]-AVERAGE(Table2[1M Return vs Nifty]))/_xlfn.STDEV.P(Table2[1M Return vs Nifty])</f>
        <v>0.79580818395204866</v>
      </c>
      <c r="K538">
        <v>-17.790251738702999</v>
      </c>
      <c r="L538">
        <f>(Table2[[#This Row],[6M Return vs Nifty]]-AVERAGE(Table2[6M Return vs Nifty]))/_xlfn.STDEV.P(Table2[6M Return vs Nifty])</f>
        <v>-0.78355705207119219</v>
      </c>
      <c r="M538">
        <v>-1.81867648468201</v>
      </c>
      <c r="N538">
        <f>(Table2[[#This Row],[1W Return vs Nifty]]-AVERAGE(Table2[1W Return vs Nifty]))/_xlfn.STDEV.P(Table2[1W Return vs Nifty])</f>
        <v>0.26065973114835317</v>
      </c>
      <c r="O538">
        <v>3378.32</v>
      </c>
      <c r="P538">
        <v>3385.0443508154099</v>
      </c>
      <c r="Q538">
        <v>3390.8918545075599</v>
      </c>
      <c r="R538">
        <v>38.891692364188501</v>
      </c>
      <c r="S538" s="1">
        <f>(Table2[[#This Row],[Close Price]]-Table2[[#This Row],[20D EMA]])/Table2[[#This Row],[20D EMA]]</f>
        <v>-1.5412986336403941E-2</v>
      </c>
      <c r="T538" s="1">
        <f>(Table2[[#This Row],[Close Price]]-Table2[[#This Row],[50D EMA]])/Table2[[#This Row],[50D EMA]]</f>
        <v>-1.7368856866305793E-2</v>
      </c>
      <c r="U538" s="1">
        <f>(Table2[[#This Row],[Close Price]]-Table2[[#This Row],[200D EMA]])/Table2[[#This Row],[200D EMA]]</f>
        <v>-1.9063378391625949E-2</v>
      </c>
      <c r="V538">
        <v>1.0429384579137899</v>
      </c>
      <c r="W538">
        <v>3326.4</v>
      </c>
      <c r="X538">
        <v>3342.15</v>
      </c>
      <c r="Y538">
        <v>3316.5</v>
      </c>
      <c r="Z538">
        <v>3459</v>
      </c>
      <c r="AA538">
        <v>3316.5</v>
      </c>
      <c r="AB538">
        <v>3492</v>
      </c>
      <c r="AC538" s="1">
        <f>(Table2[[#This Row],[Close Price]]/Table2[[#This Row],[Day Low]])-1</f>
        <v>-4.5093795093875677E-5</v>
      </c>
      <c r="AD538" s="1">
        <f>(Table2[[#This Row],[Day High]]/Table2[[#This Row],[Close Price]])-1</f>
        <v>4.7801578354003116E-3</v>
      </c>
      <c r="AE538" s="1">
        <f>(Table2[[#This Row],[Close Price]]/Table2[[#This Row],[Current Week Low]])-1</f>
        <v>2.9398462234282441E-3</v>
      </c>
      <c r="AF538" s="1">
        <f>(Table2[[#This Row],[Current Week High]]/Table2[[#This Row],[Close Price]])-1</f>
        <v>3.9909808342728281E-2</v>
      </c>
      <c r="AG538" s="1">
        <f>(Table2[[#This Row],[Close Price]]/Table2[[#This Row],[Current Month Low]])-1</f>
        <v>2.9398462234282441E-3</v>
      </c>
      <c r="AH538" s="1">
        <f>(Table2[[#This Row],[Current Month High]]/Table2[[#This Row],[Close Price]])-1</f>
        <v>4.9830890642615477E-2</v>
      </c>
      <c r="AI538">
        <v>16.856820744081102</v>
      </c>
      <c r="AJ538">
        <v>15.3966243993824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</v>
      </c>
      <c r="AM538" t="s">
        <v>3110</v>
      </c>
      <c r="AN538">
        <v>2.21</v>
      </c>
      <c r="AO538" t="s">
        <v>3111</v>
      </c>
      <c r="AP538">
        <v>7.1547302638495999E-2</v>
      </c>
      <c r="AQ538">
        <f>(Table2[[#This Row],[Sharpe Ratio]]-AVERAGE(Table2[Sharpe Ratio]))/_xlfn.STDEV.P(Table2[Sharpe Ratio])</f>
        <v>0.10818601220925236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557</v>
      </c>
      <c r="AT538">
        <f>_xlfn.RANK.AVG(Table2[[#This Row],[6M Return vs Nifty Z-Score]],Table2[6M Return vs Nifty Z-Score])</f>
        <v>592</v>
      </c>
      <c r="AU538">
        <f>_xlfn.RANK.AVG(Table2[[#This Row],[Sharpe Ratio Z-Score]],Table2[Sharpe Ratio Z-Score])</f>
        <v>308</v>
      </c>
      <c r="AV538">
        <f>(Table2[[#This Row],[Rank 1Y]]+Table2[[#This Row],[Rank 6M]]+Table2[[#This Row],[Rank Sharpe]])/3</f>
        <v>485.66666666666669</v>
      </c>
    </row>
    <row r="539" spans="1:48" x14ac:dyDescent="0.3">
      <c r="A539" t="s">
        <v>1008</v>
      </c>
      <c r="B539" t="s">
        <v>1009</v>
      </c>
      <c r="C539" t="s">
        <v>3065</v>
      </c>
      <c r="D539" t="s">
        <v>309</v>
      </c>
      <c r="E539">
        <v>13012.1347025</v>
      </c>
      <c r="F539">
        <v>943.75</v>
      </c>
      <c r="G539">
        <v>10.9049568562177</v>
      </c>
      <c r="H539">
        <f>(Table2[[#This Row],[1Y Return vs Nifty]]-AVERAGE(Table2[1Y Return vs Nifty]))/_xlfn.STDEV.P(Table2[1Y Return vs Nifty])</f>
        <v>-0.35416694083869726</v>
      </c>
      <c r="I539">
        <v>-15.421320130831599</v>
      </c>
      <c r="J539">
        <f>(Table2[[#This Row],[1M Return vs Nifty]]-AVERAGE(Table2[1M Return vs Nifty]))/_xlfn.STDEV.P(Table2[1M Return vs Nifty])</f>
        <v>-1.229428800771396</v>
      </c>
      <c r="K539">
        <v>-16.9484105599287</v>
      </c>
      <c r="L539">
        <f>(Table2[[#This Row],[6M Return vs Nifty]]-AVERAGE(Table2[6M Return vs Nifty]))/_xlfn.STDEV.P(Table2[6M Return vs Nifty])</f>
        <v>-0.75392466778388079</v>
      </c>
      <c r="M539">
        <v>-4.2020416218581804</v>
      </c>
      <c r="N539">
        <f>(Table2[[#This Row],[1W Return vs Nifty]]-AVERAGE(Table2[1W Return vs Nifty]))/_xlfn.STDEV.P(Table2[1W Return vs Nifty])</f>
        <v>-0.20238834555660729</v>
      </c>
      <c r="O539">
        <v>988.03</v>
      </c>
      <c r="P539">
        <v>1005.59611433823</v>
      </c>
      <c r="Q539">
        <v>922.45001484196098</v>
      </c>
      <c r="R539">
        <v>37.192755971517997</v>
      </c>
      <c r="S539" s="1">
        <f>(Table2[[#This Row],[Close Price]]-Table2[[#This Row],[20D EMA]])/Table2[[#This Row],[20D EMA]]</f>
        <v>-4.481645294171227E-2</v>
      </c>
      <c r="T539" s="1">
        <f>(Table2[[#This Row],[Close Price]]-Table2[[#This Row],[50D EMA]])/Table2[[#This Row],[50D EMA]]</f>
        <v>-6.1501942436333036E-2</v>
      </c>
      <c r="U539" s="1">
        <f>(Table2[[#This Row],[Close Price]]-Table2[[#This Row],[200D EMA]])/Table2[[#This Row],[200D EMA]]</f>
        <v>2.3090665960570501E-2</v>
      </c>
      <c r="V539">
        <v>0.51457300733415301</v>
      </c>
      <c r="W539">
        <v>946</v>
      </c>
      <c r="X539">
        <v>953</v>
      </c>
      <c r="Y539">
        <v>890.1</v>
      </c>
      <c r="Z539">
        <v>945.45</v>
      </c>
      <c r="AA539">
        <v>890.1</v>
      </c>
      <c r="AB539">
        <v>984.35</v>
      </c>
      <c r="AC539" s="1">
        <f>(Table2[[#This Row],[Close Price]]/Table2[[#This Row],[Day Low]])-1</f>
        <v>-2.3784355179704564E-3</v>
      </c>
      <c r="AD539" s="1">
        <f>(Table2[[#This Row],[Day High]]/Table2[[#This Row],[Close Price]])-1</f>
        <v>9.8013245033112817E-3</v>
      </c>
      <c r="AE539" s="1">
        <f>(Table2[[#This Row],[Close Price]]/Table2[[#This Row],[Current Week Low]])-1</f>
        <v>6.027412650264008E-2</v>
      </c>
      <c r="AF539" s="1">
        <f>(Table2[[#This Row],[Current Week High]]/Table2[[#This Row],[Close Price]])-1</f>
        <v>1.8013245033112746E-3</v>
      </c>
      <c r="AG539" s="1">
        <f>(Table2[[#This Row],[Close Price]]/Table2[[#This Row],[Current Month Low]])-1</f>
        <v>6.027412650264008E-2</v>
      </c>
      <c r="AH539" s="1">
        <f>(Table2[[#This Row],[Current Month High]]/Table2[[#This Row],[Close Price]])-1</f>
        <v>4.3019867549668911E-2</v>
      </c>
      <c r="AI539">
        <v>27.046357615893999</v>
      </c>
      <c r="AJ539">
        <v>51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-0.11</v>
      </c>
      <c r="AM539" t="s">
        <v>3110</v>
      </c>
      <c r="AN539">
        <v>-7.72</v>
      </c>
      <c r="AO539" t="s">
        <v>3110</v>
      </c>
      <c r="AP539">
        <v>2.5845028518093002E-2</v>
      </c>
      <c r="AQ539">
        <f>(Table2[[#This Row],[Sharpe Ratio]]-AVERAGE(Table2[Sharpe Ratio]))/_xlfn.STDEV.P(Table2[Sharpe Ratio])</f>
        <v>-0.42672941325127567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418</v>
      </c>
      <c r="AT539">
        <f>_xlfn.RANK.AVG(Table2[[#This Row],[6M Return vs Nifty Z-Score]],Table2[6M Return vs Nifty Z-Score])</f>
        <v>583</v>
      </c>
      <c r="AU539">
        <f>_xlfn.RANK.AVG(Table2[[#This Row],[Sharpe Ratio Z-Score]],Table2[Sharpe Ratio Z-Score])</f>
        <v>457</v>
      </c>
      <c r="AV539">
        <f>(Table2[[#This Row],[Rank 1Y]]+Table2[[#This Row],[Rank 6M]]+Table2[[#This Row],[Rank Sharpe]])/3</f>
        <v>486</v>
      </c>
    </row>
    <row r="540" spans="1:48" x14ac:dyDescent="0.3">
      <c r="A540" t="s">
        <v>809</v>
      </c>
      <c r="B540" t="s">
        <v>810</v>
      </c>
      <c r="C540" t="s">
        <v>3066</v>
      </c>
      <c r="D540" t="s">
        <v>542</v>
      </c>
      <c r="E540">
        <v>19398.371491400001</v>
      </c>
      <c r="F540">
        <v>2152.6999999999998</v>
      </c>
      <c r="G540">
        <v>18.2070412775265</v>
      </c>
      <c r="H540">
        <f>(Table2[[#This Row],[1Y Return vs Nifty]]-AVERAGE(Table2[1Y Return vs Nifty]))/_xlfn.STDEV.P(Table2[1Y Return vs Nifty])</f>
        <v>-0.24390662314669553</v>
      </c>
      <c r="I540">
        <v>-14.0163138473991</v>
      </c>
      <c r="J540">
        <f>(Table2[[#This Row],[1M Return vs Nifty]]-AVERAGE(Table2[1M Return vs Nifty]))/_xlfn.STDEV.P(Table2[1M Return vs Nifty])</f>
        <v>-1.0853428134035084</v>
      </c>
      <c r="K540">
        <v>-46.437432711825799</v>
      </c>
      <c r="L540">
        <f>(Table2[[#This Row],[6M Return vs Nifty]]-AVERAGE(Table2[6M Return vs Nifty]))/_xlfn.STDEV.P(Table2[6M Return vs Nifty])</f>
        <v>-1.7919233529210632</v>
      </c>
      <c r="M540">
        <v>-0.15292432244397899</v>
      </c>
      <c r="N540">
        <f>(Table2[[#This Row],[1W Return vs Nifty]]-AVERAGE(Table2[1W Return vs Nifty]))/_xlfn.STDEV.P(Table2[1W Return vs Nifty])</f>
        <v>0.58428758109891488</v>
      </c>
      <c r="O540">
        <v>2201.86</v>
      </c>
      <c r="P540">
        <v>2349.46261659733</v>
      </c>
      <c r="Q540">
        <v>2513.6010673199598</v>
      </c>
      <c r="R540">
        <v>47.382592129855901</v>
      </c>
      <c r="S540" s="1">
        <f>(Table2[[#This Row],[Close Price]]-Table2[[#This Row],[20D EMA]])/Table2[[#This Row],[20D EMA]]</f>
        <v>-2.2326578438229636E-2</v>
      </c>
      <c r="T540" s="1">
        <f>(Table2[[#This Row],[Close Price]]-Table2[[#This Row],[50D EMA]])/Table2[[#This Row],[50D EMA]]</f>
        <v>-8.3747923975184047E-2</v>
      </c>
      <c r="U540" s="1">
        <f>(Table2[[#This Row],[Close Price]]-Table2[[#This Row],[200D EMA]])/Table2[[#This Row],[200D EMA]]</f>
        <v>-0.14357929426914123</v>
      </c>
      <c r="V540">
        <v>1.3014183061228399</v>
      </c>
      <c r="W540">
        <v>2140</v>
      </c>
      <c r="X540">
        <v>2169</v>
      </c>
      <c r="Y540">
        <v>2030</v>
      </c>
      <c r="Z540">
        <v>2200</v>
      </c>
      <c r="AA540">
        <v>2030</v>
      </c>
      <c r="AB540">
        <v>2309.5</v>
      </c>
      <c r="AC540" s="1">
        <f>(Table2[[#This Row],[Close Price]]/Table2[[#This Row],[Day Low]])-1</f>
        <v>5.9345794392522411E-3</v>
      </c>
      <c r="AD540" s="1">
        <f>(Table2[[#This Row],[Day High]]/Table2[[#This Row],[Close Price]])-1</f>
        <v>7.5718864681564302E-3</v>
      </c>
      <c r="AE540" s="1">
        <f>(Table2[[#This Row],[Close Price]]/Table2[[#This Row],[Current Week Low]])-1</f>
        <v>6.0443349753694475E-2</v>
      </c>
      <c r="AF540" s="1">
        <f>(Table2[[#This Row],[Current Week High]]/Table2[[#This Row],[Close Price]])-1</f>
        <v>2.1972406745017992E-2</v>
      </c>
      <c r="AG540" s="1">
        <f>(Table2[[#This Row],[Close Price]]/Table2[[#This Row],[Current Month Low]])-1</f>
        <v>6.0443349753694475E-2</v>
      </c>
      <c r="AH540" s="1">
        <f>(Table2[[#This Row],[Current Month High]]/Table2[[#This Row],[Close Price]])-1</f>
        <v>7.2838760626190435E-2</v>
      </c>
      <c r="AI540">
        <v>80.982022576299499</v>
      </c>
      <c r="AJ540">
        <v>43.4129442723426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-0.26</v>
      </c>
      <c r="AM540" t="s">
        <v>3110</v>
      </c>
      <c r="AN540">
        <v>1.52</v>
      </c>
      <c r="AO540" t="s">
        <v>3111</v>
      </c>
      <c r="AP540">
        <v>5.6635211320535998E-2</v>
      </c>
      <c r="AQ540">
        <f>(Table2[[#This Row],[Sharpe Ratio]]-AVERAGE(Table2[Sharpe Ratio]))/_xlfn.STDEV.P(Table2[Sharpe Ratio])</f>
        <v>-6.6350328167117556E-2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370</v>
      </c>
      <c r="AT540">
        <f>_xlfn.RANK.AVG(Table2[[#This Row],[6M Return vs Nifty Z-Score]],Table2[6M Return vs Nifty Z-Score])</f>
        <v>726</v>
      </c>
      <c r="AU540">
        <f>_xlfn.RANK.AVG(Table2[[#This Row],[Sharpe Ratio Z-Score]],Table2[Sharpe Ratio Z-Score])</f>
        <v>363</v>
      </c>
      <c r="AV540">
        <f>(Table2[[#This Row],[Rank 1Y]]+Table2[[#This Row],[Rank 6M]]+Table2[[#This Row],[Rank Sharpe]])/3</f>
        <v>486.33333333333331</v>
      </c>
    </row>
    <row r="541" spans="1:48" x14ac:dyDescent="0.3">
      <c r="A541" t="s">
        <v>711</v>
      </c>
      <c r="B541" t="s">
        <v>712</v>
      </c>
      <c r="C541" t="s">
        <v>3080</v>
      </c>
      <c r="D541" t="s">
        <v>166</v>
      </c>
      <c r="E541">
        <v>23660.424779425</v>
      </c>
      <c r="F541">
        <v>8036.35</v>
      </c>
      <c r="G541">
        <v>-9.9316610354819002</v>
      </c>
      <c r="H541">
        <f>(Table2[[#This Row],[1Y Return vs Nifty]]-AVERAGE(Table2[1Y Return vs Nifty]))/_xlfn.STDEV.P(Table2[1Y Return vs Nifty])</f>
        <v>-0.66879656928578379</v>
      </c>
      <c r="I541">
        <v>15.1843459124972</v>
      </c>
      <c r="J541">
        <f>(Table2[[#This Row],[1M Return vs Nifty]]-AVERAGE(Table2[1M Return vs Nifty]))/_xlfn.STDEV.P(Table2[1M Return vs Nifty])</f>
        <v>1.909238736096406</v>
      </c>
      <c r="K541">
        <v>15.992118217778399</v>
      </c>
      <c r="L541">
        <f>(Table2[[#This Row],[6M Return vs Nifty]]-AVERAGE(Table2[6M Return vs Nifty]))/_xlfn.STDEV.P(Table2[6M Return vs Nifty])</f>
        <v>0.40556530726040274</v>
      </c>
      <c r="M541">
        <v>1.8989417449556101</v>
      </c>
      <c r="N541">
        <f>(Table2[[#This Row],[1W Return vs Nifty]]-AVERAGE(Table2[1W Return vs Nifty]))/_xlfn.STDEV.P(Table2[1W Return vs Nifty])</f>
        <v>0.98293092002567772</v>
      </c>
      <c r="O541">
        <v>7455.29</v>
      </c>
      <c r="P541">
        <v>6935.1061985466704</v>
      </c>
      <c r="Q541">
        <v>6589.7287649132404</v>
      </c>
      <c r="R541">
        <v>75.168252109063602</v>
      </c>
      <c r="S541" s="1">
        <f>(Table2[[#This Row],[Close Price]]-Table2[[#This Row],[20D EMA]])/Table2[[#This Row],[20D EMA]]</f>
        <v>7.7939288746648405E-2</v>
      </c>
      <c r="T541" s="1">
        <f>(Table2[[#This Row],[Close Price]]-Table2[[#This Row],[50D EMA]])/Table2[[#This Row],[50D EMA]]</f>
        <v>0.15879263704485275</v>
      </c>
      <c r="U541" s="1">
        <f>(Table2[[#This Row],[Close Price]]-Table2[[#This Row],[200D EMA]])/Table2[[#This Row],[200D EMA]]</f>
        <v>0.21952667350881566</v>
      </c>
      <c r="V541">
        <v>1.27204002733479</v>
      </c>
      <c r="W541">
        <v>7992.6</v>
      </c>
      <c r="X541">
        <v>8040.6</v>
      </c>
      <c r="Y541">
        <v>7610.05</v>
      </c>
      <c r="Z541">
        <v>8066.9</v>
      </c>
      <c r="AA541">
        <v>7610.05</v>
      </c>
      <c r="AB541">
        <v>8066.9</v>
      </c>
      <c r="AC541" s="1">
        <f>(Table2[[#This Row],[Close Price]]/Table2[[#This Row],[Day Low]])-1</f>
        <v>5.4738132772815806E-3</v>
      </c>
      <c r="AD541" s="1">
        <f>(Table2[[#This Row],[Day High]]/Table2[[#This Row],[Close Price]])-1</f>
        <v>5.2884705121103437E-4</v>
      </c>
      <c r="AE541" s="1">
        <f>(Table2[[#This Row],[Close Price]]/Table2[[#This Row],[Current Week Low]])-1</f>
        <v>5.6018028790875141E-2</v>
      </c>
      <c r="AF541" s="1">
        <f>(Table2[[#This Row],[Current Week High]]/Table2[[#This Row],[Close Price]])-1</f>
        <v>3.8014770387053698E-3</v>
      </c>
      <c r="AG541" s="1">
        <f>(Table2[[#This Row],[Close Price]]/Table2[[#This Row],[Current Month Low]])-1</f>
        <v>5.6018028790875141E-2</v>
      </c>
      <c r="AH541" s="1">
        <f>(Table2[[#This Row],[Current Month High]]/Table2[[#This Row],[Close Price]])-1</f>
        <v>3.8014770387053698E-3</v>
      </c>
      <c r="AI541">
        <v>0.38014770387053698</v>
      </c>
      <c r="AJ541">
        <v>55.296288781317301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0.28000000000000003</v>
      </c>
      <c r="AM541" t="s">
        <v>3111</v>
      </c>
      <c r="AN541">
        <v>10.5</v>
      </c>
      <c r="AO541" t="s">
        <v>3111</v>
      </c>
      <c r="AP541">
        <v>-7.4339951160497006E-2</v>
      </c>
      <c r="AQ541">
        <f>(Table2[[#This Row],[Sharpe Ratio]]-AVERAGE(Table2[Sharpe Ratio]))/_xlfn.STDEV.P(Table2[Sharpe Ratio])</f>
        <v>-1.5993295094377971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1.0296088846589053</v>
      </c>
      <c r="AS541">
        <f>_xlfn.RANK.AVG(Table2[[#This Row],[1Y Return vs Nifty Z-Score]],Table2[1Y Return vs Nifty Z-Score])</f>
        <v>562</v>
      </c>
      <c r="AT541">
        <f>_xlfn.RANK.AVG(Table2[[#This Row],[6M Return vs Nifty Z-Score]],Table2[6M Return vs Nifty Z-Score])</f>
        <v>203</v>
      </c>
      <c r="AU541">
        <f>_xlfn.RANK.AVG(Table2[[#This Row],[Sharpe Ratio Z-Score]],Table2[Sharpe Ratio Z-Score])</f>
        <v>696</v>
      </c>
      <c r="AV541">
        <f>(Table2[[#This Row],[Rank 1Y]]+Table2[[#This Row],[Rank 6M]]+Table2[[#This Row],[Rank Sharpe]])/3</f>
        <v>487</v>
      </c>
    </row>
    <row r="542" spans="1:48" x14ac:dyDescent="0.3">
      <c r="A542" t="s">
        <v>1374</v>
      </c>
      <c r="B542" t="s">
        <v>1375</v>
      </c>
      <c r="C542" t="s">
        <v>3076</v>
      </c>
      <c r="D542" t="s">
        <v>87</v>
      </c>
      <c r="E542">
        <v>7796.3541017699999</v>
      </c>
      <c r="F542">
        <v>708.9</v>
      </c>
      <c r="G542">
        <v>-37.071637600865699</v>
      </c>
      <c r="H542">
        <f>(Table2[[#This Row],[1Y Return vs Nifty]]-AVERAGE(Table2[1Y Return vs Nifty]))/_xlfn.STDEV.P(Table2[1Y Return vs Nifty])</f>
        <v>-1.0786059148912872</v>
      </c>
      <c r="I542">
        <v>-11.4773207563104</v>
      </c>
      <c r="J542">
        <f>(Table2[[#This Row],[1M Return vs Nifty]]-AVERAGE(Table2[1M Return vs Nifty]))/_xlfn.STDEV.P(Table2[1M Return vs Nifty])</f>
        <v>-0.8249643860871464</v>
      </c>
      <c r="K542">
        <v>-19.0499495731876</v>
      </c>
      <c r="L542">
        <f>(Table2[[#This Row],[6M Return vs Nifty]]-AVERAGE(Table2[6M Return vs Nifty]))/_xlfn.STDEV.P(Table2[6M Return vs Nifty])</f>
        <v>-0.82789777958429689</v>
      </c>
      <c r="M542">
        <v>-8.1399769352880593</v>
      </c>
      <c r="N542">
        <f>(Table2[[#This Row],[1W Return vs Nifty]]-AVERAGE(Table2[1W Return vs Nifty]))/_xlfn.STDEV.P(Table2[1W Return vs Nifty])</f>
        <v>-0.96746346754680834</v>
      </c>
      <c r="O542">
        <v>756.12</v>
      </c>
      <c r="P542">
        <v>759.81590569397099</v>
      </c>
      <c r="Q542">
        <v>736.64143043300305</v>
      </c>
      <c r="R542">
        <v>31.0426773949746</v>
      </c>
      <c r="S542" s="1">
        <f>(Table2[[#This Row],[Close Price]]-Table2[[#This Row],[20D EMA]])/Table2[[#This Row],[20D EMA]]</f>
        <v>-6.2450404697667071E-2</v>
      </c>
      <c r="T542" s="1">
        <f>(Table2[[#This Row],[Close Price]]-Table2[[#This Row],[50D EMA]])/Table2[[#This Row],[50D EMA]]</f>
        <v>-6.7010844748593978E-2</v>
      </c>
      <c r="U542" s="1">
        <f>(Table2[[#This Row],[Close Price]]-Table2[[#This Row],[200D EMA]])/Table2[[#This Row],[200D EMA]]</f>
        <v>-3.7659340470025511E-2</v>
      </c>
      <c r="V542">
        <v>0.84428520287884501</v>
      </c>
      <c r="W542">
        <v>707.1</v>
      </c>
      <c r="X542">
        <v>712.6</v>
      </c>
      <c r="Y542">
        <v>697</v>
      </c>
      <c r="Z542">
        <v>735.8</v>
      </c>
      <c r="AA542">
        <v>697</v>
      </c>
      <c r="AB542">
        <v>781.45</v>
      </c>
      <c r="AC542" s="1">
        <f>(Table2[[#This Row],[Close Price]]/Table2[[#This Row],[Day Low]])-1</f>
        <v>2.545608824777279E-3</v>
      </c>
      <c r="AD542" s="1">
        <f>(Table2[[#This Row],[Day High]]/Table2[[#This Row],[Close Price]])-1</f>
        <v>5.2193539286218282E-3</v>
      </c>
      <c r="AE542" s="1">
        <f>(Table2[[#This Row],[Close Price]]/Table2[[#This Row],[Current Week Low]])-1</f>
        <v>1.7073170731707332E-2</v>
      </c>
      <c r="AF542" s="1">
        <f>(Table2[[#This Row],[Current Week High]]/Table2[[#This Row],[Close Price]])-1</f>
        <v>3.7946113697277406E-2</v>
      </c>
      <c r="AG542" s="1">
        <f>(Table2[[#This Row],[Close Price]]/Table2[[#This Row],[Current Month Low]])-1</f>
        <v>1.7073170731707332E-2</v>
      </c>
      <c r="AH542" s="1">
        <f>(Table2[[#This Row],[Current Month High]]/Table2[[#This Row],[Close Price]])-1</f>
        <v>0.10234165608689527</v>
      </c>
      <c r="AI542">
        <v>29.778530117082799</v>
      </c>
      <c r="AJ542">
        <v>15.081168831168799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-0.14000000000000001</v>
      </c>
      <c r="AM542" t="s">
        <v>3110</v>
      </c>
      <c r="AN542">
        <v>-6.14</v>
      </c>
      <c r="AO542" t="s">
        <v>3110</v>
      </c>
      <c r="AP542">
        <v>0.12630321200886399</v>
      </c>
      <c r="AQ542">
        <f>(Table2[[#This Row],[Sharpe Ratio]]-AVERAGE(Table2[Sharpe Ratio]))/_xlfn.STDEV.P(Table2[Sharpe Ratio])</f>
        <v>0.74906835605420741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688</v>
      </c>
      <c r="AT542">
        <f>_xlfn.RANK.AVG(Table2[[#This Row],[6M Return vs Nifty Z-Score]],Table2[6M Return vs Nifty Z-Score])</f>
        <v>606</v>
      </c>
      <c r="AU542">
        <f>_xlfn.RANK.AVG(Table2[[#This Row],[Sharpe Ratio Z-Score]],Table2[Sharpe Ratio Z-Score])</f>
        <v>167</v>
      </c>
      <c r="AV542">
        <f>(Table2[[#This Row],[Rank 1Y]]+Table2[[#This Row],[Rank 6M]]+Table2[[#This Row],[Rank Sharpe]])/3</f>
        <v>487</v>
      </c>
    </row>
    <row r="543" spans="1:48" x14ac:dyDescent="0.3">
      <c r="A543" t="s">
        <v>866</v>
      </c>
      <c r="B543" t="s">
        <v>867</v>
      </c>
      <c r="C543" t="s">
        <v>3070</v>
      </c>
      <c r="D543" t="s">
        <v>279</v>
      </c>
      <c r="E543">
        <v>17130.748085219999</v>
      </c>
      <c r="F543">
        <v>2140.6</v>
      </c>
      <c r="G543">
        <v>-8.6685037722502507</v>
      </c>
      <c r="H543">
        <f>(Table2[[#This Row],[1Y Return vs Nifty]]-AVERAGE(Table2[1Y Return vs Nifty]))/_xlfn.STDEV.P(Table2[1Y Return vs Nifty])</f>
        <v>-0.64972309476767931</v>
      </c>
      <c r="I543">
        <v>-0.50171433557573397</v>
      </c>
      <c r="J543">
        <f>(Table2[[#This Row],[1M Return vs Nifty]]-AVERAGE(Table2[1M Return vs Nifty]))/_xlfn.STDEV.P(Table2[1M Return vs Nifty])</f>
        <v>0.30060430833133706</v>
      </c>
      <c r="K543">
        <v>-11.507473284108499</v>
      </c>
      <c r="L543">
        <f>(Table2[[#This Row],[6M Return vs Nifty]]-AVERAGE(Table2[6M Return vs Nifty]))/_xlfn.STDEV.P(Table2[6M Return vs Nifty])</f>
        <v>-0.56240642383790695</v>
      </c>
      <c r="M543">
        <v>7.3512984286359495E-2</v>
      </c>
      <c r="N543">
        <f>(Table2[[#This Row],[1W Return vs Nifty]]-AVERAGE(Table2[1W Return vs Nifty]))/_xlfn.STDEV.P(Table2[1W Return vs Nifty])</f>
        <v>0.62828057140503435</v>
      </c>
      <c r="O543">
        <v>2124.62</v>
      </c>
      <c r="P543">
        <v>2084.3353696594199</v>
      </c>
      <c r="Q543">
        <v>1997.40464441063</v>
      </c>
      <c r="R543">
        <v>53.692896807460798</v>
      </c>
      <c r="S543" s="1">
        <f>(Table2[[#This Row],[Close Price]]-Table2[[#This Row],[20D EMA]])/Table2[[#This Row],[20D EMA]]</f>
        <v>7.5213449934576626E-3</v>
      </c>
      <c r="T543" s="1">
        <f>(Table2[[#This Row],[Close Price]]-Table2[[#This Row],[50D EMA]])/Table2[[#This Row],[50D EMA]]</f>
        <v>2.699403903977967E-2</v>
      </c>
      <c r="U543" s="1">
        <f>(Table2[[#This Row],[Close Price]]-Table2[[#This Row],[200D EMA]])/Table2[[#This Row],[200D EMA]]</f>
        <v>7.1690709236145927E-2</v>
      </c>
      <c r="V543">
        <v>0.68763682170088403</v>
      </c>
      <c r="W543">
        <v>2142</v>
      </c>
      <c r="X543">
        <v>2198.4499999999998</v>
      </c>
      <c r="Y543">
        <v>2060</v>
      </c>
      <c r="Z543">
        <v>2165.5500000000002</v>
      </c>
      <c r="AA543">
        <v>2060</v>
      </c>
      <c r="AB543">
        <v>2165.9</v>
      </c>
      <c r="AC543" s="1">
        <f>(Table2[[#This Row],[Close Price]]/Table2[[#This Row],[Day Low]])-1</f>
        <v>-6.5359477124182774E-4</v>
      </c>
      <c r="AD543" s="1">
        <f>(Table2[[#This Row],[Day High]]/Table2[[#This Row],[Close Price]])-1</f>
        <v>2.7025133140240909E-2</v>
      </c>
      <c r="AE543" s="1">
        <f>(Table2[[#This Row],[Close Price]]/Table2[[#This Row],[Current Week Low]])-1</f>
        <v>3.9126213592233006E-2</v>
      </c>
      <c r="AF543" s="1">
        <f>(Table2[[#This Row],[Current Week High]]/Table2[[#This Row],[Close Price]])-1</f>
        <v>1.1655610576474018E-2</v>
      </c>
      <c r="AG543" s="1">
        <f>(Table2[[#This Row],[Close Price]]/Table2[[#This Row],[Current Month Low]])-1</f>
        <v>3.9126213592233006E-2</v>
      </c>
      <c r="AH543" s="1">
        <f>(Table2[[#This Row],[Current Month High]]/Table2[[#This Row],[Close Price]])-1</f>
        <v>1.1819116135662888E-2</v>
      </c>
      <c r="AI543">
        <v>10.081285620853899</v>
      </c>
      <c r="AJ543">
        <v>22.319999999999901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-0.05</v>
      </c>
      <c r="AM543" t="s">
        <v>3110</v>
      </c>
      <c r="AN543">
        <v>1.1200000000000001</v>
      </c>
      <c r="AO543" t="s">
        <v>3111</v>
      </c>
      <c r="AP543">
        <v>4.1962501489219997E-2</v>
      </c>
      <c r="AQ543">
        <f>(Table2[[#This Row],[Sharpe Ratio]]-AVERAGE(Table2[Sharpe Ratio]))/_xlfn.STDEV.P(Table2[Sharpe Ratio])</f>
        <v>-0.23808486377031135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-0.52132950263952615</v>
      </c>
      <c r="AS543">
        <f>_xlfn.RANK.AVG(Table2[[#This Row],[1Y Return vs Nifty Z-Score]],Table2[1Y Return vs Nifty Z-Score])</f>
        <v>556</v>
      </c>
      <c r="AT543">
        <f>_xlfn.RANK.AVG(Table2[[#This Row],[6M Return vs Nifty Z-Score]],Table2[6M Return vs Nifty Z-Score])</f>
        <v>509</v>
      </c>
      <c r="AU543">
        <f>_xlfn.RANK.AVG(Table2[[#This Row],[Sharpe Ratio Z-Score]],Table2[Sharpe Ratio Z-Score])</f>
        <v>397</v>
      </c>
      <c r="AV543">
        <f>(Table2[[#This Row],[Rank 1Y]]+Table2[[#This Row],[Rank 6M]]+Table2[[#This Row],[Rank Sharpe]])/3</f>
        <v>487.33333333333331</v>
      </c>
    </row>
    <row r="544" spans="1:48" x14ac:dyDescent="0.3">
      <c r="A544" t="s">
        <v>433</v>
      </c>
      <c r="B544" t="s">
        <v>434</v>
      </c>
      <c r="C544" t="s">
        <v>3067</v>
      </c>
      <c r="D544" t="s">
        <v>27</v>
      </c>
      <c r="E544">
        <v>53487.375</v>
      </c>
      <c r="F544">
        <v>1876.75</v>
      </c>
      <c r="G544">
        <v>-13.388436025606101</v>
      </c>
      <c r="H544">
        <f>(Table2[[#This Row],[1Y Return vs Nifty]]-AVERAGE(Table2[1Y Return vs Nifty]))/_xlfn.STDEV.P(Table2[1Y Return vs Nifty])</f>
        <v>-0.72099332388486936</v>
      </c>
      <c r="I544">
        <v>-2.3912471364514598</v>
      </c>
      <c r="J544">
        <f>(Table2[[#This Row],[1M Return vs Nifty]]-AVERAGE(Table2[1M Return vs Nifty]))/_xlfn.STDEV.P(Table2[1M Return vs Nifty])</f>
        <v>0.10682923238430517</v>
      </c>
      <c r="K544">
        <v>-5.1120090200171796E-3</v>
      </c>
      <c r="L544">
        <f>(Table2[[#This Row],[6M Return vs Nifty]]-AVERAGE(Table2[6M Return vs Nifty]))/_xlfn.STDEV.P(Table2[6M Return vs Nifty])</f>
        <v>-0.15752911668221353</v>
      </c>
      <c r="M544">
        <v>-1.20293499369614</v>
      </c>
      <c r="N544">
        <f>(Table2[[#This Row],[1W Return vs Nifty]]-AVERAGE(Table2[1W Return vs Nifty]))/_xlfn.STDEV.P(Table2[1W Return vs Nifty])</f>
        <v>0.38028802842480902</v>
      </c>
      <c r="O544">
        <v>1877.89</v>
      </c>
      <c r="P544">
        <v>1858.5811992105801</v>
      </c>
      <c r="Q544">
        <v>1790.47307675142</v>
      </c>
      <c r="R544">
        <v>48.450815326380102</v>
      </c>
      <c r="S544" s="1">
        <f>(Table2[[#This Row],[Close Price]]-Table2[[#This Row],[20D EMA]])/Table2[[#This Row],[20D EMA]]</f>
        <v>-6.0706431154119783E-4</v>
      </c>
      <c r="T544" s="1">
        <f>(Table2[[#This Row],[Close Price]]-Table2[[#This Row],[50D EMA]])/Table2[[#This Row],[50D EMA]]</f>
        <v>9.7756292795477661E-3</v>
      </c>
      <c r="U544" s="1">
        <f>(Table2[[#This Row],[Close Price]]-Table2[[#This Row],[200D EMA]])/Table2[[#This Row],[200D EMA]]</f>
        <v>4.8186663272881076E-2</v>
      </c>
      <c r="V544">
        <v>1.4436575631148401</v>
      </c>
      <c r="W544">
        <v>1867.15</v>
      </c>
      <c r="X544">
        <v>1884.9</v>
      </c>
      <c r="Y544">
        <v>1835.55</v>
      </c>
      <c r="Z544">
        <v>1939</v>
      </c>
      <c r="AA544">
        <v>1835.55</v>
      </c>
      <c r="AB544">
        <v>2005.85</v>
      </c>
      <c r="AC544" s="1">
        <f>(Table2[[#This Row],[Close Price]]/Table2[[#This Row],[Day Low]])-1</f>
        <v>5.1415258549125653E-3</v>
      </c>
      <c r="AD544" s="1">
        <f>(Table2[[#This Row],[Day High]]/Table2[[#This Row],[Close Price]])-1</f>
        <v>4.342613560676778E-3</v>
      </c>
      <c r="AE544" s="1">
        <f>(Table2[[#This Row],[Close Price]]/Table2[[#This Row],[Current Week Low]])-1</f>
        <v>2.2445588515703774E-2</v>
      </c>
      <c r="AF544" s="1">
        <f>(Table2[[#This Row],[Current Week High]]/Table2[[#This Row],[Close Price]])-1</f>
        <v>3.3169042227254586E-2</v>
      </c>
      <c r="AG544" s="1">
        <f>(Table2[[#This Row],[Close Price]]/Table2[[#This Row],[Current Month Low]])-1</f>
        <v>2.2445588515703774E-2</v>
      </c>
      <c r="AH544" s="1">
        <f>(Table2[[#This Row],[Current Month High]]/Table2[[#This Row],[Close Price]])-1</f>
        <v>6.8789130145197719E-2</v>
      </c>
      <c r="AI544">
        <v>11.0776608498734</v>
      </c>
      <c r="AJ544">
        <v>21.5984190747699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-0.05</v>
      </c>
      <c r="AM544" t="s">
        <v>3110</v>
      </c>
      <c r="AN544">
        <v>5.0999999999999996</v>
      </c>
      <c r="AO544" t="s">
        <v>3111</v>
      </c>
      <c r="AP544">
        <v>5.781007838222E-3</v>
      </c>
      <c r="AQ544">
        <f>(Table2[[#This Row],[Sharpe Ratio]]-AVERAGE(Table2[Sharpe Ratio]))/_xlfn.STDEV.P(Table2[Sharpe Ratio])</f>
        <v>-0.66156573956070674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-1.0529709193186751</v>
      </c>
      <c r="AS544">
        <f>_xlfn.RANK.AVG(Table2[[#This Row],[1Y Return vs Nifty Z-Score]],Table2[1Y Return vs Nifty Z-Score])</f>
        <v>581</v>
      </c>
      <c r="AT544">
        <f>_xlfn.RANK.AVG(Table2[[#This Row],[6M Return vs Nifty Z-Score]],Table2[6M Return vs Nifty Z-Score])</f>
        <v>369</v>
      </c>
      <c r="AU544">
        <f>_xlfn.RANK.AVG(Table2[[#This Row],[Sharpe Ratio Z-Score]],Table2[Sharpe Ratio Z-Score])</f>
        <v>516</v>
      </c>
      <c r="AV544">
        <f>(Table2[[#This Row],[Rank 1Y]]+Table2[[#This Row],[Rank 6M]]+Table2[[#This Row],[Rank Sharpe]])/3</f>
        <v>488.66666666666669</v>
      </c>
    </row>
    <row r="545" spans="1:48" x14ac:dyDescent="0.3">
      <c r="A545" t="s">
        <v>561</v>
      </c>
      <c r="B545" t="s">
        <v>562</v>
      </c>
      <c r="C545" t="s">
        <v>3070</v>
      </c>
      <c r="D545" t="s">
        <v>196</v>
      </c>
      <c r="E545">
        <v>34082.743994700002</v>
      </c>
      <c r="F545">
        <v>850.35</v>
      </c>
      <c r="G545">
        <v>-22.449587793505799</v>
      </c>
      <c r="H545">
        <f>(Table2[[#This Row],[1Y Return vs Nifty]]-AVERAGE(Table2[1Y Return vs Nifty]))/_xlfn.STDEV.P(Table2[1Y Return vs Nifty])</f>
        <v>-0.85781527977304728</v>
      </c>
      <c r="I545">
        <v>12.2461262393578</v>
      </c>
      <c r="J545">
        <f>(Table2[[#This Row],[1M Return vs Nifty]]-AVERAGE(Table2[1M Return vs Nifty]))/_xlfn.STDEV.P(Table2[1M Return vs Nifty])</f>
        <v>1.6079188860002462</v>
      </c>
      <c r="K545">
        <v>2.2401767795058798</v>
      </c>
      <c r="L545">
        <f>(Table2[[#This Row],[6M Return vs Nifty]]-AVERAGE(Table2[6M Return vs Nifty]))/_xlfn.STDEV.P(Table2[6M Return vs Nifty])</f>
        <v>-7.8496085398970225E-2</v>
      </c>
      <c r="M545">
        <v>5.7217597471173001</v>
      </c>
      <c r="N545">
        <f>(Table2[[#This Row],[1W Return vs Nifty]]-AVERAGE(Table2[1W Return vs Nifty]))/_xlfn.STDEV.P(Table2[1W Return vs Nifty])</f>
        <v>1.7256406693137603</v>
      </c>
      <c r="O545">
        <v>785.32</v>
      </c>
      <c r="P545">
        <v>749.18470301839704</v>
      </c>
      <c r="Q545">
        <v>720.96148706172505</v>
      </c>
      <c r="R545">
        <v>75.3223211420231</v>
      </c>
      <c r="S545" s="1">
        <f>(Table2[[#This Row],[Close Price]]-Table2[[#This Row],[20D EMA]])/Table2[[#This Row],[20D EMA]]</f>
        <v>8.2807008607955951E-2</v>
      </c>
      <c r="T545" s="1">
        <f>(Table2[[#This Row],[Close Price]]-Table2[[#This Row],[50D EMA]])/Table2[[#This Row],[50D EMA]]</f>
        <v>0.13503385289904771</v>
      </c>
      <c r="U545" s="1">
        <f>(Table2[[#This Row],[Close Price]]-Table2[[#This Row],[200D EMA]])/Table2[[#This Row],[200D EMA]]</f>
        <v>0.17946660849471616</v>
      </c>
      <c r="V545">
        <v>1.3046779469174601</v>
      </c>
      <c r="W545">
        <v>849.3</v>
      </c>
      <c r="X545">
        <v>854.8</v>
      </c>
      <c r="Y545">
        <v>796.95</v>
      </c>
      <c r="Z545">
        <v>853.75</v>
      </c>
      <c r="AA545">
        <v>796.95</v>
      </c>
      <c r="AB545">
        <v>853.75</v>
      </c>
      <c r="AC545" s="1">
        <f>(Table2[[#This Row],[Close Price]]/Table2[[#This Row],[Day Low]])-1</f>
        <v>1.2363122571530383E-3</v>
      </c>
      <c r="AD545" s="1">
        <f>(Table2[[#This Row],[Day High]]/Table2[[#This Row],[Close Price]])-1</f>
        <v>5.2331392955839995E-3</v>
      </c>
      <c r="AE545" s="1">
        <f>(Table2[[#This Row],[Close Price]]/Table2[[#This Row],[Current Week Low]])-1</f>
        <v>6.7005458309806087E-2</v>
      </c>
      <c r="AF545" s="1">
        <f>(Table2[[#This Row],[Current Week High]]/Table2[[#This Row],[Close Price]])-1</f>
        <v>3.9983536190979496E-3</v>
      </c>
      <c r="AG545" s="1">
        <f>(Table2[[#This Row],[Close Price]]/Table2[[#This Row],[Current Month Low]])-1</f>
        <v>6.7005458309806087E-2</v>
      </c>
      <c r="AH545" s="1">
        <f>(Table2[[#This Row],[Current Month High]]/Table2[[#This Row],[Close Price]])-1</f>
        <v>3.9983536190979496E-3</v>
      </c>
      <c r="AI545">
        <v>1.16422649497265</v>
      </c>
      <c r="AJ545">
        <v>39.940755369044602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7.0000000000000007E-2</v>
      </c>
      <c r="AM545" t="s">
        <v>3111</v>
      </c>
      <c r="AN545">
        <v>12.92</v>
      </c>
      <c r="AO545" t="s">
        <v>3111</v>
      </c>
      <c r="AP545">
        <v>7.050237361219E-3</v>
      </c>
      <c r="AQ545">
        <f>(Table2[[#This Row],[Sharpe Ratio]]-AVERAGE(Table2[Sharpe Ratio]))/_xlfn.STDEV.P(Table2[Sharpe Ratio])</f>
        <v>-0.64671023262220406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1.750537957519785</v>
      </c>
      <c r="AS545">
        <f>_xlfn.RANK.AVG(Table2[[#This Row],[1Y Return vs Nifty Z-Score]],Table2[1Y Return vs Nifty Z-Score])</f>
        <v>625</v>
      </c>
      <c r="AT545">
        <f>_xlfn.RANK.AVG(Table2[[#This Row],[6M Return vs Nifty Z-Score]],Table2[6M Return vs Nifty Z-Score])</f>
        <v>340</v>
      </c>
      <c r="AU545">
        <f>_xlfn.RANK.AVG(Table2[[#This Row],[Sharpe Ratio Z-Score]],Table2[Sharpe Ratio Z-Score])</f>
        <v>512</v>
      </c>
      <c r="AV545">
        <f>(Table2[[#This Row],[Rank 1Y]]+Table2[[#This Row],[Rank 6M]]+Table2[[#This Row],[Rank Sharpe]])/3</f>
        <v>492.33333333333331</v>
      </c>
    </row>
    <row r="546" spans="1:48" x14ac:dyDescent="0.3">
      <c r="A546" t="s">
        <v>543</v>
      </c>
      <c r="B546" t="s">
        <v>544</v>
      </c>
      <c r="C546" t="s">
        <v>3080</v>
      </c>
      <c r="D546" t="s">
        <v>545</v>
      </c>
      <c r="E546">
        <v>36383.967750000003</v>
      </c>
      <c r="F546">
        <v>3312.15</v>
      </c>
      <c r="G546">
        <v>-5.2177801792535004</v>
      </c>
      <c r="H546">
        <f>(Table2[[#This Row],[1Y Return vs Nifty]]-AVERAGE(Table2[1Y Return vs Nifty]))/_xlfn.STDEV.P(Table2[1Y Return vs Nifty])</f>
        <v>-0.59761771530632934</v>
      </c>
      <c r="I546">
        <v>0.18919303355264799</v>
      </c>
      <c r="J546">
        <f>(Table2[[#This Row],[1M Return vs Nifty]]-AVERAGE(Table2[1M Return vs Nifty]))/_xlfn.STDEV.P(Table2[1M Return vs Nifty])</f>
        <v>0.37145813413587869</v>
      </c>
      <c r="K546">
        <v>-19.192319170967799</v>
      </c>
      <c r="L546">
        <f>(Table2[[#This Row],[6M Return vs Nifty]]-AVERAGE(Table2[6M Return vs Nifty]))/_xlfn.STDEV.P(Table2[6M Return vs Nifty])</f>
        <v>-0.83290911751670249</v>
      </c>
      <c r="M546">
        <v>2.1804958541014998</v>
      </c>
      <c r="N546">
        <f>(Table2[[#This Row],[1W Return vs Nifty]]-AVERAGE(Table2[1W Return vs Nifty]))/_xlfn.STDEV.P(Table2[1W Return vs Nifty])</f>
        <v>1.0376321853478891</v>
      </c>
      <c r="O546">
        <v>3273.34</v>
      </c>
      <c r="P546">
        <v>3264.3538504540402</v>
      </c>
      <c r="Q546">
        <v>3256.9003519890398</v>
      </c>
      <c r="R546">
        <v>54.538936837793997</v>
      </c>
      <c r="S546" s="1">
        <f>(Table2[[#This Row],[Close Price]]-Table2[[#This Row],[20D EMA]])/Table2[[#This Row],[20D EMA]]</f>
        <v>1.1856391331178535E-2</v>
      </c>
      <c r="T546" s="1">
        <f>(Table2[[#This Row],[Close Price]]-Table2[[#This Row],[50D EMA]])/Table2[[#This Row],[50D EMA]]</f>
        <v>1.4641840846791754E-2</v>
      </c>
      <c r="U546" s="1">
        <f>(Table2[[#This Row],[Close Price]]-Table2[[#This Row],[200D EMA]])/Table2[[#This Row],[200D EMA]]</f>
        <v>1.6963874248476309E-2</v>
      </c>
      <c r="V546">
        <v>0.76718467463430196</v>
      </c>
      <c r="W546">
        <v>3318.05</v>
      </c>
      <c r="X546">
        <v>3342</v>
      </c>
      <c r="Y546">
        <v>3169.35</v>
      </c>
      <c r="Z546">
        <v>3335</v>
      </c>
      <c r="AA546">
        <v>3169.35</v>
      </c>
      <c r="AB546">
        <v>3464</v>
      </c>
      <c r="AC546" s="1">
        <f>(Table2[[#This Row],[Close Price]]/Table2[[#This Row],[Day Low]])-1</f>
        <v>-1.7781528307289074E-3</v>
      </c>
      <c r="AD546" s="1">
        <f>(Table2[[#This Row],[Day High]]/Table2[[#This Row],[Close Price]])-1</f>
        <v>9.0122729948824976E-3</v>
      </c>
      <c r="AE546" s="1">
        <f>(Table2[[#This Row],[Close Price]]/Table2[[#This Row],[Current Week Low]])-1</f>
        <v>4.5056557338255532E-2</v>
      </c>
      <c r="AF546" s="1">
        <f>(Table2[[#This Row],[Current Week High]]/Table2[[#This Row],[Close Price]])-1</f>
        <v>6.8988421418112456E-3</v>
      </c>
      <c r="AG546" s="1">
        <f>(Table2[[#This Row],[Close Price]]/Table2[[#This Row],[Current Month Low]])-1</f>
        <v>4.5056557338255532E-2</v>
      </c>
      <c r="AH546" s="1">
        <f>(Table2[[#This Row],[Current Month High]]/Table2[[#This Row],[Close Price]])-1</f>
        <v>4.5846353576981747E-2</v>
      </c>
      <c r="AI546">
        <v>18.352127771991</v>
      </c>
      <c r="AJ546">
        <v>33.770193861066197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-0.03</v>
      </c>
      <c r="AM546" t="s">
        <v>3110</v>
      </c>
      <c r="AN546">
        <v>1.94</v>
      </c>
      <c r="AO546" t="s">
        <v>3111</v>
      </c>
      <c r="AP546">
        <v>6.3403699219743995E-2</v>
      </c>
      <c r="AQ546">
        <f>(Table2[[#This Row],[Sharpe Ratio]]-AVERAGE(Table2[Sharpe Ratio]))/_xlfn.STDEV.P(Table2[Sharpe Ratio])</f>
        <v>1.2870425154497572E-2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-8.5660881847664516E-3</v>
      </c>
      <c r="AS546">
        <f>_xlfn.RANK.AVG(Table2[[#This Row],[1Y Return vs Nifty Z-Score]],Table2[1Y Return vs Nifty Z-Score])</f>
        <v>531</v>
      </c>
      <c r="AT546">
        <f>_xlfn.RANK.AVG(Table2[[#This Row],[6M Return vs Nifty Z-Score]],Table2[6M Return vs Nifty Z-Score])</f>
        <v>607</v>
      </c>
      <c r="AU546">
        <f>_xlfn.RANK.AVG(Table2[[#This Row],[Sharpe Ratio Z-Score]],Table2[Sharpe Ratio Z-Score])</f>
        <v>342</v>
      </c>
      <c r="AV546">
        <f>(Table2[[#This Row],[Rank 1Y]]+Table2[[#This Row],[Rank 6M]]+Table2[[#This Row],[Rank Sharpe]])/3</f>
        <v>493.33333333333331</v>
      </c>
    </row>
    <row r="547" spans="1:48" x14ac:dyDescent="0.3">
      <c r="A547" t="s">
        <v>1615</v>
      </c>
      <c r="B547" t="s">
        <v>1616</v>
      </c>
      <c r="C547" t="s">
        <v>3070</v>
      </c>
      <c r="D547" t="s">
        <v>51</v>
      </c>
      <c r="E547">
        <v>5306.882956335</v>
      </c>
      <c r="F547">
        <v>1297.3499999999999</v>
      </c>
      <c r="G547">
        <v>-18.799061279005201</v>
      </c>
      <c r="H547">
        <f>(Table2[[#This Row],[1Y Return vs Nifty]]-AVERAGE(Table2[1Y Return vs Nifty]))/_xlfn.STDEV.P(Table2[1Y Return vs Nifty])</f>
        <v>-0.80269290785725289</v>
      </c>
      <c r="I547">
        <v>-9.7627007967108401</v>
      </c>
      <c r="J547">
        <f>(Table2[[#This Row],[1M Return vs Nifty]]-AVERAGE(Table2[1M Return vs Nifty]))/_xlfn.STDEV.P(Table2[1M Return vs Nifty])</f>
        <v>-0.64912694482245059</v>
      </c>
      <c r="K547">
        <v>6.6831559806819696</v>
      </c>
      <c r="L547">
        <f>(Table2[[#This Row],[6M Return vs Nifty]]-AVERAGE(Table2[6M Return vs Nifty]))/_xlfn.STDEV.P(Table2[6M Return vs Nifty])</f>
        <v>7.7894538378154313E-2</v>
      </c>
      <c r="M547">
        <v>-1.0878257930878801</v>
      </c>
      <c r="N547">
        <f>(Table2[[#This Row],[1W Return vs Nifty]]-AVERAGE(Table2[1W Return vs Nifty]))/_xlfn.STDEV.P(Table2[1W Return vs Nifty])</f>
        <v>0.40265182536104011</v>
      </c>
      <c r="O547">
        <v>1320.87</v>
      </c>
      <c r="P547">
        <v>1303.2084547952099</v>
      </c>
      <c r="Q547">
        <v>1215.96718892992</v>
      </c>
      <c r="R547">
        <v>43.499310687227002</v>
      </c>
      <c r="S547" s="1">
        <f>(Table2[[#This Row],[Close Price]]-Table2[[#This Row],[20D EMA]])/Table2[[#This Row],[20D EMA]]</f>
        <v>-1.7806445751663662E-2</v>
      </c>
      <c r="T547" s="1">
        <f>(Table2[[#This Row],[Close Price]]-Table2[[#This Row],[50D EMA]])/Table2[[#This Row],[50D EMA]]</f>
        <v>-4.4954088301480911E-3</v>
      </c>
      <c r="U547" s="1">
        <f>(Table2[[#This Row],[Close Price]]-Table2[[#This Row],[200D EMA]])/Table2[[#This Row],[200D EMA]]</f>
        <v>6.6928459756960004E-2</v>
      </c>
      <c r="V547">
        <v>0.65108883301905796</v>
      </c>
      <c r="W547">
        <v>1295.05</v>
      </c>
      <c r="X547">
        <v>1310</v>
      </c>
      <c r="Y547">
        <v>1220.2</v>
      </c>
      <c r="Z547">
        <v>1340</v>
      </c>
      <c r="AA547">
        <v>1220.2</v>
      </c>
      <c r="AB547">
        <v>1365.9</v>
      </c>
      <c r="AC547" s="1">
        <f>(Table2[[#This Row],[Close Price]]/Table2[[#This Row],[Day Low]])-1</f>
        <v>1.7759932048955207E-3</v>
      </c>
      <c r="AD547" s="1">
        <f>(Table2[[#This Row],[Day High]]/Table2[[#This Row],[Close Price]])-1</f>
        <v>9.7506455466913611E-3</v>
      </c>
      <c r="AE547" s="1">
        <f>(Table2[[#This Row],[Close Price]]/Table2[[#This Row],[Current Week Low]])-1</f>
        <v>6.3227339780363767E-2</v>
      </c>
      <c r="AF547" s="1">
        <f>(Table2[[#This Row],[Current Week High]]/Table2[[#This Row],[Close Price]])-1</f>
        <v>3.2874706131730047E-2</v>
      </c>
      <c r="AG547" s="1">
        <f>(Table2[[#This Row],[Close Price]]/Table2[[#This Row],[Current Month Low]])-1</f>
        <v>6.3227339780363767E-2</v>
      </c>
      <c r="AH547" s="1">
        <f>(Table2[[#This Row],[Current Month High]]/Table2[[#This Row],[Close Price]])-1</f>
        <v>5.2838478436813663E-2</v>
      </c>
      <c r="AI547">
        <v>13.230816664739599</v>
      </c>
      <c r="AJ547">
        <v>29.1602369455921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-0.1</v>
      </c>
      <c r="AM547" t="s">
        <v>3110</v>
      </c>
      <c r="AN547">
        <v>-0.71</v>
      </c>
      <c r="AO547" t="s">
        <v>3110</v>
      </c>
      <c r="AP547">
        <v>-7.0049384752350003E-3</v>
      </c>
      <c r="AQ547">
        <f>(Table2[[#This Row],[Sharpe Ratio]]-AVERAGE(Table2[Sharpe Ratio]))/_xlfn.STDEV.P(Table2[Sharpe Ratio])</f>
        <v>-0.81121693403212125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-1.7824904229726308</v>
      </c>
      <c r="AS547">
        <f>_xlfn.RANK.AVG(Table2[[#This Row],[1Y Return vs Nifty Z-Score]],Table2[1Y Return vs Nifty Z-Score])</f>
        <v>609</v>
      </c>
      <c r="AT547">
        <f>_xlfn.RANK.AVG(Table2[[#This Row],[6M Return vs Nifty Z-Score]],Table2[6M Return vs Nifty Z-Score])</f>
        <v>287</v>
      </c>
      <c r="AU547">
        <f>_xlfn.RANK.AVG(Table2[[#This Row],[Sharpe Ratio Z-Score]],Table2[Sharpe Ratio Z-Score])</f>
        <v>585</v>
      </c>
      <c r="AV547">
        <f>(Table2[[#This Row],[Rank 1Y]]+Table2[[#This Row],[Rank 6M]]+Table2[[#This Row],[Rank Sharpe]])/3</f>
        <v>493.66666666666669</v>
      </c>
    </row>
    <row r="548" spans="1:48" x14ac:dyDescent="0.3">
      <c r="A548" t="s">
        <v>847</v>
      </c>
      <c r="B548" t="s">
        <v>848</v>
      </c>
      <c r="C548" t="s">
        <v>3065</v>
      </c>
      <c r="D548" t="s">
        <v>21</v>
      </c>
      <c r="E548">
        <v>17765.810401620001</v>
      </c>
      <c r="F548">
        <v>639.95000000000005</v>
      </c>
      <c r="G548">
        <v>-0.55462833648742904</v>
      </c>
      <c r="H548">
        <f>(Table2[[#This Row],[1Y Return vs Nifty]]-AVERAGE(Table2[1Y Return vs Nifty]))/_xlfn.STDEV.P(Table2[1Y Return vs Nifty])</f>
        <v>-0.52720486139176514</v>
      </c>
      <c r="I548">
        <v>1.5561876095573901</v>
      </c>
      <c r="J548">
        <f>(Table2[[#This Row],[1M Return vs Nifty]]-AVERAGE(Table2[1M Return vs Nifty]))/_xlfn.STDEV.P(Table2[1M Return vs Nifty])</f>
        <v>0.51164595075474517</v>
      </c>
      <c r="K548">
        <v>-31.325908295018401</v>
      </c>
      <c r="L548">
        <f>(Table2[[#This Row],[6M Return vs Nifty]]-AVERAGE(Table2[6M Return vs Nifty]))/_xlfn.STDEV.P(Table2[6M Return vs Nifty])</f>
        <v>-1.2600053261290012</v>
      </c>
      <c r="M548">
        <v>-10.232630062497799</v>
      </c>
      <c r="N548">
        <f>(Table2[[#This Row],[1W Return vs Nifty]]-AVERAGE(Table2[1W Return vs Nifty]))/_xlfn.STDEV.P(Table2[1W Return vs Nifty])</f>
        <v>-1.3740310516112328</v>
      </c>
      <c r="O548">
        <v>669.98</v>
      </c>
      <c r="P548">
        <v>647.59669725992205</v>
      </c>
      <c r="Q548">
        <v>637.16708441550497</v>
      </c>
      <c r="R548">
        <v>38.910868012680297</v>
      </c>
      <c r="S548" s="1">
        <f>(Table2[[#This Row],[Close Price]]-Table2[[#This Row],[20D EMA]])/Table2[[#This Row],[20D EMA]]</f>
        <v>-4.4822233499507404E-2</v>
      </c>
      <c r="T548" s="1">
        <f>(Table2[[#This Row],[Close Price]]-Table2[[#This Row],[50D EMA]])/Table2[[#This Row],[50D EMA]]</f>
        <v>-1.1807807686908103E-2</v>
      </c>
      <c r="U548" s="1">
        <f>(Table2[[#This Row],[Close Price]]-Table2[[#This Row],[200D EMA]])/Table2[[#This Row],[200D EMA]]</f>
        <v>4.3676386501476849E-3</v>
      </c>
      <c r="V548">
        <v>1.14554315130509</v>
      </c>
      <c r="W548">
        <v>633</v>
      </c>
      <c r="X548">
        <v>646.35</v>
      </c>
      <c r="Y548">
        <v>622</v>
      </c>
      <c r="Z548">
        <v>664.2</v>
      </c>
      <c r="AA548">
        <v>622</v>
      </c>
      <c r="AB548">
        <v>730</v>
      </c>
      <c r="AC548" s="1">
        <f>(Table2[[#This Row],[Close Price]]/Table2[[#This Row],[Day Low]])-1</f>
        <v>1.0979462875197576E-2</v>
      </c>
      <c r="AD548" s="1">
        <f>(Table2[[#This Row],[Day High]]/Table2[[#This Row],[Close Price]])-1</f>
        <v>1.0000781311039875E-2</v>
      </c>
      <c r="AE548" s="1">
        <f>(Table2[[#This Row],[Close Price]]/Table2[[#This Row],[Current Week Low]])-1</f>
        <v>2.8858520900321594E-2</v>
      </c>
      <c r="AF548" s="1">
        <f>(Table2[[#This Row],[Current Week High]]/Table2[[#This Row],[Close Price]])-1</f>
        <v>3.7893585436362232E-2</v>
      </c>
      <c r="AG548" s="1">
        <f>(Table2[[#This Row],[Close Price]]/Table2[[#This Row],[Current Month Low]])-1</f>
        <v>2.8858520900321594E-2</v>
      </c>
      <c r="AH548" s="1">
        <f>(Table2[[#This Row],[Current Month High]]/Table2[[#This Row],[Close Price]])-1</f>
        <v>0.14071411829049141</v>
      </c>
      <c r="AI548">
        <v>35.948120946948897</v>
      </c>
      <c r="AJ548">
        <v>36.2755536626916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0.02</v>
      </c>
      <c r="AM548" t="s">
        <v>3111</v>
      </c>
      <c r="AN548">
        <v>-3.53</v>
      </c>
      <c r="AO548" t="s">
        <v>3110</v>
      </c>
      <c r="AP548">
        <v>7.4333880500677005E-2</v>
      </c>
      <c r="AQ548">
        <f>(Table2[[#This Row],[Sharpe Ratio]]-AVERAGE(Table2[Sharpe Ratio]))/_xlfn.STDEV.P(Table2[Sharpe Ratio])</f>
        <v>0.1408010956250248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-2.5087941927522293</v>
      </c>
      <c r="AS548">
        <f>_xlfn.RANK.AVG(Table2[[#This Row],[1Y Return vs Nifty Z-Score]],Table2[1Y Return vs Nifty Z-Score])</f>
        <v>497</v>
      </c>
      <c r="AT548">
        <f>_xlfn.RANK.AVG(Table2[[#This Row],[6M Return vs Nifty Z-Score]],Table2[6M Return vs Nifty Z-Score])</f>
        <v>691</v>
      </c>
      <c r="AU548">
        <f>_xlfn.RANK.AVG(Table2[[#This Row],[Sharpe Ratio Z-Score]],Table2[Sharpe Ratio Z-Score])</f>
        <v>297</v>
      </c>
      <c r="AV548">
        <f>(Table2[[#This Row],[Rank 1Y]]+Table2[[#This Row],[Rank 6M]]+Table2[[#This Row],[Rank Sharpe]])/3</f>
        <v>495</v>
      </c>
    </row>
    <row r="549" spans="1:48" x14ac:dyDescent="0.3">
      <c r="A549" t="s">
        <v>16</v>
      </c>
      <c r="B549" t="s">
        <v>17</v>
      </c>
      <c r="C549" t="s">
        <v>3064</v>
      </c>
      <c r="D549" t="s">
        <v>18</v>
      </c>
      <c r="E549">
        <v>1982145.9942221399</v>
      </c>
      <c r="F549">
        <v>2929.65</v>
      </c>
      <c r="G549">
        <v>-7.9053060916874296</v>
      </c>
      <c r="H549">
        <f>(Table2[[#This Row],[1Y Return vs Nifty]]-AVERAGE(Table2[1Y Return vs Nifty]))/_xlfn.STDEV.P(Table2[1Y Return vs Nifty])</f>
        <v>-0.63819893072554779</v>
      </c>
      <c r="I549">
        <v>-8.3698359417352197</v>
      </c>
      <c r="J549">
        <f>(Table2[[#This Row],[1M Return vs Nifty]]-AVERAGE(Table2[1M Return vs Nifty]))/_xlfn.STDEV.P(Table2[1M Return vs Nifty])</f>
        <v>-0.50628608335036451</v>
      </c>
      <c r="K549">
        <v>-9.2208823311167496</v>
      </c>
      <c r="L549">
        <f>(Table2[[#This Row],[6M Return vs Nifty]]-AVERAGE(Table2[6M Return vs Nifty]))/_xlfn.STDEV.P(Table2[6M Return vs Nifty])</f>
        <v>-0.48191957722677503</v>
      </c>
      <c r="M549">
        <v>-0.84924601492896301</v>
      </c>
      <c r="N549">
        <f>(Table2[[#This Row],[1W Return vs Nifty]]-AVERAGE(Table2[1W Return vs Nifty]))/_xlfn.STDEV.P(Table2[1W Return vs Nifty])</f>
        <v>0.44900389525330719</v>
      </c>
      <c r="O549">
        <v>3011.9</v>
      </c>
      <c r="P549">
        <v>3005.6726475342598</v>
      </c>
      <c r="Q549">
        <v>2818.7796418200401</v>
      </c>
      <c r="R549">
        <v>34.052921684772699</v>
      </c>
      <c r="S549" s="1">
        <f>(Table2[[#This Row],[Close Price]]-Table2[[#This Row],[20D EMA]])/Table2[[#This Row],[20D EMA]]</f>
        <v>-2.7308343570503667E-2</v>
      </c>
      <c r="T549" s="1">
        <f>(Table2[[#This Row],[Close Price]]-Table2[[#This Row],[50D EMA]])/Table2[[#This Row],[50D EMA]]</f>
        <v>-2.5293056313576201E-2</v>
      </c>
      <c r="U549" s="1">
        <f>(Table2[[#This Row],[Close Price]]-Table2[[#This Row],[200D EMA]])/Table2[[#This Row],[200D EMA]]</f>
        <v>3.9332751143460382E-2</v>
      </c>
      <c r="V549">
        <v>0.85407798228237397</v>
      </c>
      <c r="W549">
        <v>2912.75</v>
      </c>
      <c r="X549">
        <v>2930</v>
      </c>
      <c r="Y549">
        <v>2866.5</v>
      </c>
      <c r="Z549">
        <v>2967.8</v>
      </c>
      <c r="AA549">
        <v>2866.5</v>
      </c>
      <c r="AB549">
        <v>3036</v>
      </c>
      <c r="AC549" s="1">
        <f>(Table2[[#This Row],[Close Price]]/Table2[[#This Row],[Day Low]])-1</f>
        <v>5.8020770749291906E-3</v>
      </c>
      <c r="AD549" s="1">
        <f>(Table2[[#This Row],[Day High]]/Table2[[#This Row],[Close Price]])-1</f>
        <v>1.1946819585961777E-4</v>
      </c>
      <c r="AE549" s="1">
        <f>(Table2[[#This Row],[Close Price]]/Table2[[#This Row],[Current Week Low]])-1</f>
        <v>2.2030350601779158E-2</v>
      </c>
      <c r="AF549" s="1">
        <f>(Table2[[#This Row],[Current Week High]]/Table2[[#This Row],[Close Price]])-1</f>
        <v>1.3022033348693451E-2</v>
      </c>
      <c r="AG549" s="1">
        <f>(Table2[[#This Row],[Close Price]]/Table2[[#This Row],[Current Month Low]])-1</f>
        <v>2.2030350601779158E-2</v>
      </c>
      <c r="AH549" s="1">
        <f>(Table2[[#This Row],[Current Month High]]/Table2[[#This Row],[Close Price]])-1</f>
        <v>3.6301264656187548E-2</v>
      </c>
      <c r="AI549">
        <v>9.8288191422183306</v>
      </c>
      <c r="AJ549">
        <v>31.9483853533306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-0.05</v>
      </c>
      <c r="AM549" t="s">
        <v>3110</v>
      </c>
      <c r="AN549">
        <v>-2.39</v>
      </c>
      <c r="AO549" t="s">
        <v>3110</v>
      </c>
      <c r="AP549">
        <v>2.8396799394081001E-2</v>
      </c>
      <c r="AQ549">
        <f>(Table2[[#This Row],[Sharpe Ratio]]-AVERAGE(Table2[Sharpe Ratio]))/_xlfn.STDEV.P(Table2[Sharpe Ratio])</f>
        <v>-0.3968625930529886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-1.5742632891023689</v>
      </c>
      <c r="AS549">
        <f>_xlfn.RANK.AVG(Table2[[#This Row],[1Y Return vs Nifty Z-Score]],Table2[1Y Return vs Nifty Z-Score])</f>
        <v>551</v>
      </c>
      <c r="AT549">
        <f>_xlfn.RANK.AVG(Table2[[#This Row],[6M Return vs Nifty Z-Score]],Table2[6M Return vs Nifty Z-Score])</f>
        <v>490</v>
      </c>
      <c r="AU549">
        <f>_xlfn.RANK.AVG(Table2[[#This Row],[Sharpe Ratio Z-Score]],Table2[Sharpe Ratio Z-Score])</f>
        <v>448</v>
      </c>
      <c r="AV549">
        <f>(Table2[[#This Row],[Rank 1Y]]+Table2[[#This Row],[Rank 6M]]+Table2[[#This Row],[Rank Sharpe]])/3</f>
        <v>496.33333333333331</v>
      </c>
    </row>
    <row r="550" spans="1:48" x14ac:dyDescent="0.3">
      <c r="A550" t="s">
        <v>145</v>
      </c>
      <c r="B550" t="s">
        <v>146</v>
      </c>
      <c r="C550" t="s">
        <v>3073</v>
      </c>
      <c r="D550" t="s">
        <v>130</v>
      </c>
      <c r="E550">
        <v>192071.61628982599</v>
      </c>
      <c r="F550">
        <v>153.86000000000001</v>
      </c>
      <c r="G550">
        <v>5.47338296481868</v>
      </c>
      <c r="H550">
        <f>(Table2[[#This Row],[1Y Return vs Nifty]]-AVERAGE(Table2[1Y Return vs Nifty]))/_xlfn.STDEV.P(Table2[1Y Return vs Nifty])</f>
        <v>-0.43618284592541173</v>
      </c>
      <c r="I550">
        <v>-13.589570666759</v>
      </c>
      <c r="J550">
        <f>(Table2[[#This Row],[1M Return vs Nifty]]-AVERAGE(Table2[1M Return vs Nifty]))/_xlfn.STDEV.P(Table2[1M Return vs Nifty])</f>
        <v>-1.0415795126552554</v>
      </c>
      <c r="K550">
        <v>-4.2419410324267197</v>
      </c>
      <c r="L550">
        <f>(Table2[[#This Row],[6M Return vs Nifty]]-AVERAGE(Table2[6M Return vs Nifty]))/_xlfn.STDEV.P(Table2[6M Return vs Nifty])</f>
        <v>-0.30666335832624469</v>
      </c>
      <c r="M550">
        <v>-6.5250377932950503</v>
      </c>
      <c r="N550">
        <f>(Table2[[#This Row],[1W Return vs Nifty]]-AVERAGE(Table2[1W Return vs Nifty]))/_xlfn.STDEV.P(Table2[1W Return vs Nifty])</f>
        <v>-0.65370773955062966</v>
      </c>
      <c r="O550">
        <v>161.34</v>
      </c>
      <c r="P550">
        <v>165.51667458422901</v>
      </c>
      <c r="Q550">
        <v>152.70560632457401</v>
      </c>
      <c r="R550">
        <v>35.619948835182399</v>
      </c>
      <c r="S550" s="1">
        <f>(Table2[[#This Row],[Close Price]]-Table2[[#This Row],[20D EMA]])/Table2[[#This Row],[20D EMA]]</f>
        <v>-4.6361720590058199E-2</v>
      </c>
      <c r="T550" s="1">
        <f>(Table2[[#This Row],[Close Price]]-Table2[[#This Row],[50D EMA]])/Table2[[#This Row],[50D EMA]]</f>
        <v>-7.0425983445535481E-2</v>
      </c>
      <c r="U550" s="1">
        <f>(Table2[[#This Row],[Close Price]]-Table2[[#This Row],[200D EMA]])/Table2[[#This Row],[200D EMA]]</f>
        <v>7.5596024482058434E-3</v>
      </c>
      <c r="V550">
        <v>1.2064315462719299</v>
      </c>
      <c r="W550">
        <v>152.24</v>
      </c>
      <c r="X550">
        <v>153.44</v>
      </c>
      <c r="Y550">
        <v>149</v>
      </c>
      <c r="Z550">
        <v>154.30000000000001</v>
      </c>
      <c r="AA550">
        <v>149</v>
      </c>
      <c r="AB550">
        <v>168.95</v>
      </c>
      <c r="AC550" s="1">
        <f>(Table2[[#This Row],[Close Price]]/Table2[[#This Row],[Day Low]])-1</f>
        <v>1.0641093011035219E-2</v>
      </c>
      <c r="AD550" s="1">
        <f>(Table2[[#This Row],[Day High]]/Table2[[#This Row],[Close Price]])-1</f>
        <v>-2.7297543221110887E-3</v>
      </c>
      <c r="AE550" s="1">
        <f>(Table2[[#This Row],[Close Price]]/Table2[[#This Row],[Current Week Low]])-1</f>
        <v>3.2617449664429587E-2</v>
      </c>
      <c r="AF550" s="1">
        <f>(Table2[[#This Row],[Current Week High]]/Table2[[#This Row],[Close Price]])-1</f>
        <v>2.8597426231637968E-3</v>
      </c>
      <c r="AG550" s="1">
        <f>(Table2[[#This Row],[Close Price]]/Table2[[#This Row],[Current Month Low]])-1</f>
        <v>3.2617449664429587E-2</v>
      </c>
      <c r="AH550" s="1">
        <f>(Table2[[#This Row],[Current Month High]]/Table2[[#This Row],[Close Price]])-1</f>
        <v>9.8076173144416856E-2</v>
      </c>
      <c r="AI550">
        <v>19.979201871831499</v>
      </c>
      <c r="AJ550">
        <v>34.258289703315903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-0.04</v>
      </c>
      <c r="AM550" t="s">
        <v>3110</v>
      </c>
      <c r="AN550">
        <v>-4.03</v>
      </c>
      <c r="AO550" t="s">
        <v>3110</v>
      </c>
      <c r="AP550">
        <v>-2.9884035129015999E-2</v>
      </c>
      <c r="AQ550">
        <f>(Table2[[#This Row],[Sharpe Ratio]]-AVERAGE(Table2[Sharpe Ratio]))/_xlfn.STDEV.P(Table2[Sharpe Ratio])</f>
        <v>-1.0790018956396705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447</v>
      </c>
      <c r="AT550">
        <f>_xlfn.RANK.AVG(Table2[[#This Row],[6M Return vs Nifty Z-Score]],Table2[6M Return vs Nifty Z-Score])</f>
        <v>420</v>
      </c>
      <c r="AU550">
        <f>_xlfn.RANK.AVG(Table2[[#This Row],[Sharpe Ratio Z-Score]],Table2[Sharpe Ratio Z-Score])</f>
        <v>623</v>
      </c>
      <c r="AV550">
        <f>(Table2[[#This Row],[Rank 1Y]]+Table2[[#This Row],[Rank 6M]]+Table2[[#This Row],[Rank Sharpe]])/3</f>
        <v>496.66666666666669</v>
      </c>
    </row>
    <row r="551" spans="1:48" x14ac:dyDescent="0.3">
      <c r="A551" t="s">
        <v>519</v>
      </c>
      <c r="B551" t="s">
        <v>520</v>
      </c>
      <c r="C551" t="s">
        <v>3072</v>
      </c>
      <c r="D551" t="s">
        <v>210</v>
      </c>
      <c r="E551">
        <v>38452.068282330001</v>
      </c>
      <c r="F551">
        <v>655.65</v>
      </c>
      <c r="G551">
        <v>-6.1777891191031404</v>
      </c>
      <c r="H551">
        <f>(Table2[[#This Row],[1Y Return vs Nifty]]-AVERAGE(Table2[1Y Return vs Nifty]))/_xlfn.STDEV.P(Table2[1Y Return vs Nifty])</f>
        <v>-0.61211369817747918</v>
      </c>
      <c r="I551">
        <v>-0.81097644829164295</v>
      </c>
      <c r="J551">
        <f>(Table2[[#This Row],[1M Return vs Nifty]]-AVERAGE(Table2[1M Return vs Nifty]))/_xlfn.STDEV.P(Table2[1M Return vs Nifty])</f>
        <v>0.26888890791527081</v>
      </c>
      <c r="K551">
        <v>-6.2904779746682404</v>
      </c>
      <c r="L551">
        <f>(Table2[[#This Row],[6M Return vs Nifty]]-AVERAGE(Table2[6M Return vs Nifty]))/_xlfn.STDEV.P(Table2[6M Return vs Nifty])</f>
        <v>-0.37877082399766399</v>
      </c>
      <c r="M551">
        <v>-1.81836792366932</v>
      </c>
      <c r="N551">
        <f>(Table2[[#This Row],[1W Return vs Nifty]]-AVERAGE(Table2[1W Return vs Nifty]))/_xlfn.STDEV.P(Table2[1W Return vs Nifty])</f>
        <v>0.26071967940438984</v>
      </c>
      <c r="O551">
        <v>677.61</v>
      </c>
      <c r="P551">
        <v>669.39841128165006</v>
      </c>
      <c r="Q551">
        <v>630.09600942157397</v>
      </c>
      <c r="R551">
        <v>34.693855960960498</v>
      </c>
      <c r="S551" s="1">
        <f>(Table2[[#This Row],[Close Price]]-Table2[[#This Row],[20D EMA]])/Table2[[#This Row],[20D EMA]]</f>
        <v>-3.2408022313720336E-2</v>
      </c>
      <c r="T551" s="1">
        <f>(Table2[[#This Row],[Close Price]]-Table2[[#This Row],[50D EMA]])/Table2[[#This Row],[50D EMA]]</f>
        <v>-2.0538458188639801E-2</v>
      </c>
      <c r="U551" s="1">
        <f>(Table2[[#This Row],[Close Price]]-Table2[[#This Row],[200D EMA]])/Table2[[#This Row],[200D EMA]]</f>
        <v>4.0555709282914659E-2</v>
      </c>
      <c r="V551">
        <v>0.86767318585825703</v>
      </c>
      <c r="W551">
        <v>648.70000000000005</v>
      </c>
      <c r="X551">
        <v>659.85</v>
      </c>
      <c r="Y551">
        <v>647.6</v>
      </c>
      <c r="Z551">
        <v>676.75</v>
      </c>
      <c r="AA551">
        <v>647.6</v>
      </c>
      <c r="AB551">
        <v>693</v>
      </c>
      <c r="AC551" s="1">
        <f>(Table2[[#This Row],[Close Price]]/Table2[[#This Row],[Day Low]])-1</f>
        <v>1.0713735162632743E-2</v>
      </c>
      <c r="AD551" s="1">
        <f>(Table2[[#This Row],[Day High]]/Table2[[#This Row],[Close Price]])-1</f>
        <v>6.405856783344932E-3</v>
      </c>
      <c r="AE551" s="1">
        <f>(Table2[[#This Row],[Close Price]]/Table2[[#This Row],[Current Week Low]])-1</f>
        <v>1.2430512662137128E-2</v>
      </c>
      <c r="AF551" s="1">
        <f>(Table2[[#This Row],[Current Week High]]/Table2[[#This Row],[Close Price]])-1</f>
        <v>3.2181804316327334E-2</v>
      </c>
      <c r="AG551" s="1">
        <f>(Table2[[#This Row],[Close Price]]/Table2[[#This Row],[Current Month Low]])-1</f>
        <v>1.2430512662137128E-2</v>
      </c>
      <c r="AH551" s="1">
        <f>(Table2[[#This Row],[Current Month High]]/Table2[[#This Row],[Close Price]])-1</f>
        <v>5.6966369251887583E-2</v>
      </c>
      <c r="AI551">
        <v>16.6018454968352</v>
      </c>
      <c r="AJ551">
        <v>34.326982175783598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</v>
      </c>
      <c r="AM551" t="s">
        <v>3112</v>
      </c>
      <c r="AN551">
        <v>-7.39</v>
      </c>
      <c r="AO551" t="s">
        <v>3110</v>
      </c>
      <c r="AP551">
        <v>1.1503937064363E-2</v>
      </c>
      <c r="AQ551">
        <f>(Table2[[#This Row],[Sharpe Ratio]]-AVERAGE(Table2[Sharpe Ratio]))/_xlfn.STDEV.P(Table2[Sharpe Ratio])</f>
        <v>-0.59458257119983426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-1.0558585060553167</v>
      </c>
      <c r="AS551">
        <f>_xlfn.RANK.AVG(Table2[[#This Row],[1Y Return vs Nifty Z-Score]],Table2[1Y Return vs Nifty Z-Score])</f>
        <v>540</v>
      </c>
      <c r="AT551">
        <f>_xlfn.RANK.AVG(Table2[[#This Row],[6M Return vs Nifty Z-Score]],Table2[6M Return vs Nifty Z-Score])</f>
        <v>446</v>
      </c>
      <c r="AU551">
        <f>_xlfn.RANK.AVG(Table2[[#This Row],[Sharpe Ratio Z-Score]],Table2[Sharpe Ratio Z-Score])</f>
        <v>504</v>
      </c>
      <c r="AV551">
        <f>(Table2[[#This Row],[Rank 1Y]]+Table2[[#This Row],[Rank 6M]]+Table2[[#This Row],[Rank Sharpe]])/3</f>
        <v>496.66666666666669</v>
      </c>
    </row>
    <row r="552" spans="1:48" x14ac:dyDescent="0.3">
      <c r="A552" t="s">
        <v>1726</v>
      </c>
      <c r="B552" t="s">
        <v>1727</v>
      </c>
      <c r="C552" t="s">
        <v>3069</v>
      </c>
      <c r="D552" t="s">
        <v>46</v>
      </c>
      <c r="E552">
        <v>4489.2945179970002</v>
      </c>
      <c r="F552">
        <v>55.61</v>
      </c>
      <c r="G552">
        <v>-14.623050861645901</v>
      </c>
      <c r="H552">
        <f>(Table2[[#This Row],[1Y Return vs Nifty]]-AVERAGE(Table2[1Y Return vs Nifty]))/_xlfn.STDEV.P(Table2[1Y Return vs Nifty])</f>
        <v>-0.73963581227513742</v>
      </c>
      <c r="I552">
        <v>-14.4782030312538</v>
      </c>
      <c r="J552">
        <f>(Table2[[#This Row],[1M Return vs Nifty]]-AVERAGE(Table2[1M Return vs Nifty]))/_xlfn.STDEV.P(Table2[1M Return vs Nifty])</f>
        <v>-1.1327104016449383</v>
      </c>
      <c r="K552">
        <v>-35.5937284758404</v>
      </c>
      <c r="L552">
        <f>(Table2[[#This Row],[6M Return vs Nifty]]-AVERAGE(Table2[6M Return vs Nifty]))/_xlfn.STDEV.P(Table2[6M Return vs Nifty])</f>
        <v>-1.4102304408607278</v>
      </c>
      <c r="M552">
        <v>-9.29131896047776</v>
      </c>
      <c r="N552">
        <f>(Table2[[#This Row],[1W Return vs Nifty]]-AVERAGE(Table2[1W Return vs Nifty]))/_xlfn.STDEV.P(Table2[1W Return vs Nifty])</f>
        <v>-1.1911500114497446</v>
      </c>
      <c r="O552">
        <v>59</v>
      </c>
      <c r="P552">
        <v>60.988779602665801</v>
      </c>
      <c r="Q552">
        <v>57.9479868126272</v>
      </c>
      <c r="R552">
        <v>35.399373086640203</v>
      </c>
      <c r="S552" s="1">
        <f>(Table2[[#This Row],[Close Price]]-Table2[[#This Row],[20D EMA]])/Table2[[#This Row],[20D EMA]]</f>
        <v>-5.7457627118644078E-2</v>
      </c>
      <c r="T552" s="1">
        <f>(Table2[[#This Row],[Close Price]]-Table2[[#This Row],[50D EMA]])/Table2[[#This Row],[50D EMA]]</f>
        <v>-8.8192937089541248E-2</v>
      </c>
      <c r="U552" s="1">
        <f>(Table2[[#This Row],[Close Price]]-Table2[[#This Row],[200D EMA]])/Table2[[#This Row],[200D EMA]]</f>
        <v>-4.0346299176656455E-2</v>
      </c>
      <c r="V552">
        <v>0.64726615572995605</v>
      </c>
      <c r="W552">
        <v>55.41</v>
      </c>
      <c r="X552">
        <v>55.95</v>
      </c>
      <c r="Y552">
        <v>52.8</v>
      </c>
      <c r="Z552">
        <v>57.26</v>
      </c>
      <c r="AA552">
        <v>52.8</v>
      </c>
      <c r="AB552">
        <v>59.98</v>
      </c>
      <c r="AC552" s="1">
        <f>(Table2[[#This Row],[Close Price]]/Table2[[#This Row],[Day Low]])-1</f>
        <v>3.60945677675506E-3</v>
      </c>
      <c r="AD552" s="1">
        <f>(Table2[[#This Row],[Day High]]/Table2[[#This Row],[Close Price]])-1</f>
        <v>6.1140082718935673E-3</v>
      </c>
      <c r="AE552" s="1">
        <f>(Table2[[#This Row],[Close Price]]/Table2[[#This Row],[Current Week Low]])-1</f>
        <v>5.3219696969696972E-2</v>
      </c>
      <c r="AF552" s="1">
        <f>(Table2[[#This Row],[Current Week High]]/Table2[[#This Row],[Close Price]])-1</f>
        <v>2.9670922495953933E-2</v>
      </c>
      <c r="AG552" s="1">
        <f>(Table2[[#This Row],[Close Price]]/Table2[[#This Row],[Current Month Low]])-1</f>
        <v>5.3219696969696972E-2</v>
      </c>
      <c r="AH552" s="1">
        <f>(Table2[[#This Row],[Current Month High]]/Table2[[#This Row],[Close Price]])-1</f>
        <v>7.858298867110225E-2</v>
      </c>
      <c r="AI552">
        <v>42.060780435173498</v>
      </c>
      <c r="AJ552">
        <v>32.2473246135553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-0.11</v>
      </c>
      <c r="AM552" t="s">
        <v>3110</v>
      </c>
      <c r="AN552">
        <v>-6.22</v>
      </c>
      <c r="AO552" t="s">
        <v>3110</v>
      </c>
      <c r="AP552">
        <v>0.11497664384198999</v>
      </c>
      <c r="AQ552">
        <f>(Table2[[#This Row],[Sharpe Ratio]]-AVERAGE(Table2[Sharpe Ratio]))/_xlfn.STDEV.P(Table2[Sharpe Ratio])</f>
        <v>0.61649823461934761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586</v>
      </c>
      <c r="AT552">
        <f>_xlfn.RANK.AVG(Table2[[#This Row],[6M Return vs Nifty Z-Score]],Table2[6M Return vs Nifty Z-Score])</f>
        <v>710</v>
      </c>
      <c r="AU552">
        <f>_xlfn.RANK.AVG(Table2[[#This Row],[Sharpe Ratio Z-Score]],Table2[Sharpe Ratio Z-Score])</f>
        <v>195</v>
      </c>
      <c r="AV552">
        <f>(Table2[[#This Row],[Rank 1Y]]+Table2[[#This Row],[Rank 6M]]+Table2[[#This Row],[Rank Sharpe]])/3</f>
        <v>497</v>
      </c>
    </row>
    <row r="553" spans="1:48" x14ac:dyDescent="0.3">
      <c r="A553" t="s">
        <v>2110</v>
      </c>
      <c r="B553" t="s">
        <v>2111</v>
      </c>
      <c r="C553" t="s">
        <v>3068</v>
      </c>
      <c r="D553" t="s">
        <v>244</v>
      </c>
      <c r="E553">
        <v>2754.9734414999998</v>
      </c>
      <c r="F553">
        <v>954.3</v>
      </c>
      <c r="G553">
        <v>-30.617317971497499</v>
      </c>
      <c r="H553">
        <f>(Table2[[#This Row],[1Y Return vs Nifty]]-AVERAGE(Table2[1Y Return vs Nifty]))/_xlfn.STDEV.P(Table2[1Y Return vs Nifty])</f>
        <v>-0.98114671122293162</v>
      </c>
      <c r="I553">
        <v>10.234553237320799</v>
      </c>
      <c r="J553">
        <f>(Table2[[#This Row],[1M Return vs Nifty]]-AVERAGE(Table2[1M Return vs Nifty]))/_xlfn.STDEV.P(Table2[1M Return vs Nifty])</f>
        <v>1.4016283621934804</v>
      </c>
      <c r="K553">
        <v>9.9278750487729699</v>
      </c>
      <c r="L553">
        <f>(Table2[[#This Row],[6M Return vs Nifty]]-AVERAGE(Table2[6M Return vs Nifty]))/_xlfn.STDEV.P(Table2[6M Return vs Nifty])</f>
        <v>0.1921070106998698</v>
      </c>
      <c r="M553">
        <v>-2.6218345898912698</v>
      </c>
      <c r="N553">
        <f>(Table2[[#This Row],[1W Return vs Nifty]]-AVERAGE(Table2[1W Return vs Nifty]))/_xlfn.STDEV.P(Table2[1W Return vs Nifty])</f>
        <v>0.10461951301048993</v>
      </c>
      <c r="O553">
        <v>898.35</v>
      </c>
      <c r="P553">
        <v>848.82797972512503</v>
      </c>
      <c r="Q553">
        <v>831.51891829088697</v>
      </c>
      <c r="R553">
        <v>60.907236156819799</v>
      </c>
      <c r="S553" s="1">
        <f>(Table2[[#This Row],[Close Price]]-Table2[[#This Row],[20D EMA]])/Table2[[#This Row],[20D EMA]]</f>
        <v>6.2280848221739779E-2</v>
      </c>
      <c r="T553" s="1">
        <f>(Table2[[#This Row],[Close Price]]-Table2[[#This Row],[50D EMA]])/Table2[[#This Row],[50D EMA]]</f>
        <v>0.12425605987803301</v>
      </c>
      <c r="U553" s="1">
        <f>(Table2[[#This Row],[Close Price]]-Table2[[#This Row],[200D EMA]])/Table2[[#This Row],[200D EMA]]</f>
        <v>0.14765879525805445</v>
      </c>
      <c r="V553">
        <v>2.0087171329614701</v>
      </c>
      <c r="W553">
        <v>945</v>
      </c>
      <c r="X553">
        <v>953.65</v>
      </c>
      <c r="Y553">
        <v>897</v>
      </c>
      <c r="Z553">
        <v>960.9</v>
      </c>
      <c r="AA553">
        <v>897</v>
      </c>
      <c r="AB553">
        <v>999</v>
      </c>
      <c r="AC553" s="1">
        <f>(Table2[[#This Row],[Close Price]]/Table2[[#This Row],[Day Low]])-1</f>
        <v>9.8412698412697619E-3</v>
      </c>
      <c r="AD553" s="1">
        <f>(Table2[[#This Row],[Day High]]/Table2[[#This Row],[Close Price]])-1</f>
        <v>-6.8112752803095589E-4</v>
      </c>
      <c r="AE553" s="1">
        <f>(Table2[[#This Row],[Close Price]]/Table2[[#This Row],[Current Week Low]])-1</f>
        <v>6.3879598662207382E-2</v>
      </c>
      <c r="AF553" s="1">
        <f>(Table2[[#This Row],[Current Week High]]/Table2[[#This Row],[Close Price]])-1</f>
        <v>6.9160641307766113E-3</v>
      </c>
      <c r="AG553" s="1">
        <f>(Table2[[#This Row],[Close Price]]/Table2[[#This Row],[Current Month Low]])-1</f>
        <v>6.3879598662207382E-2</v>
      </c>
      <c r="AH553" s="1">
        <f>(Table2[[#This Row],[Current Month High]]/Table2[[#This Row],[Close Price]])-1</f>
        <v>4.6840616158440707E-2</v>
      </c>
      <c r="AI553">
        <v>14.2198470082783</v>
      </c>
      <c r="AJ553">
        <v>44.306668682897303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0.14000000000000001</v>
      </c>
      <c r="AM553" t="s">
        <v>3111</v>
      </c>
      <c r="AN553">
        <v>14.46</v>
      </c>
      <c r="AO553" t="s">
        <v>3111</v>
      </c>
      <c r="AP553">
        <v>-3.513930784445E-3</v>
      </c>
      <c r="AQ553">
        <f>(Table2[[#This Row],[Sharpe Ratio]]-AVERAGE(Table2[Sharpe Ratio]))/_xlfn.STDEV.P(Table2[Sharpe Ratio])</f>
        <v>-0.77035695714595487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-5.3148782465046354E-2</v>
      </c>
      <c r="AS553">
        <f>_xlfn.RANK.AVG(Table2[[#This Row],[1Y Return vs Nifty Z-Score]],Table2[1Y Return vs Nifty Z-Score])</f>
        <v>655</v>
      </c>
      <c r="AT553">
        <f>_xlfn.RANK.AVG(Table2[[#This Row],[6M Return vs Nifty Z-Score]],Table2[6M Return vs Nifty Z-Score])</f>
        <v>259</v>
      </c>
      <c r="AU553">
        <f>_xlfn.RANK.AVG(Table2[[#This Row],[Sharpe Ratio Z-Score]],Table2[Sharpe Ratio Z-Score])</f>
        <v>578</v>
      </c>
      <c r="AV553">
        <f>(Table2[[#This Row],[Rank 1Y]]+Table2[[#This Row],[Rank 6M]]+Table2[[#This Row],[Rank Sharpe]])/3</f>
        <v>497.33333333333331</v>
      </c>
    </row>
    <row r="554" spans="1:48" x14ac:dyDescent="0.3">
      <c r="A554" t="s">
        <v>864</v>
      </c>
      <c r="B554" t="s">
        <v>865</v>
      </c>
      <c r="C554" t="s">
        <v>3066</v>
      </c>
      <c r="D554" t="s">
        <v>422</v>
      </c>
      <c r="E554">
        <v>17148.633185047998</v>
      </c>
      <c r="F554">
        <v>107.18</v>
      </c>
      <c r="G554">
        <v>-34.255996520069701</v>
      </c>
      <c r="H554">
        <f>(Table2[[#This Row],[1Y Return vs Nifty]]-AVERAGE(Table2[1Y Return vs Nifty]))/_xlfn.STDEV.P(Table2[1Y Return vs Nifty])</f>
        <v>-1.036090180730606</v>
      </c>
      <c r="I554">
        <v>-13.1251198212552</v>
      </c>
      <c r="J554">
        <f>(Table2[[#This Row],[1M Return vs Nifty]]-AVERAGE(Table2[1M Return vs Nifty]))/_xlfn.STDEV.P(Table2[1M Return vs Nifty])</f>
        <v>-0.99394922128404917</v>
      </c>
      <c r="K554">
        <v>-20.422192628844702</v>
      </c>
      <c r="L554">
        <f>(Table2[[#This Row],[6M Return vs Nifty]]-AVERAGE(Table2[6M Return vs Nifty]))/_xlfn.STDEV.P(Table2[6M Return vs Nifty])</f>
        <v>-0.87620004203720991</v>
      </c>
      <c r="M554">
        <v>-4.4614098170046397</v>
      </c>
      <c r="N554">
        <f>(Table2[[#This Row],[1W Return vs Nifty]]-AVERAGE(Table2[1W Return vs Nifty]))/_xlfn.STDEV.P(Table2[1W Return vs Nifty])</f>
        <v>-0.25277925798864032</v>
      </c>
      <c r="O554">
        <v>111.98</v>
      </c>
      <c r="P554">
        <v>114.771454905491</v>
      </c>
      <c r="Q554">
        <v>115.100154021808</v>
      </c>
      <c r="R554">
        <v>32.2134972559152</v>
      </c>
      <c r="S554" s="1">
        <f>(Table2[[#This Row],[Close Price]]-Table2[[#This Row],[20D EMA]])/Table2[[#This Row],[20D EMA]]</f>
        <v>-4.2864797285229475E-2</v>
      </c>
      <c r="T554" s="1">
        <f>(Table2[[#This Row],[Close Price]]-Table2[[#This Row],[50D EMA]])/Table2[[#This Row],[50D EMA]]</f>
        <v>-6.6144102745253203E-2</v>
      </c>
      <c r="U554" s="1">
        <f>(Table2[[#This Row],[Close Price]]-Table2[[#This Row],[200D EMA]])/Table2[[#This Row],[200D EMA]]</f>
        <v>-6.8810976745585922E-2</v>
      </c>
      <c r="V554">
        <v>1.1230139336962099</v>
      </c>
      <c r="W554">
        <v>107.04</v>
      </c>
      <c r="X554">
        <v>107.79</v>
      </c>
      <c r="Y554">
        <v>104.5</v>
      </c>
      <c r="Z554">
        <v>108.2</v>
      </c>
      <c r="AA554">
        <v>104.5</v>
      </c>
      <c r="AB554">
        <v>113.4</v>
      </c>
      <c r="AC554" s="1">
        <f>(Table2[[#This Row],[Close Price]]/Table2[[#This Row],[Day Low]])-1</f>
        <v>1.3079222720477901E-3</v>
      </c>
      <c r="AD554" s="1">
        <f>(Table2[[#This Row],[Day High]]/Table2[[#This Row],[Close Price]])-1</f>
        <v>5.691360328419437E-3</v>
      </c>
      <c r="AE554" s="1">
        <f>(Table2[[#This Row],[Close Price]]/Table2[[#This Row],[Current Week Low]])-1</f>
        <v>2.5645933014354139E-2</v>
      </c>
      <c r="AF554" s="1">
        <f>(Table2[[#This Row],[Current Week High]]/Table2[[#This Row],[Close Price]])-1</f>
        <v>9.5167008770291606E-3</v>
      </c>
      <c r="AG554" s="1">
        <f>(Table2[[#This Row],[Close Price]]/Table2[[#This Row],[Current Month Low]])-1</f>
        <v>2.5645933014354139E-2</v>
      </c>
      <c r="AH554" s="1">
        <f>(Table2[[#This Row],[Current Month High]]/Table2[[#This Row],[Close Price]])-1</f>
        <v>5.8033215152080597E-2</v>
      </c>
      <c r="AI554">
        <v>27.822354916962102</v>
      </c>
      <c r="AJ554">
        <v>2.5645933014354099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-0.12</v>
      </c>
      <c r="AM554" t="s">
        <v>3110</v>
      </c>
      <c r="AN554">
        <v>-7.51</v>
      </c>
      <c r="AO554" t="s">
        <v>3110</v>
      </c>
      <c r="AP554">
        <v>0.107853703771743</v>
      </c>
      <c r="AQ554">
        <f>(Table2[[#This Row],[Sharpe Ratio]]-AVERAGE(Table2[Sharpe Ratio]))/_xlfn.STDEV.P(Table2[Sharpe Ratio])</f>
        <v>0.53312884892602108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674</v>
      </c>
      <c r="AT554">
        <f>_xlfn.RANK.AVG(Table2[[#This Row],[6M Return vs Nifty Z-Score]],Table2[6M Return vs Nifty Z-Score])</f>
        <v>613</v>
      </c>
      <c r="AU554">
        <f>_xlfn.RANK.AVG(Table2[[#This Row],[Sharpe Ratio Z-Score]],Table2[Sharpe Ratio Z-Score])</f>
        <v>208</v>
      </c>
      <c r="AV554">
        <f>(Table2[[#This Row],[Rank 1Y]]+Table2[[#This Row],[Rank 6M]]+Table2[[#This Row],[Rank Sharpe]])/3</f>
        <v>498.33333333333331</v>
      </c>
    </row>
    <row r="555" spans="1:48" x14ac:dyDescent="0.3">
      <c r="A555" t="s">
        <v>2147</v>
      </c>
      <c r="B555" t="s">
        <v>2148</v>
      </c>
      <c r="C555" t="s">
        <v>3065</v>
      </c>
      <c r="D555" t="s">
        <v>309</v>
      </c>
      <c r="E555">
        <v>2632.6939151799902</v>
      </c>
      <c r="F555">
        <v>1763.8</v>
      </c>
      <c r="G555">
        <v>4.7324233359886403</v>
      </c>
      <c r="H555">
        <f>(Table2[[#This Row],[1Y Return vs Nifty]]-AVERAGE(Table2[1Y Return vs Nifty]))/_xlfn.STDEV.P(Table2[1Y Return vs Nifty])</f>
        <v>-0.4473712189101634</v>
      </c>
      <c r="I555">
        <v>-8.9126693698231794</v>
      </c>
      <c r="J555">
        <f>(Table2[[#This Row],[1M Return vs Nifty]]-AVERAGE(Table2[1M Return vs Nifty]))/_xlfn.STDEV.P(Table2[1M Return vs Nifty])</f>
        <v>-0.56195465322413518</v>
      </c>
      <c r="K555">
        <v>-14.4343687001459</v>
      </c>
      <c r="L555">
        <f>(Table2[[#This Row],[6M Return vs Nifty]]-AVERAGE(Table2[6M Return vs Nifty]))/_xlfn.STDEV.P(Table2[6M Return vs Nifty])</f>
        <v>-0.66543166413687771</v>
      </c>
      <c r="M555">
        <v>-5.2071462551176202</v>
      </c>
      <c r="N555">
        <f>(Table2[[#This Row],[1W Return vs Nifty]]-AVERAGE(Table2[1W Return vs Nifty]))/_xlfn.STDEV.P(Table2[1W Return vs Nifty])</f>
        <v>-0.39766340436251552</v>
      </c>
      <c r="O555">
        <v>1800.49</v>
      </c>
      <c r="P555">
        <v>1776.6209687446701</v>
      </c>
      <c r="Q555">
        <v>1677.4787538595599</v>
      </c>
      <c r="R555">
        <v>43.167390419743199</v>
      </c>
      <c r="S555" s="1">
        <f>(Table2[[#This Row],[Close Price]]-Table2[[#This Row],[20D EMA]])/Table2[[#This Row],[20D EMA]]</f>
        <v>-2.0377786047131644E-2</v>
      </c>
      <c r="T555" s="1">
        <f>(Table2[[#This Row],[Close Price]]-Table2[[#This Row],[50D EMA]])/Table2[[#This Row],[50D EMA]]</f>
        <v>-7.2164907260602864E-3</v>
      </c>
      <c r="U555" s="1">
        <f>(Table2[[#This Row],[Close Price]]-Table2[[#This Row],[200D EMA]])/Table2[[#This Row],[200D EMA]]</f>
        <v>5.1458920681905072E-2</v>
      </c>
      <c r="V555">
        <v>1.27654768648425</v>
      </c>
      <c r="W555">
        <v>1774.25</v>
      </c>
      <c r="X555">
        <v>1788</v>
      </c>
      <c r="Y555">
        <v>1695</v>
      </c>
      <c r="Z555">
        <v>1814.35</v>
      </c>
      <c r="AA555">
        <v>1695</v>
      </c>
      <c r="AB555">
        <v>1851.4</v>
      </c>
      <c r="AC555" s="1">
        <f>(Table2[[#This Row],[Close Price]]/Table2[[#This Row],[Day Low]])-1</f>
        <v>-5.889812596871935E-3</v>
      </c>
      <c r="AD555" s="1">
        <f>(Table2[[#This Row],[Day High]]/Table2[[#This Row],[Close Price]])-1</f>
        <v>1.3720376459916084E-2</v>
      </c>
      <c r="AE555" s="1">
        <f>(Table2[[#This Row],[Close Price]]/Table2[[#This Row],[Current Week Low]])-1</f>
        <v>4.0589970501474948E-2</v>
      </c>
      <c r="AF555" s="1">
        <f>(Table2[[#This Row],[Current Week High]]/Table2[[#This Row],[Close Price]])-1</f>
        <v>2.8659711985485892E-2</v>
      </c>
      <c r="AG555" s="1">
        <f>(Table2[[#This Row],[Close Price]]/Table2[[#This Row],[Current Month Low]])-1</f>
        <v>4.0589970501474948E-2</v>
      </c>
      <c r="AH555" s="1">
        <f>(Table2[[#This Row],[Current Month High]]/Table2[[#This Row],[Close Price]])-1</f>
        <v>4.9665494954076461E-2</v>
      </c>
      <c r="AI555">
        <v>20.614582152171401</v>
      </c>
      <c r="AJ555">
        <v>34.641221374045699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-0.1</v>
      </c>
      <c r="AM555" t="s">
        <v>3110</v>
      </c>
      <c r="AN555">
        <v>-2.4900000000000002</v>
      </c>
      <c r="AO555" t="s">
        <v>3110</v>
      </c>
      <c r="AP555">
        <v>1.5821250382299999E-2</v>
      </c>
      <c r="AQ555">
        <f>(Table2[[#This Row],[Sharpe Ratio]]-AVERAGE(Table2[Sharpe Ratio]))/_xlfn.STDEV.P(Table2[Sharpe Ratio])</f>
        <v>-0.54405122380502957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-2.6164721644387217</v>
      </c>
      <c r="AS555">
        <f>_xlfn.RANK.AVG(Table2[[#This Row],[1Y Return vs Nifty Z-Score]],Table2[1Y Return vs Nifty Z-Score])</f>
        <v>454</v>
      </c>
      <c r="AT555">
        <f>_xlfn.RANK.AVG(Table2[[#This Row],[6M Return vs Nifty Z-Score]],Table2[6M Return vs Nifty Z-Score])</f>
        <v>550</v>
      </c>
      <c r="AU555">
        <f>_xlfn.RANK.AVG(Table2[[#This Row],[Sharpe Ratio Z-Score]],Table2[Sharpe Ratio Z-Score])</f>
        <v>494</v>
      </c>
      <c r="AV555">
        <f>(Table2[[#This Row],[Rank 1Y]]+Table2[[#This Row],[Rank 6M]]+Table2[[#This Row],[Rank Sharpe]])/3</f>
        <v>499.33333333333331</v>
      </c>
    </row>
    <row r="556" spans="1:48" x14ac:dyDescent="0.3">
      <c r="A556" t="s">
        <v>515</v>
      </c>
      <c r="B556" t="s">
        <v>516</v>
      </c>
      <c r="C556" t="s">
        <v>3077</v>
      </c>
      <c r="D556" t="s">
        <v>407</v>
      </c>
      <c r="E556">
        <v>39233.647612679997</v>
      </c>
      <c r="F556">
        <v>1413.7</v>
      </c>
      <c r="G556">
        <v>-28.289067441229399</v>
      </c>
      <c r="H556">
        <f>(Table2[[#This Row],[1Y Return vs Nifty]]-AVERAGE(Table2[1Y Return vs Nifty]))/_xlfn.STDEV.P(Table2[1Y Return vs Nifty])</f>
        <v>-0.94599049714455219</v>
      </c>
      <c r="I556">
        <v>-9.9977644279131503</v>
      </c>
      <c r="J556">
        <f>(Table2[[#This Row],[1M Return vs Nifty]]-AVERAGE(Table2[1M Return vs Nifty]))/_xlfn.STDEV.P(Table2[1M Return vs Nifty])</f>
        <v>-0.67323315402268369</v>
      </c>
      <c r="K556">
        <v>-8.5659838674582502</v>
      </c>
      <c r="L556">
        <f>(Table2[[#This Row],[6M Return vs Nifty]]-AVERAGE(Table2[6M Return vs Nifty]))/_xlfn.STDEV.P(Table2[6M Return vs Nifty])</f>
        <v>-0.45886748208864747</v>
      </c>
      <c r="M556">
        <v>-2.4541065725649198</v>
      </c>
      <c r="N556">
        <f>(Table2[[#This Row],[1W Return vs Nifty]]-AVERAGE(Table2[1W Return vs Nifty]))/_xlfn.STDEV.P(Table2[1W Return vs Nifty])</f>
        <v>0.13720626802383298</v>
      </c>
      <c r="O556">
        <v>1484.87</v>
      </c>
      <c r="P556">
        <v>1526.03121278244</v>
      </c>
      <c r="Q556">
        <v>1524.82609030204</v>
      </c>
      <c r="R556">
        <v>24.041701575474899</v>
      </c>
      <c r="S556" s="1">
        <f>(Table2[[#This Row],[Close Price]]-Table2[[#This Row],[20D EMA]])/Table2[[#This Row],[20D EMA]]</f>
        <v>-4.7930121828846872E-2</v>
      </c>
      <c r="T556" s="1">
        <f>(Table2[[#This Row],[Close Price]]-Table2[[#This Row],[50D EMA]])/Table2[[#This Row],[50D EMA]]</f>
        <v>-7.3610036178502813E-2</v>
      </c>
      <c r="U556" s="1">
        <f>(Table2[[#This Row],[Close Price]]-Table2[[#This Row],[200D EMA]])/Table2[[#This Row],[200D EMA]]</f>
        <v>-7.2877878342197014E-2</v>
      </c>
      <c r="V556">
        <v>0.63489808155404603</v>
      </c>
      <c r="W556">
        <v>1413.7</v>
      </c>
      <c r="X556">
        <v>1427.8</v>
      </c>
      <c r="Y556">
        <v>1401.5</v>
      </c>
      <c r="Z556">
        <v>1465.5</v>
      </c>
      <c r="AA556">
        <v>1401.5</v>
      </c>
      <c r="AB556">
        <v>1506.8</v>
      </c>
      <c r="AC556" s="1">
        <f>(Table2[[#This Row],[Close Price]]/Table2[[#This Row],[Day Low]])-1</f>
        <v>0</v>
      </c>
      <c r="AD556" s="1">
        <f>(Table2[[#This Row],[Day High]]/Table2[[#This Row],[Close Price]])-1</f>
        <v>9.9738275447407432E-3</v>
      </c>
      <c r="AE556" s="1">
        <f>(Table2[[#This Row],[Close Price]]/Table2[[#This Row],[Current Week Low]])-1</f>
        <v>8.7049589725294307E-3</v>
      </c>
      <c r="AF556" s="1">
        <f>(Table2[[#This Row],[Current Week High]]/Table2[[#This Row],[Close Price]])-1</f>
        <v>3.6641437362948226E-2</v>
      </c>
      <c r="AG556" s="1">
        <f>(Table2[[#This Row],[Close Price]]/Table2[[#This Row],[Current Month Low]])-1</f>
        <v>8.7049589725294307E-3</v>
      </c>
      <c r="AH556" s="1">
        <f>(Table2[[#This Row],[Current Month High]]/Table2[[#This Row],[Close Price]])-1</f>
        <v>6.5855556341515076E-2</v>
      </c>
      <c r="AI556">
        <v>27.325458017967001</v>
      </c>
      <c r="AJ556">
        <v>8.3295019157088195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-0.11</v>
      </c>
      <c r="AM556" t="s">
        <v>3110</v>
      </c>
      <c r="AN556">
        <v>-4.83</v>
      </c>
      <c r="AO556" t="s">
        <v>3110</v>
      </c>
      <c r="AP556">
        <v>5.3392382569543997E-2</v>
      </c>
      <c r="AQ556">
        <f>(Table2[[#This Row],[Sharpe Ratio]]-AVERAGE(Table2[Sharpe Ratio]))/_xlfn.STDEV.P(Table2[Sharpe Ratio])</f>
        <v>-0.10430553180671322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648</v>
      </c>
      <c r="AT556">
        <f>_xlfn.RANK.AVG(Table2[[#This Row],[6M Return vs Nifty Z-Score]],Table2[6M Return vs Nifty Z-Score])</f>
        <v>480</v>
      </c>
      <c r="AU556">
        <f>_xlfn.RANK.AVG(Table2[[#This Row],[Sharpe Ratio Z-Score]],Table2[Sharpe Ratio Z-Score])</f>
        <v>374</v>
      </c>
      <c r="AV556">
        <f>(Table2[[#This Row],[Rank 1Y]]+Table2[[#This Row],[Rank 6M]]+Table2[[#This Row],[Rank Sharpe]])/3</f>
        <v>500.66666666666669</v>
      </c>
    </row>
    <row r="557" spans="1:48" x14ac:dyDescent="0.3">
      <c r="A557" t="s">
        <v>884</v>
      </c>
      <c r="B557" t="s">
        <v>885</v>
      </c>
      <c r="C557" t="s">
        <v>3080</v>
      </c>
      <c r="D557" t="s">
        <v>545</v>
      </c>
      <c r="E557">
        <v>16886.099735700001</v>
      </c>
      <c r="F557">
        <v>1589.25</v>
      </c>
      <c r="G557">
        <v>-5.0013601885494001</v>
      </c>
      <c r="H557">
        <f>(Table2[[#This Row],[1Y Return vs Nifty]]-AVERAGE(Table2[1Y Return vs Nifty]))/_xlfn.STDEV.P(Table2[1Y Return vs Nifty])</f>
        <v>-0.59434980774005963</v>
      </c>
      <c r="I557">
        <v>2.5693382480793798</v>
      </c>
      <c r="J557">
        <f>(Table2[[#This Row],[1M Return vs Nifty]]-AVERAGE(Table2[1M Return vs Nifty]))/_xlfn.STDEV.P(Table2[1M Return vs Nifty])</f>
        <v>0.61554641854995584</v>
      </c>
      <c r="K557">
        <v>2.0596439586699602</v>
      </c>
      <c r="L557">
        <f>(Table2[[#This Row],[6M Return vs Nifty]]-AVERAGE(Table2[6M Return vs Nifty]))/_xlfn.STDEV.P(Table2[6M Return vs Nifty])</f>
        <v>-8.4850749507075801E-2</v>
      </c>
      <c r="M557">
        <v>-9.8149407767217103E-2</v>
      </c>
      <c r="N557">
        <f>(Table2[[#This Row],[1W Return vs Nifty]]-AVERAGE(Table2[1W Return vs Nifty]))/_xlfn.STDEV.P(Table2[1W Return vs Nifty])</f>
        <v>0.59492943303218759</v>
      </c>
      <c r="O557">
        <v>1534.84</v>
      </c>
      <c r="P557">
        <v>1472.6073231669</v>
      </c>
      <c r="Q557">
        <v>1418.8883242414199</v>
      </c>
      <c r="R557">
        <v>56.981389214607503</v>
      </c>
      <c r="S557" s="1">
        <f>(Table2[[#This Row],[Close Price]]-Table2[[#This Row],[20D EMA]])/Table2[[#This Row],[20D EMA]]</f>
        <v>3.544994918037065E-2</v>
      </c>
      <c r="T557" s="1">
        <f>(Table2[[#This Row],[Close Price]]-Table2[[#This Row],[50D EMA]])/Table2[[#This Row],[50D EMA]]</f>
        <v>7.9208268897003289E-2</v>
      </c>
      <c r="U557" s="1">
        <f>(Table2[[#This Row],[Close Price]]-Table2[[#This Row],[200D EMA]])/Table2[[#This Row],[200D EMA]]</f>
        <v>0.12006700798645342</v>
      </c>
      <c r="V557">
        <v>2.5398439203399499</v>
      </c>
      <c r="W557">
        <v>1580.05</v>
      </c>
      <c r="X557">
        <v>1591.95</v>
      </c>
      <c r="Y557">
        <v>1545.2</v>
      </c>
      <c r="Z557">
        <v>1688.8</v>
      </c>
      <c r="AA557">
        <v>1518.05</v>
      </c>
      <c r="AB557">
        <v>1690</v>
      </c>
      <c r="AC557" s="1">
        <f>(Table2[[#This Row],[Close Price]]/Table2[[#This Row],[Day Low]])-1</f>
        <v>5.8226005506154532E-3</v>
      </c>
      <c r="AD557" s="1">
        <f>(Table2[[#This Row],[Day High]]/Table2[[#This Row],[Close Price]])-1</f>
        <v>1.6989145823502749E-3</v>
      </c>
      <c r="AE557" s="1">
        <f>(Table2[[#This Row],[Close Price]]/Table2[[#This Row],[Current Week Low]])-1</f>
        <v>2.8507636551902582E-2</v>
      </c>
      <c r="AF557" s="1">
        <f>(Table2[[#This Row],[Current Week High]]/Table2[[#This Row],[Close Price]])-1</f>
        <v>6.2639609878873737E-2</v>
      </c>
      <c r="AG557" s="1">
        <f>(Table2[[#This Row],[Close Price]]/Table2[[#This Row],[Current Month Low]])-1</f>
        <v>4.6902275946115068E-2</v>
      </c>
      <c r="AH557" s="1">
        <f>(Table2[[#This Row],[Current Month High]]/Table2[[#This Row],[Close Price]])-1</f>
        <v>6.3394683026584797E-2</v>
      </c>
      <c r="AI557">
        <v>6.3394683026584797</v>
      </c>
      <c r="AJ557">
        <v>27.855993563958101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0.13</v>
      </c>
      <c r="AM557" t="s">
        <v>3111</v>
      </c>
      <c r="AN557">
        <v>9.4700000000000006</v>
      </c>
      <c r="AO557" t="s">
        <v>3111</v>
      </c>
      <c r="AP557">
        <v>-3.4439159374442002E-2</v>
      </c>
      <c r="AQ557">
        <f>(Table2[[#This Row],[Sharpe Ratio]]-AVERAGE(Table2[Sharpe Ratio]))/_xlfn.STDEV.P(Table2[Sharpe Ratio])</f>
        <v>-1.1323166654331465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-0.60104137109813871</v>
      </c>
      <c r="AS557">
        <f>_xlfn.RANK.AVG(Table2[[#This Row],[1Y Return vs Nifty Z-Score]],Table2[1Y Return vs Nifty Z-Score])</f>
        <v>528</v>
      </c>
      <c r="AT557">
        <f>_xlfn.RANK.AVG(Table2[[#This Row],[6M Return vs Nifty Z-Score]],Table2[6M Return vs Nifty Z-Score])</f>
        <v>347</v>
      </c>
      <c r="AU557">
        <f>_xlfn.RANK.AVG(Table2[[#This Row],[Sharpe Ratio Z-Score]],Table2[Sharpe Ratio Z-Score])</f>
        <v>634</v>
      </c>
      <c r="AV557">
        <f>(Table2[[#This Row],[Rank 1Y]]+Table2[[#This Row],[Rank 6M]]+Table2[[#This Row],[Rank Sharpe]])/3</f>
        <v>503</v>
      </c>
    </row>
    <row r="558" spans="1:48" x14ac:dyDescent="0.3">
      <c r="A558" t="s">
        <v>602</v>
      </c>
      <c r="B558" t="s">
        <v>603</v>
      </c>
      <c r="C558" t="s">
        <v>3066</v>
      </c>
      <c r="D558" t="s">
        <v>587</v>
      </c>
      <c r="E558">
        <v>31035.126515249998</v>
      </c>
      <c r="F558">
        <v>4243.8500000000004</v>
      </c>
      <c r="G558">
        <v>-13.4238015236048</v>
      </c>
      <c r="H558">
        <f>(Table2[[#This Row],[1Y Return vs Nifty]]-AVERAGE(Table2[1Y Return vs Nifty]))/_xlfn.STDEV.P(Table2[1Y Return vs Nifty])</f>
        <v>-0.7215273373007226</v>
      </c>
      <c r="I558">
        <v>-2.3441206019496099</v>
      </c>
      <c r="J558">
        <f>(Table2[[#This Row],[1M Return vs Nifty]]-AVERAGE(Table2[1M Return vs Nifty]))/_xlfn.STDEV.P(Table2[1M Return vs Nifty])</f>
        <v>0.11166214547159536</v>
      </c>
      <c r="K558">
        <v>-13.716568901814099</v>
      </c>
      <c r="L558">
        <f>(Table2[[#This Row],[6M Return vs Nifty]]-AVERAGE(Table2[6M Return vs Nifty]))/_xlfn.STDEV.P(Table2[6M Return vs Nifty])</f>
        <v>-0.64016547378908373</v>
      </c>
      <c r="M558">
        <v>-2.7613756869788699</v>
      </c>
      <c r="N558">
        <f>(Table2[[#This Row],[1W Return vs Nifty]]-AVERAGE(Table2[1W Return vs Nifty]))/_xlfn.STDEV.P(Table2[1W Return vs Nifty])</f>
        <v>7.7509006265279734E-2</v>
      </c>
      <c r="O558">
        <v>4283.2299999999996</v>
      </c>
      <c r="P558">
        <v>4296.0722045348102</v>
      </c>
      <c r="Q558">
        <v>4273.8473534860204</v>
      </c>
      <c r="R558">
        <v>44.956544755331599</v>
      </c>
      <c r="S558" s="1">
        <f>(Table2[[#This Row],[Close Price]]-Table2[[#This Row],[20D EMA]])/Table2[[#This Row],[20D EMA]]</f>
        <v>-9.1939961197505631E-3</v>
      </c>
      <c r="T558" s="1">
        <f>(Table2[[#This Row],[Close Price]]-Table2[[#This Row],[50D EMA]])/Table2[[#This Row],[50D EMA]]</f>
        <v>-1.2155802334906197E-2</v>
      </c>
      <c r="U558" s="1">
        <f>(Table2[[#This Row],[Close Price]]-Table2[[#This Row],[200D EMA]])/Table2[[#This Row],[200D EMA]]</f>
        <v>-7.0188172400570958E-3</v>
      </c>
      <c r="V558">
        <v>0.97002903920379602</v>
      </c>
      <c r="W558">
        <v>4236.3</v>
      </c>
      <c r="X558">
        <v>4291.6000000000004</v>
      </c>
      <c r="Y558">
        <v>4147.7</v>
      </c>
      <c r="Z558">
        <v>4350</v>
      </c>
      <c r="AA558">
        <v>4147.7</v>
      </c>
      <c r="AB558">
        <v>4420</v>
      </c>
      <c r="AC558" s="1">
        <f>(Table2[[#This Row],[Close Price]]/Table2[[#This Row],[Day Low]])-1</f>
        <v>1.7822156126809929E-3</v>
      </c>
      <c r="AD558" s="1">
        <f>(Table2[[#This Row],[Day High]]/Table2[[#This Row],[Close Price]])-1</f>
        <v>1.1251575809701153E-2</v>
      </c>
      <c r="AE558" s="1">
        <f>(Table2[[#This Row],[Close Price]]/Table2[[#This Row],[Current Week Low]])-1</f>
        <v>2.3181522289461798E-2</v>
      </c>
      <c r="AF558" s="1">
        <f>(Table2[[#This Row],[Current Week High]]/Table2[[#This Row],[Close Price]])-1</f>
        <v>2.5012665386382471E-2</v>
      </c>
      <c r="AG558" s="1">
        <f>(Table2[[#This Row],[Close Price]]/Table2[[#This Row],[Current Month Low]])-1</f>
        <v>2.3181522289461798E-2</v>
      </c>
      <c r="AH558" s="1">
        <f>(Table2[[#This Row],[Current Month High]]/Table2[[#This Row],[Close Price]])-1</f>
        <v>4.1507122070761238E-2</v>
      </c>
      <c r="AI558">
        <v>24.1443500594978</v>
      </c>
      <c r="AJ558">
        <v>15.9300133854181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</v>
      </c>
      <c r="AM558" t="s">
        <v>3110</v>
      </c>
      <c r="AN558">
        <v>-1.1100000000000001</v>
      </c>
      <c r="AO558" t="s">
        <v>3110</v>
      </c>
      <c r="AP558">
        <v>4.5505099640562999E-2</v>
      </c>
      <c r="AQ558">
        <f>(Table2[[#This Row],[Sharpe Ratio]]-AVERAGE(Table2[Sharpe Ratio]))/_xlfn.STDEV.P(Table2[Sharpe Ratio])</f>
        <v>-0.19662105406209082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582</v>
      </c>
      <c r="AT558">
        <f>_xlfn.RANK.AVG(Table2[[#This Row],[6M Return vs Nifty Z-Score]],Table2[6M Return vs Nifty Z-Score])</f>
        <v>538</v>
      </c>
      <c r="AU558">
        <f>_xlfn.RANK.AVG(Table2[[#This Row],[Sharpe Ratio Z-Score]],Table2[Sharpe Ratio Z-Score])</f>
        <v>391</v>
      </c>
      <c r="AV558">
        <f>(Table2[[#This Row],[Rank 1Y]]+Table2[[#This Row],[Rank 6M]]+Table2[[#This Row],[Rank Sharpe]])/3</f>
        <v>503.66666666666669</v>
      </c>
    </row>
    <row r="559" spans="1:48" x14ac:dyDescent="0.3">
      <c r="A559" t="s">
        <v>474</v>
      </c>
      <c r="B559" t="s">
        <v>475</v>
      </c>
      <c r="C559" t="s">
        <v>3064</v>
      </c>
      <c r="D559" t="s">
        <v>176</v>
      </c>
      <c r="E559">
        <v>43847.009011875001</v>
      </c>
      <c r="F559">
        <v>636.95000000000005</v>
      </c>
      <c r="G559">
        <v>13.9736320397515</v>
      </c>
      <c r="H559">
        <f>(Table2[[#This Row],[1Y Return vs Nifty]]-AVERAGE(Table2[1Y Return vs Nifty]))/_xlfn.STDEV.P(Table2[1Y Return vs Nifty])</f>
        <v>-0.30783043182181669</v>
      </c>
      <c r="I559">
        <v>-9.1220599250123893E-2</v>
      </c>
      <c r="J559">
        <f>(Table2[[#This Row],[1M Return vs Nifty]]-AVERAGE(Table2[1M Return vs Nifty]))/_xlfn.STDEV.P(Table2[1M Return vs Nifty])</f>
        <v>0.34270119857606351</v>
      </c>
      <c r="K559">
        <v>-5.12795863817054</v>
      </c>
      <c r="L559">
        <f>(Table2[[#This Row],[6M Return vs Nifty]]-AVERAGE(Table2[6M Return vs Nifty]))/_xlfn.STDEV.P(Table2[6M Return vs Nifty])</f>
        <v>-0.33785073052981279</v>
      </c>
      <c r="M559">
        <v>-2.6983360126498099</v>
      </c>
      <c r="N559">
        <f>(Table2[[#This Row],[1W Return vs Nifty]]-AVERAGE(Table2[1W Return vs Nifty]))/_xlfn.STDEV.P(Table2[1W Return vs Nifty])</f>
        <v>8.9756563091072411E-2</v>
      </c>
      <c r="O559">
        <v>646.39</v>
      </c>
      <c r="P559">
        <v>624.759326615742</v>
      </c>
      <c r="Q559">
        <v>559.18704250430596</v>
      </c>
      <c r="R559">
        <v>39.113715604575098</v>
      </c>
      <c r="S559" s="1">
        <f>(Table2[[#This Row],[Close Price]]-Table2[[#This Row],[20D EMA]])/Table2[[#This Row],[20D EMA]]</f>
        <v>-1.4604186327139871E-2</v>
      </c>
      <c r="T559" s="1">
        <f>(Table2[[#This Row],[Close Price]]-Table2[[#This Row],[50D EMA]])/Table2[[#This Row],[50D EMA]]</f>
        <v>1.9512591273016588E-2</v>
      </c>
      <c r="U559" s="1">
        <f>(Table2[[#This Row],[Close Price]]-Table2[[#This Row],[200D EMA]])/Table2[[#This Row],[200D EMA]]</f>
        <v>0.13906430511593135</v>
      </c>
      <c r="V559">
        <v>0.882418950593581</v>
      </c>
      <c r="W559">
        <v>633</v>
      </c>
      <c r="X559">
        <v>639.9</v>
      </c>
      <c r="Y559">
        <v>628.75</v>
      </c>
      <c r="Z559">
        <v>665</v>
      </c>
      <c r="AA559">
        <v>628.75</v>
      </c>
      <c r="AB559">
        <v>682.75</v>
      </c>
      <c r="AC559" s="1">
        <f>(Table2[[#This Row],[Close Price]]/Table2[[#This Row],[Day Low]])-1</f>
        <v>6.2401263823066433E-3</v>
      </c>
      <c r="AD559" s="1">
        <f>(Table2[[#This Row],[Day High]]/Table2[[#This Row],[Close Price]])-1</f>
        <v>4.6314467383623548E-3</v>
      </c>
      <c r="AE559" s="1">
        <f>(Table2[[#This Row],[Close Price]]/Table2[[#This Row],[Current Week Low]])-1</f>
        <v>1.3041749502982203E-2</v>
      </c>
      <c r="AF559" s="1">
        <f>(Table2[[#This Row],[Current Week High]]/Table2[[#This Row],[Close Price]])-1</f>
        <v>4.4037993563073918E-2</v>
      </c>
      <c r="AG559" s="1">
        <f>(Table2[[#This Row],[Close Price]]/Table2[[#This Row],[Current Month Low]])-1</f>
        <v>1.3041749502982203E-2</v>
      </c>
      <c r="AH559" s="1">
        <f>(Table2[[#This Row],[Current Month High]]/Table2[[#This Row],[Close Price]])-1</f>
        <v>7.1905173090509367E-2</v>
      </c>
      <c r="AI559">
        <v>7.9048590941203898</v>
      </c>
      <c r="AJ559">
        <v>60.420601939302301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7.0000000000000007E-2</v>
      </c>
      <c r="AM559" t="s">
        <v>3111</v>
      </c>
      <c r="AN559">
        <v>-1.02</v>
      </c>
      <c r="AO559" t="s">
        <v>3110</v>
      </c>
      <c r="AP559">
        <v>-6.3973761603602006E-2</v>
      </c>
      <c r="AQ559">
        <f>(Table2[[#This Row],[Sharpe Ratio]]-AVERAGE(Table2[Sharpe Ratio]))/_xlfn.STDEV.P(Table2[Sharpe Ratio])</f>
        <v>-1.4779999956673764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-1.6912233963518701</v>
      </c>
      <c r="AS559">
        <f>_xlfn.RANK.AVG(Table2[[#This Row],[1Y Return vs Nifty Z-Score]],Table2[1Y Return vs Nifty Z-Score])</f>
        <v>396</v>
      </c>
      <c r="AT559">
        <f>_xlfn.RANK.AVG(Table2[[#This Row],[6M Return vs Nifty Z-Score]],Table2[6M Return vs Nifty Z-Score])</f>
        <v>434</v>
      </c>
      <c r="AU559">
        <f>_xlfn.RANK.AVG(Table2[[#This Row],[Sharpe Ratio Z-Score]],Table2[Sharpe Ratio Z-Score])</f>
        <v>684</v>
      </c>
      <c r="AV559">
        <f>(Table2[[#This Row],[Rank 1Y]]+Table2[[#This Row],[Rank 6M]]+Table2[[#This Row],[Rank Sharpe]])/3</f>
        <v>504.66666666666669</v>
      </c>
    </row>
    <row r="560" spans="1:48" x14ac:dyDescent="0.3">
      <c r="A560" t="s">
        <v>1499</v>
      </c>
      <c r="B560" t="s">
        <v>1500</v>
      </c>
      <c r="C560" t="s">
        <v>3076</v>
      </c>
      <c r="D560" t="s">
        <v>1501</v>
      </c>
      <c r="E560">
        <v>6444.3784523949998</v>
      </c>
      <c r="F560">
        <v>473.45</v>
      </c>
      <c r="G560">
        <v>-0.36772816215864801</v>
      </c>
      <c r="H560">
        <f>(Table2[[#This Row],[1Y Return vs Nifty]]-AVERAGE(Table2[1Y Return vs Nifty]))/_xlfn.STDEV.P(Table2[1Y Return vs Nifty])</f>
        <v>-0.52438269837512785</v>
      </c>
      <c r="I560">
        <v>-1.5430349663342899</v>
      </c>
      <c r="J560">
        <f>(Table2[[#This Row],[1M Return vs Nifty]]-AVERAGE(Table2[1M Return vs Nifty]))/_xlfn.STDEV.P(Table2[1M Return vs Nifty])</f>
        <v>0.19381495584328703</v>
      </c>
      <c r="K560">
        <v>-7.86927452634459</v>
      </c>
      <c r="L560">
        <f>(Table2[[#This Row],[6M Return vs Nifty]]-AVERAGE(Table2[6M Return vs Nifty]))/_xlfn.STDEV.P(Table2[6M Return vs Nifty])</f>
        <v>-0.43434366518235351</v>
      </c>
      <c r="M560">
        <v>-0.95768692694981905</v>
      </c>
      <c r="N560">
        <f>(Table2[[#This Row],[1W Return vs Nifty]]-AVERAGE(Table2[1W Return vs Nifty]))/_xlfn.STDEV.P(Table2[1W Return vs Nifty])</f>
        <v>0.4279356355208172</v>
      </c>
      <c r="O560">
        <v>469.17</v>
      </c>
      <c r="P560">
        <v>465.607508542186</v>
      </c>
      <c r="Q560">
        <v>447.45312393606503</v>
      </c>
      <c r="R560">
        <v>53.154572138166202</v>
      </c>
      <c r="S560" s="1">
        <f>(Table2[[#This Row],[Close Price]]-Table2[[#This Row],[20D EMA]])/Table2[[#This Row],[20D EMA]]</f>
        <v>9.1224929130165455E-3</v>
      </c>
      <c r="T560" s="1">
        <f>(Table2[[#This Row],[Close Price]]-Table2[[#This Row],[50D EMA]])/Table2[[#This Row],[50D EMA]]</f>
        <v>1.6843567412322839E-2</v>
      </c>
      <c r="U560" s="1">
        <f>(Table2[[#This Row],[Close Price]]-Table2[[#This Row],[200D EMA]])/Table2[[#This Row],[200D EMA]]</f>
        <v>5.8099663793272707E-2</v>
      </c>
      <c r="V560">
        <v>0.90929378951126205</v>
      </c>
      <c r="W560">
        <v>466.7</v>
      </c>
      <c r="X560">
        <v>475.45</v>
      </c>
      <c r="Y560">
        <v>449.1</v>
      </c>
      <c r="Z560">
        <v>476.6</v>
      </c>
      <c r="AA560">
        <v>449.1</v>
      </c>
      <c r="AB560">
        <v>491.95</v>
      </c>
      <c r="AC560" s="1">
        <f>(Table2[[#This Row],[Close Price]]/Table2[[#This Row],[Day Low]])-1</f>
        <v>1.4463252624812517E-2</v>
      </c>
      <c r="AD560" s="1">
        <f>(Table2[[#This Row],[Day High]]/Table2[[#This Row],[Close Price]])-1</f>
        <v>4.2243109092829911E-3</v>
      </c>
      <c r="AE560" s="1">
        <f>(Table2[[#This Row],[Close Price]]/Table2[[#This Row],[Current Week Low]])-1</f>
        <v>5.4219550211534129E-2</v>
      </c>
      <c r="AF560" s="1">
        <f>(Table2[[#This Row],[Current Week High]]/Table2[[#This Row],[Close Price]])-1</f>
        <v>6.6532896821207554E-3</v>
      </c>
      <c r="AG560" s="1">
        <f>(Table2[[#This Row],[Close Price]]/Table2[[#This Row],[Current Month Low]])-1</f>
        <v>5.4219550211534129E-2</v>
      </c>
      <c r="AH560" s="1">
        <f>(Table2[[#This Row],[Current Month High]]/Table2[[#This Row],[Close Price]])-1</f>
        <v>3.9074875910867002E-2</v>
      </c>
      <c r="AI560">
        <v>21.8502481782659</v>
      </c>
      <c r="AJ560">
        <v>38.314344142564998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-0.13</v>
      </c>
      <c r="AM560" t="s">
        <v>3110</v>
      </c>
      <c r="AN560">
        <v>1.27</v>
      </c>
      <c r="AO560" t="s">
        <v>3111</v>
      </c>
      <c r="AQ560">
        <f>(Table2[[#This Row],[Sharpe Ratio]]-AVERAGE(Table2[Sharpe Ratio]))/_xlfn.STDEV.P(Table2[Sharpe Ratio])</f>
        <v>-0.72922868034186683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-1.0662044525352439</v>
      </c>
      <c r="AS560">
        <f>_xlfn.RANK.AVG(Table2[[#This Row],[1Y Return vs Nifty Z-Score]],Table2[1Y Return vs Nifty Z-Score])</f>
        <v>494</v>
      </c>
      <c r="AT560">
        <f>_xlfn.RANK.AVG(Table2[[#This Row],[6M Return vs Nifty Z-Score]],Table2[6M Return vs Nifty Z-Score])</f>
        <v>469</v>
      </c>
      <c r="AU560">
        <f>_xlfn.RANK.AVG(Table2[[#This Row],[Sharpe Ratio Z-Score]],Table2[Sharpe Ratio Z-Score])</f>
        <v>552.5</v>
      </c>
      <c r="AV560">
        <f>(Table2[[#This Row],[Rank 1Y]]+Table2[[#This Row],[Rank 6M]]+Table2[[#This Row],[Rank Sharpe]])/3</f>
        <v>505.16666666666669</v>
      </c>
    </row>
    <row r="561" spans="1:48" x14ac:dyDescent="0.3">
      <c r="A561" t="s">
        <v>463</v>
      </c>
      <c r="B561" t="s">
        <v>464</v>
      </c>
      <c r="C561" t="s">
        <v>595</v>
      </c>
      <c r="D561" t="s">
        <v>465</v>
      </c>
      <c r="E561">
        <v>46055.572672139999</v>
      </c>
      <c r="F561">
        <v>41291.1</v>
      </c>
      <c r="G561">
        <v>-19.021264726978099</v>
      </c>
      <c r="H561">
        <f>(Table2[[#This Row],[1Y Return vs Nifty]]-AVERAGE(Table2[1Y Return vs Nifty]))/_xlfn.STDEV.P(Table2[1Y Return vs Nifty])</f>
        <v>-0.80604814471184927</v>
      </c>
      <c r="I561">
        <v>3.8396884579910902</v>
      </c>
      <c r="J561">
        <f>(Table2[[#This Row],[1M Return vs Nifty]]-AVERAGE(Table2[1M Return vs Nifty]))/_xlfn.STDEV.P(Table2[1M Return vs Nifty])</f>
        <v>0.74582317706448542</v>
      </c>
      <c r="K561">
        <v>3.0376173295406002</v>
      </c>
      <c r="L561">
        <f>(Table2[[#This Row],[6M Return vs Nifty]]-AVERAGE(Table2[6M Return vs Nifty]))/_xlfn.STDEV.P(Table2[6M Return vs Nifty])</f>
        <v>-5.0426580816979164E-2</v>
      </c>
      <c r="M561">
        <v>-0.62576739112893398</v>
      </c>
      <c r="N561">
        <f>(Table2[[#This Row],[1W Return vs Nifty]]-AVERAGE(Table2[1W Return vs Nifty]))/_xlfn.STDEV.P(Table2[1W Return vs Nifty])</f>
        <v>0.49242206283541773</v>
      </c>
      <c r="O561">
        <v>41035.339999999997</v>
      </c>
      <c r="P561">
        <v>39672.429107242599</v>
      </c>
      <c r="Q561">
        <v>38051.953049508302</v>
      </c>
      <c r="R561">
        <v>49.482310585721798</v>
      </c>
      <c r="S561" s="1">
        <f>(Table2[[#This Row],[Close Price]]-Table2[[#This Row],[20D EMA]])/Table2[[#This Row],[20D EMA]]</f>
        <v>6.232676517362889E-3</v>
      </c>
      <c r="T561" s="1">
        <f>(Table2[[#This Row],[Close Price]]-Table2[[#This Row],[50D EMA]])/Table2[[#This Row],[50D EMA]]</f>
        <v>4.080090201640553E-2</v>
      </c>
      <c r="U561" s="1">
        <f>(Table2[[#This Row],[Close Price]]-Table2[[#This Row],[200D EMA]])/Table2[[#This Row],[200D EMA]]</f>
        <v>8.512432847473915E-2</v>
      </c>
      <c r="V561">
        <v>0.74059481028602403</v>
      </c>
      <c r="W561">
        <v>41000</v>
      </c>
      <c r="X561">
        <v>41242.9</v>
      </c>
      <c r="Y561">
        <v>40810.199999999997</v>
      </c>
      <c r="Z561">
        <v>42386.85</v>
      </c>
      <c r="AA561">
        <v>40810.199999999997</v>
      </c>
      <c r="AB561">
        <v>42922</v>
      </c>
      <c r="AC561" s="1">
        <f>(Table2[[#This Row],[Close Price]]/Table2[[#This Row],[Day Low]])-1</f>
        <v>7.0999999999998842E-3</v>
      </c>
      <c r="AD561" s="1">
        <f>(Table2[[#This Row],[Day High]]/Table2[[#This Row],[Close Price]])-1</f>
        <v>-1.1673217715196804E-3</v>
      </c>
      <c r="AE561" s="1">
        <f>(Table2[[#This Row],[Close Price]]/Table2[[#This Row],[Current Week Low]])-1</f>
        <v>1.1783818751194497E-2</v>
      </c>
      <c r="AF561" s="1">
        <f>(Table2[[#This Row],[Current Week High]]/Table2[[#This Row],[Close Price]])-1</f>
        <v>2.6537195666862745E-2</v>
      </c>
      <c r="AG561" s="1">
        <f>(Table2[[#This Row],[Close Price]]/Table2[[#This Row],[Current Month Low]])-1</f>
        <v>1.1783818751194497E-2</v>
      </c>
      <c r="AH561" s="1">
        <f>(Table2[[#This Row],[Current Month High]]/Table2[[#This Row],[Close Price]])-1</f>
        <v>3.9497615708954159E-2</v>
      </c>
      <c r="AI561">
        <v>3.9497615708954101</v>
      </c>
      <c r="AJ561">
        <v>24.859502782729301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0.05</v>
      </c>
      <c r="AM561" t="s">
        <v>3111</v>
      </c>
      <c r="AN561">
        <v>2.71</v>
      </c>
      <c r="AO561" t="s">
        <v>3111</v>
      </c>
      <c r="AP561">
        <v>-2.0912644723310001E-3</v>
      </c>
      <c r="AQ561">
        <f>(Table2[[#This Row],[Sharpe Ratio]]-AVERAGE(Table2[Sharpe Ratio]))/_xlfn.STDEV.P(Table2[Sharpe Ratio])</f>
        <v>-0.75370557227989876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-0.37193505790882392</v>
      </c>
      <c r="AS561">
        <f>_xlfn.RANK.AVG(Table2[[#This Row],[1Y Return vs Nifty Z-Score]],Table2[1Y Return vs Nifty Z-Score])</f>
        <v>610</v>
      </c>
      <c r="AT561">
        <f>_xlfn.RANK.AVG(Table2[[#This Row],[6M Return vs Nifty Z-Score]],Table2[6M Return vs Nifty Z-Score])</f>
        <v>331</v>
      </c>
      <c r="AU561">
        <f>_xlfn.RANK.AVG(Table2[[#This Row],[Sharpe Ratio Z-Score]],Table2[Sharpe Ratio Z-Score])</f>
        <v>576</v>
      </c>
      <c r="AV561">
        <f>(Table2[[#This Row],[Rank 1Y]]+Table2[[#This Row],[Rank 6M]]+Table2[[#This Row],[Rank Sharpe]])/3</f>
        <v>505.66666666666669</v>
      </c>
    </row>
    <row r="562" spans="1:48" x14ac:dyDescent="0.3">
      <c r="A562" t="s">
        <v>1039</v>
      </c>
      <c r="B562" t="s">
        <v>1040</v>
      </c>
      <c r="C562" t="s">
        <v>3066</v>
      </c>
      <c r="D562" t="s">
        <v>257</v>
      </c>
      <c r="E562">
        <v>12527.2153937</v>
      </c>
      <c r="F562">
        <v>983.5</v>
      </c>
      <c r="G562">
        <v>2.9193096547368298</v>
      </c>
      <c r="H562">
        <f>(Table2[[#This Row],[1Y Return vs Nifty]]-AVERAGE(Table2[1Y Return vs Nifty]))/_xlfn.STDEV.P(Table2[1Y Return vs Nifty])</f>
        <v>-0.47474894819567443</v>
      </c>
      <c r="I562">
        <v>-6.8402135736603604</v>
      </c>
      <c r="J562">
        <f>(Table2[[#This Row],[1M Return vs Nifty]]-AVERAGE(Table2[1M Return vs Nifty]))/_xlfn.STDEV.P(Table2[1M Return vs Nifty])</f>
        <v>-0.34942048651784935</v>
      </c>
      <c r="K562">
        <v>-3.8619562569660899</v>
      </c>
      <c r="L562">
        <f>(Table2[[#This Row],[6M Return vs Nifty]]-AVERAGE(Table2[6M Return vs Nifty]))/_xlfn.STDEV.P(Table2[6M Return vs Nifty])</f>
        <v>-0.29328808615653301</v>
      </c>
      <c r="M562">
        <v>-2.5013916949070101</v>
      </c>
      <c r="N562">
        <f>(Table2[[#This Row],[1W Return vs Nifty]]-AVERAGE(Table2[1W Return vs Nifty]))/_xlfn.STDEV.P(Table2[1W Return vs Nifty])</f>
        <v>0.12801955776457102</v>
      </c>
      <c r="O562">
        <v>1016.9</v>
      </c>
      <c r="P562">
        <v>1000.20537629276</v>
      </c>
      <c r="Q562">
        <v>912.41744027059701</v>
      </c>
      <c r="R562">
        <v>36.733129555561</v>
      </c>
      <c r="S562" s="1">
        <f>(Table2[[#This Row],[Close Price]]-Table2[[#This Row],[20D EMA]])/Table2[[#This Row],[20D EMA]]</f>
        <v>-3.2844920837840477E-2</v>
      </c>
      <c r="T562" s="1">
        <f>(Table2[[#This Row],[Close Price]]-Table2[[#This Row],[50D EMA]])/Table2[[#This Row],[50D EMA]]</f>
        <v>-1.6701946108986239E-2</v>
      </c>
      <c r="U562" s="1">
        <f>(Table2[[#This Row],[Close Price]]-Table2[[#This Row],[200D EMA]])/Table2[[#This Row],[200D EMA]]</f>
        <v>7.7905744226372878E-2</v>
      </c>
      <c r="V562">
        <v>1.2928996336586001</v>
      </c>
      <c r="W562">
        <v>991.95</v>
      </c>
      <c r="X562">
        <v>999.25</v>
      </c>
      <c r="Y562">
        <v>970</v>
      </c>
      <c r="Z562">
        <v>1019.95</v>
      </c>
      <c r="AA562">
        <v>970</v>
      </c>
      <c r="AB562">
        <v>1053.1500000000001</v>
      </c>
      <c r="AC562" s="1">
        <f>(Table2[[#This Row],[Close Price]]/Table2[[#This Row],[Day Low]])-1</f>
        <v>-8.5185745249256595E-3</v>
      </c>
      <c r="AD562" s="1">
        <f>(Table2[[#This Row],[Day High]]/Table2[[#This Row],[Close Price]])-1</f>
        <v>1.6014234875444844E-2</v>
      </c>
      <c r="AE562" s="1">
        <f>(Table2[[#This Row],[Close Price]]/Table2[[#This Row],[Current Week Low]])-1</f>
        <v>1.3917525773195827E-2</v>
      </c>
      <c r="AF562" s="1">
        <f>(Table2[[#This Row],[Current Week High]]/Table2[[#This Row],[Close Price]])-1</f>
        <v>3.7061514997458023E-2</v>
      </c>
      <c r="AG562" s="1">
        <f>(Table2[[#This Row],[Close Price]]/Table2[[#This Row],[Current Month Low]])-1</f>
        <v>1.3917525773195827E-2</v>
      </c>
      <c r="AH562" s="1">
        <f>(Table2[[#This Row],[Current Month High]]/Table2[[#This Row],[Close Price]])-1</f>
        <v>7.0818505338078319E-2</v>
      </c>
      <c r="AI562">
        <v>13.065582104728</v>
      </c>
      <c r="AJ562">
        <v>34.504923413566701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0.01</v>
      </c>
      <c r="AM562" t="s">
        <v>3111</v>
      </c>
      <c r="AN562">
        <v>0.37</v>
      </c>
      <c r="AO562" t="s">
        <v>3111</v>
      </c>
      <c r="AP562">
        <v>-3.4666308226725999E-2</v>
      </c>
      <c r="AQ562">
        <f>(Table2[[#This Row],[Sharpe Ratio]]-AVERAGE(Table2[Sharpe Ratio]))/_xlfn.STDEV.P(Table2[Sharpe Ratio])</f>
        <v>-1.1349752951687753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-2.1244132582742608</v>
      </c>
      <c r="AS562">
        <f>_xlfn.RANK.AVG(Table2[[#This Row],[1Y Return vs Nifty Z-Score]],Table2[1Y Return vs Nifty Z-Score])</f>
        <v>467</v>
      </c>
      <c r="AT562">
        <f>_xlfn.RANK.AVG(Table2[[#This Row],[6M Return vs Nifty Z-Score]],Table2[6M Return vs Nifty Z-Score])</f>
        <v>414</v>
      </c>
      <c r="AU562">
        <f>_xlfn.RANK.AVG(Table2[[#This Row],[Sharpe Ratio Z-Score]],Table2[Sharpe Ratio Z-Score])</f>
        <v>636</v>
      </c>
      <c r="AV562">
        <f>(Table2[[#This Row],[Rank 1Y]]+Table2[[#This Row],[Rank 6M]]+Table2[[#This Row],[Rank Sharpe]])/3</f>
        <v>505.66666666666669</v>
      </c>
    </row>
    <row r="563" spans="1:48" x14ac:dyDescent="0.3">
      <c r="A563" t="s">
        <v>2017</v>
      </c>
      <c r="B563" t="s">
        <v>2018</v>
      </c>
      <c r="C563" t="s">
        <v>3066</v>
      </c>
      <c r="D563" t="s">
        <v>542</v>
      </c>
      <c r="E563">
        <v>3041.0118645719999</v>
      </c>
      <c r="F563">
        <v>53.02</v>
      </c>
      <c r="G563">
        <v>-12.714241440277201</v>
      </c>
      <c r="H563">
        <f>(Table2[[#This Row],[1Y Return vs Nifty]]-AVERAGE(Table2[1Y Return vs Nifty]))/_xlfn.STDEV.P(Table2[1Y Return vs Nifty])</f>
        <v>-0.71081309247756541</v>
      </c>
      <c r="I563">
        <v>-10.858889557809601</v>
      </c>
      <c r="J563">
        <f>(Table2[[#This Row],[1M Return vs Nifty]]-AVERAGE(Table2[1M Return vs Nifty]))/_xlfn.STDEV.P(Table2[1M Return vs Nifty])</f>
        <v>-0.76154312533847512</v>
      </c>
      <c r="K563">
        <v>9.8439000297220804</v>
      </c>
      <c r="L563">
        <f>(Table2[[#This Row],[6M Return vs Nifty]]-AVERAGE(Table2[6M Return vs Nifty]))/_xlfn.STDEV.P(Table2[6M Return vs Nifty])</f>
        <v>0.18915113244421913</v>
      </c>
      <c r="M563">
        <v>-8.7731319232328193</v>
      </c>
      <c r="N563">
        <f>(Table2[[#This Row],[1W Return vs Nifty]]-AVERAGE(Table2[1W Return vs Nifty]))/_xlfn.STDEV.P(Table2[1W Return vs Nifty])</f>
        <v>-1.0904749167162533</v>
      </c>
      <c r="O563">
        <v>54.25</v>
      </c>
      <c r="P563">
        <v>52.382201952327001</v>
      </c>
      <c r="Q563">
        <v>46.307217758325301</v>
      </c>
      <c r="R563">
        <v>44.984677779632598</v>
      </c>
      <c r="S563" s="1">
        <f>(Table2[[#This Row],[Close Price]]-Table2[[#This Row],[20D EMA]])/Table2[[#This Row],[20D EMA]]</f>
        <v>-2.2672811059907778E-2</v>
      </c>
      <c r="T563" s="1">
        <f>(Table2[[#This Row],[Close Price]]-Table2[[#This Row],[50D EMA]])/Table2[[#This Row],[50D EMA]]</f>
        <v>1.2175854085963417E-2</v>
      </c>
      <c r="U563" s="1">
        <f>(Table2[[#This Row],[Close Price]]-Table2[[#This Row],[200D EMA]])/Table2[[#This Row],[200D EMA]]</f>
        <v>0.1449618993891692</v>
      </c>
      <c r="V563">
        <v>0.921207933321877</v>
      </c>
      <c r="W563">
        <v>52.76</v>
      </c>
      <c r="X563">
        <v>53.55</v>
      </c>
      <c r="Y563">
        <v>49.2</v>
      </c>
      <c r="Z563">
        <v>53.75</v>
      </c>
      <c r="AA563">
        <v>49.2</v>
      </c>
      <c r="AB563">
        <v>57.73</v>
      </c>
      <c r="AC563" s="1">
        <f>(Table2[[#This Row],[Close Price]]/Table2[[#This Row],[Day Low]])-1</f>
        <v>4.9279757391964552E-3</v>
      </c>
      <c r="AD563" s="1">
        <f>(Table2[[#This Row],[Day High]]/Table2[[#This Row],[Close Price]])-1</f>
        <v>9.9962278385514747E-3</v>
      </c>
      <c r="AE563" s="1">
        <f>(Table2[[#This Row],[Close Price]]/Table2[[#This Row],[Current Week Low]])-1</f>
        <v>7.7642276422764223E-2</v>
      </c>
      <c r="AF563" s="1">
        <f>(Table2[[#This Row],[Current Week High]]/Table2[[#This Row],[Close Price]])-1</f>
        <v>1.3768389287061478E-2</v>
      </c>
      <c r="AG563" s="1">
        <f>(Table2[[#This Row],[Close Price]]/Table2[[#This Row],[Current Month Low]])-1</f>
        <v>7.7642276422764223E-2</v>
      </c>
      <c r="AH563" s="1">
        <f>(Table2[[#This Row],[Current Month High]]/Table2[[#This Row],[Close Price]])-1</f>
        <v>8.8834402112410338E-2</v>
      </c>
      <c r="AI563">
        <v>17.427385892116099</v>
      </c>
      <c r="AJ563">
        <v>59.458646616541301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0.06</v>
      </c>
      <c r="AM563" t="s">
        <v>3111</v>
      </c>
      <c r="AN563">
        <v>-1.96</v>
      </c>
      <c r="AO563" t="s">
        <v>3110</v>
      </c>
      <c r="AP563">
        <v>-6.1048662747301002E-2</v>
      </c>
      <c r="AQ563">
        <f>(Table2[[#This Row],[Sharpe Ratio]]-AVERAGE(Table2[Sharpe Ratio]))/_xlfn.STDEV.P(Table2[Sharpe Ratio])</f>
        <v>-1.4437636140135843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-3.8174436161016594</v>
      </c>
      <c r="AS563">
        <f>_xlfn.RANK.AVG(Table2[[#This Row],[1Y Return vs Nifty Z-Score]],Table2[1Y Return vs Nifty Z-Score])</f>
        <v>578</v>
      </c>
      <c r="AT563">
        <f>_xlfn.RANK.AVG(Table2[[#This Row],[6M Return vs Nifty Z-Score]],Table2[6M Return vs Nifty Z-Score])</f>
        <v>261</v>
      </c>
      <c r="AU563">
        <f>_xlfn.RANK.AVG(Table2[[#This Row],[Sharpe Ratio Z-Score]],Table2[Sharpe Ratio Z-Score])</f>
        <v>680</v>
      </c>
      <c r="AV563">
        <f>(Table2[[#This Row],[Rank 1Y]]+Table2[[#This Row],[Rank 6M]]+Table2[[#This Row],[Rank Sharpe]])/3</f>
        <v>506.33333333333331</v>
      </c>
    </row>
    <row r="564" spans="1:48" x14ac:dyDescent="0.3">
      <c r="A564" t="s">
        <v>1784</v>
      </c>
      <c r="B564" t="s">
        <v>1785</v>
      </c>
      <c r="C564" t="s">
        <v>3076</v>
      </c>
      <c r="D564" t="s">
        <v>306</v>
      </c>
      <c r="E564">
        <v>4181.0000840000002</v>
      </c>
      <c r="F564">
        <v>190</v>
      </c>
      <c r="G564">
        <v>8.5125970979365295</v>
      </c>
      <c r="H564">
        <f>(Table2[[#This Row],[1Y Return vs Nifty]]-AVERAGE(Table2[1Y Return vs Nifty]))/_xlfn.STDEV.P(Table2[1Y Return vs Nifty])</f>
        <v>-0.39029119410148871</v>
      </c>
      <c r="I564">
        <v>-4.4805520011463598</v>
      </c>
      <c r="J564">
        <f>(Table2[[#This Row],[1M Return vs Nifty]]-AVERAGE(Table2[1M Return vs Nifty]))/_xlfn.STDEV.P(Table2[1M Return vs Nifty])</f>
        <v>-0.10743283739565451</v>
      </c>
      <c r="K564">
        <v>-13.755393902815699</v>
      </c>
      <c r="L564">
        <f>(Table2[[#This Row],[6M Return vs Nifty]]-AVERAGE(Table2[6M Return vs Nifty]))/_xlfn.STDEV.P(Table2[6M Return vs Nifty])</f>
        <v>-0.64153209421422108</v>
      </c>
      <c r="M564">
        <v>0.92316052070837795</v>
      </c>
      <c r="N564">
        <f>(Table2[[#This Row],[1W Return vs Nifty]]-AVERAGE(Table2[1W Return vs Nifty]))/_xlfn.STDEV.P(Table2[1W Return vs Nifty])</f>
        <v>0.79335291029283883</v>
      </c>
      <c r="O564">
        <v>183.04</v>
      </c>
      <c r="P564">
        <v>186.029865855786</v>
      </c>
      <c r="Q564">
        <v>183.15791207386599</v>
      </c>
      <c r="R564">
        <v>67.952173678001898</v>
      </c>
      <c r="S564" s="1">
        <f>(Table2[[#This Row],[Close Price]]-Table2[[#This Row],[20D EMA]])/Table2[[#This Row],[20D EMA]]</f>
        <v>3.8024475524475569E-2</v>
      </c>
      <c r="T564" s="1">
        <f>(Table2[[#This Row],[Close Price]]-Table2[[#This Row],[50D EMA]])/Table2[[#This Row],[50D EMA]]</f>
        <v>2.134138046033816E-2</v>
      </c>
      <c r="U564" s="1">
        <f>(Table2[[#This Row],[Close Price]]-Table2[[#This Row],[200D EMA]])/Table2[[#This Row],[200D EMA]]</f>
        <v>3.7356223646918728E-2</v>
      </c>
      <c r="V564">
        <v>1.2625494576515801</v>
      </c>
      <c r="W564">
        <v>192.29</v>
      </c>
      <c r="X564">
        <v>196</v>
      </c>
      <c r="Y564">
        <v>177.06</v>
      </c>
      <c r="Z564">
        <v>192.28</v>
      </c>
      <c r="AA564">
        <v>175</v>
      </c>
      <c r="AB564">
        <v>192.28</v>
      </c>
      <c r="AC564" s="1">
        <f>(Table2[[#This Row],[Close Price]]/Table2[[#This Row],[Day Low]])-1</f>
        <v>-1.1909095636798539E-2</v>
      </c>
      <c r="AD564" s="1">
        <f>(Table2[[#This Row],[Day High]]/Table2[[#This Row],[Close Price]])-1</f>
        <v>3.1578947368421151E-2</v>
      </c>
      <c r="AE564" s="1">
        <f>(Table2[[#This Row],[Close Price]]/Table2[[#This Row],[Current Week Low]])-1</f>
        <v>7.3082570879927644E-2</v>
      </c>
      <c r="AF564" s="1">
        <f>(Table2[[#This Row],[Current Week High]]/Table2[[#This Row],[Close Price]])-1</f>
        <v>1.2000000000000011E-2</v>
      </c>
      <c r="AG564" s="1">
        <f>(Table2[[#This Row],[Close Price]]/Table2[[#This Row],[Current Month Low]])-1</f>
        <v>8.5714285714285632E-2</v>
      </c>
      <c r="AH564" s="1">
        <f>(Table2[[#This Row],[Current Month High]]/Table2[[#This Row],[Close Price]])-1</f>
        <v>1.2000000000000011E-2</v>
      </c>
      <c r="AI564">
        <v>25.184210526315699</v>
      </c>
      <c r="AJ564">
        <v>49.312377210216098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-0.14000000000000001</v>
      </c>
      <c r="AM564" t="s">
        <v>3110</v>
      </c>
      <c r="AN564">
        <v>6.38</v>
      </c>
      <c r="AO564" t="s">
        <v>3111</v>
      </c>
      <c r="AQ564">
        <f>(Table2[[#This Row],[Sharpe Ratio]]-AVERAGE(Table2[Sharpe Ratio]))/_xlfn.STDEV.P(Table2[Sharpe Ratio])</f>
        <v>-0.72922868034186683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429</v>
      </c>
      <c r="AT564">
        <f>_xlfn.RANK.AVG(Table2[[#This Row],[6M Return vs Nifty Z-Score]],Table2[6M Return vs Nifty Z-Score])</f>
        <v>540</v>
      </c>
      <c r="AU564">
        <f>_xlfn.RANK.AVG(Table2[[#This Row],[Sharpe Ratio Z-Score]],Table2[Sharpe Ratio Z-Score])</f>
        <v>552.5</v>
      </c>
      <c r="AV564">
        <f>(Table2[[#This Row],[Rank 1Y]]+Table2[[#This Row],[Rank 6M]]+Table2[[#This Row],[Rank Sharpe]])/3</f>
        <v>507.16666666666669</v>
      </c>
    </row>
    <row r="565" spans="1:48" x14ac:dyDescent="0.3">
      <c r="A565" t="s">
        <v>234</v>
      </c>
      <c r="B565" t="s">
        <v>235</v>
      </c>
      <c r="C565" t="s">
        <v>3068</v>
      </c>
      <c r="D565" t="s">
        <v>173</v>
      </c>
      <c r="E565">
        <v>113295.005030425</v>
      </c>
      <c r="F565">
        <v>639.25</v>
      </c>
      <c r="G565">
        <v>-10.9023665320438</v>
      </c>
      <c r="H565">
        <f>(Table2[[#This Row],[1Y Return vs Nifty]]-AVERAGE(Table2[1Y Return vs Nifty]))/_xlfn.STDEV.P(Table2[1Y Return vs Nifty])</f>
        <v>-0.68345406846833967</v>
      </c>
      <c r="I565">
        <v>2.5716291255907202</v>
      </c>
      <c r="J565">
        <f>(Table2[[#This Row],[1M Return vs Nifty]]-AVERAGE(Table2[1M Return vs Nifty]))/_xlfn.STDEV.P(Table2[1M Return vs Nifty])</f>
        <v>0.61578135226666064</v>
      </c>
      <c r="K565">
        <v>8.1591756605455892</v>
      </c>
      <c r="L565">
        <f>(Table2[[#This Row],[6M Return vs Nifty]]-AVERAGE(Table2[6M Return vs Nifty]))/_xlfn.STDEV.P(Table2[6M Return vs Nifty])</f>
        <v>0.12984968558660381</v>
      </c>
      <c r="M565">
        <v>1.73748182956981</v>
      </c>
      <c r="N565">
        <f>(Table2[[#This Row],[1W Return vs Nifty]]-AVERAGE(Table2[1W Return vs Nifty]))/_xlfn.STDEV.P(Table2[1W Return vs Nifty])</f>
        <v>0.95156195262820986</v>
      </c>
      <c r="O565">
        <v>631.17999999999995</v>
      </c>
      <c r="P565">
        <v>611.182966911515</v>
      </c>
      <c r="Q565">
        <v>568.73062876678705</v>
      </c>
      <c r="R565">
        <v>55.437000022678497</v>
      </c>
      <c r="S565" s="1">
        <f>(Table2[[#This Row],[Close Price]]-Table2[[#This Row],[20D EMA]])/Table2[[#This Row],[20D EMA]]</f>
        <v>1.2785576222313843E-2</v>
      </c>
      <c r="T565" s="1">
        <f>(Table2[[#This Row],[Close Price]]-Table2[[#This Row],[50D EMA]])/Table2[[#This Row],[50D EMA]]</f>
        <v>4.5922472660381672E-2</v>
      </c>
      <c r="U565" s="1">
        <f>(Table2[[#This Row],[Close Price]]-Table2[[#This Row],[200D EMA]])/Table2[[#This Row],[200D EMA]]</f>
        <v>0.12399432642853148</v>
      </c>
      <c r="V565">
        <v>0.88636541522463896</v>
      </c>
      <c r="W565">
        <v>637.15</v>
      </c>
      <c r="X565">
        <v>641.29999999999995</v>
      </c>
      <c r="Y565">
        <v>614.04999999999995</v>
      </c>
      <c r="Z565">
        <v>643</v>
      </c>
      <c r="AA565">
        <v>614.04999999999995</v>
      </c>
      <c r="AB565">
        <v>655.85</v>
      </c>
      <c r="AC565" s="1">
        <f>(Table2[[#This Row],[Close Price]]/Table2[[#This Row],[Day Low]])-1</f>
        <v>3.2959271757042607E-3</v>
      </c>
      <c r="AD565" s="1">
        <f>(Table2[[#This Row],[Day High]]/Table2[[#This Row],[Close Price]])-1</f>
        <v>3.2068830660929581E-3</v>
      </c>
      <c r="AE565" s="1">
        <f>(Table2[[#This Row],[Close Price]]/Table2[[#This Row],[Current Week Low]])-1</f>
        <v>4.1039003338490421E-2</v>
      </c>
      <c r="AF565" s="1">
        <f>(Table2[[#This Row],[Current Week High]]/Table2[[#This Row],[Close Price]])-1</f>
        <v>5.8662495111458934E-3</v>
      </c>
      <c r="AG565" s="1">
        <f>(Table2[[#This Row],[Close Price]]/Table2[[#This Row],[Current Month Low]])-1</f>
        <v>4.1039003338490421E-2</v>
      </c>
      <c r="AH565" s="1">
        <f>(Table2[[#This Row],[Current Month High]]/Table2[[#This Row],[Close Price]])-1</f>
        <v>2.5967931169339042E-2</v>
      </c>
      <c r="AI565">
        <v>3.6136096988658601</v>
      </c>
      <c r="AJ565">
        <v>30.672526573998301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0.05</v>
      </c>
      <c r="AM565" t="s">
        <v>3111</v>
      </c>
      <c r="AN565">
        <v>0.41</v>
      </c>
      <c r="AO565" t="s">
        <v>3111</v>
      </c>
      <c r="AP565">
        <v>-5.8998926449257999E-2</v>
      </c>
      <c r="AQ565">
        <f>(Table2[[#This Row],[Sharpe Ratio]]-AVERAGE(Table2[Sharpe Ratio]))/_xlfn.STDEV.P(Table2[Sharpe Ratio])</f>
        <v>-1.4197727823744191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-0.40603386036128442</v>
      </c>
      <c r="AS565">
        <f>_xlfn.RANK.AVG(Table2[[#This Row],[1Y Return vs Nifty Z-Score]],Table2[1Y Return vs Nifty Z-Score])</f>
        <v>569</v>
      </c>
      <c r="AT565">
        <f>_xlfn.RANK.AVG(Table2[[#This Row],[6M Return vs Nifty Z-Score]],Table2[6M Return vs Nifty Z-Score])</f>
        <v>278</v>
      </c>
      <c r="AU565">
        <f>_xlfn.RANK.AVG(Table2[[#This Row],[Sharpe Ratio Z-Score]],Table2[Sharpe Ratio Z-Score])</f>
        <v>676</v>
      </c>
      <c r="AV565">
        <f>(Table2[[#This Row],[Rank 1Y]]+Table2[[#This Row],[Rank 6M]]+Table2[[#This Row],[Rank Sharpe]])/3</f>
        <v>507.66666666666669</v>
      </c>
    </row>
    <row r="566" spans="1:48" x14ac:dyDescent="0.3">
      <c r="A566" t="s">
        <v>445</v>
      </c>
      <c r="B566" t="s">
        <v>446</v>
      </c>
      <c r="C566" t="s">
        <v>3068</v>
      </c>
      <c r="D566" t="s">
        <v>116</v>
      </c>
      <c r="E566">
        <v>50317.057192574997</v>
      </c>
      <c r="F566">
        <v>387.15</v>
      </c>
      <c r="G566">
        <v>-25.7972562480881</v>
      </c>
      <c r="H566">
        <f>(Table2[[#This Row],[1Y Return vs Nifty]]-AVERAGE(Table2[1Y Return vs Nifty]))/_xlfn.STDEV.P(Table2[1Y Return vs Nifty])</f>
        <v>-0.90836454297419467</v>
      </c>
      <c r="I566">
        <v>5.7942781319346901</v>
      </c>
      <c r="J566">
        <f>(Table2[[#This Row],[1M Return vs Nifty]]-AVERAGE(Table2[1M Return vs Nifty]))/_xlfn.STDEV.P(Table2[1M Return vs Nifty])</f>
        <v>0.94626995540999437</v>
      </c>
      <c r="K566">
        <v>-1.75220742618111</v>
      </c>
      <c r="L566">
        <f>(Table2[[#This Row],[6M Return vs Nifty]]-AVERAGE(Table2[6M Return vs Nifty]))/_xlfn.STDEV.P(Table2[6M Return vs Nifty])</f>
        <v>-0.2190259929258955</v>
      </c>
      <c r="M566">
        <v>5.4558978499384896</v>
      </c>
      <c r="N566">
        <f>(Table2[[#This Row],[1W Return vs Nifty]]-AVERAGE(Table2[1W Return vs Nifty]))/_xlfn.STDEV.P(Table2[1W Return vs Nifty])</f>
        <v>1.6739881389324365</v>
      </c>
      <c r="O566">
        <v>350.2</v>
      </c>
      <c r="P566">
        <v>343.41653960994898</v>
      </c>
      <c r="Q566">
        <v>355.18696128915798</v>
      </c>
      <c r="R566">
        <v>72.846701287805402</v>
      </c>
      <c r="S566" s="1">
        <f>(Table2[[#This Row],[Close Price]]-Table2[[#This Row],[20D EMA]])/Table2[[#This Row],[20D EMA]]</f>
        <v>0.1055111364934323</v>
      </c>
      <c r="T566" s="1">
        <f>(Table2[[#This Row],[Close Price]]-Table2[[#This Row],[50D EMA]])/Table2[[#This Row],[50D EMA]]</f>
        <v>0.12734814822758178</v>
      </c>
      <c r="U566" s="1">
        <f>(Table2[[#This Row],[Close Price]]-Table2[[#This Row],[200D EMA]])/Table2[[#This Row],[200D EMA]]</f>
        <v>8.9989335742594628E-2</v>
      </c>
      <c r="V566">
        <v>3.2362052355597499</v>
      </c>
      <c r="W566">
        <v>383.65</v>
      </c>
      <c r="X566">
        <v>387.1</v>
      </c>
      <c r="Y566">
        <v>360.35</v>
      </c>
      <c r="Z566">
        <v>402</v>
      </c>
      <c r="AA566">
        <v>342.5</v>
      </c>
      <c r="AB566">
        <v>402</v>
      </c>
      <c r="AC566" s="1">
        <f>(Table2[[#This Row],[Close Price]]/Table2[[#This Row],[Day Low]])-1</f>
        <v>9.1228984751727804E-3</v>
      </c>
      <c r="AD566" s="1">
        <f>(Table2[[#This Row],[Day High]]/Table2[[#This Row],[Close Price]])-1</f>
        <v>-1.291489086916453E-4</v>
      </c>
      <c r="AE566" s="1">
        <f>(Table2[[#This Row],[Close Price]]/Table2[[#This Row],[Current Week Low]])-1</f>
        <v>7.4372138198973037E-2</v>
      </c>
      <c r="AF566" s="1">
        <f>(Table2[[#This Row],[Current Week High]]/Table2[[#This Row],[Close Price]])-1</f>
        <v>3.8357225881441304E-2</v>
      </c>
      <c r="AG566" s="1">
        <f>(Table2[[#This Row],[Close Price]]/Table2[[#This Row],[Current Month Low]])-1</f>
        <v>0.13036496350364968</v>
      </c>
      <c r="AH566" s="1">
        <f>(Table2[[#This Row],[Current Month High]]/Table2[[#This Row],[Close Price]])-1</f>
        <v>3.8357225881441304E-2</v>
      </c>
      <c r="AI566">
        <v>6.0312540359034097</v>
      </c>
      <c r="AJ566">
        <v>35.4618614415675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0.02</v>
      </c>
      <c r="AM566" t="s">
        <v>3111</v>
      </c>
      <c r="AN566">
        <v>19.53</v>
      </c>
      <c r="AO566" t="s">
        <v>3111</v>
      </c>
      <c r="AP566">
        <v>5.6279652710470003E-3</v>
      </c>
      <c r="AQ566">
        <f>(Table2[[#This Row],[Sharpe Ratio]]-AVERAGE(Table2[Sharpe Ratio]))/_xlfn.STDEV.P(Table2[Sharpe Ratio])</f>
        <v>-0.6633570033765579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642</v>
      </c>
      <c r="AT566">
        <f>_xlfn.RANK.AVG(Table2[[#This Row],[6M Return vs Nifty Z-Score]],Table2[6M Return vs Nifty Z-Score])</f>
        <v>386</v>
      </c>
      <c r="AU566">
        <f>_xlfn.RANK.AVG(Table2[[#This Row],[Sharpe Ratio Z-Score]],Table2[Sharpe Ratio Z-Score])</f>
        <v>518</v>
      </c>
      <c r="AV566">
        <f>(Table2[[#This Row],[Rank 1Y]]+Table2[[#This Row],[Rank 6M]]+Table2[[#This Row],[Rank Sharpe]])/3</f>
        <v>515.33333333333337</v>
      </c>
    </row>
    <row r="567" spans="1:48" x14ac:dyDescent="0.3">
      <c r="A567" t="s">
        <v>30</v>
      </c>
      <c r="B567" t="s">
        <v>31</v>
      </c>
      <c r="C567" t="s">
        <v>3065</v>
      </c>
      <c r="D567" t="s">
        <v>21</v>
      </c>
      <c r="E567">
        <v>742077.85905259999</v>
      </c>
      <c r="F567">
        <v>1791.65</v>
      </c>
      <c r="G567">
        <v>4.6341743005465297</v>
      </c>
      <c r="H567">
        <f>(Table2[[#This Row],[1Y Return vs Nifty]]-AVERAGE(Table2[1Y Return vs Nifty]))/_xlfn.STDEV.P(Table2[1Y Return vs Nifty])</f>
        <v>-0.44885476377704658</v>
      </c>
      <c r="I567">
        <v>6.6229255181792901</v>
      </c>
      <c r="J567">
        <f>(Table2[[#This Row],[1M Return vs Nifty]]-AVERAGE(Table2[1M Return vs Nifty]))/_xlfn.STDEV.P(Table2[1M Return vs Nifty])</f>
        <v>1.0312492741751613</v>
      </c>
      <c r="K567">
        <v>-5.0131137690848302</v>
      </c>
      <c r="L567">
        <f>(Table2[[#This Row],[6M Return vs Nifty]]-AVERAGE(Table2[6M Return vs Nifty]))/_xlfn.STDEV.P(Table2[6M Return vs Nifty])</f>
        <v>-0.33380824914498841</v>
      </c>
      <c r="M567">
        <v>-4.1722116595110403</v>
      </c>
      <c r="N567">
        <f>(Table2[[#This Row],[1W Return vs Nifty]]-AVERAGE(Table2[1W Return vs Nifty]))/_xlfn.STDEV.P(Table2[1W Return vs Nifty])</f>
        <v>-0.19659288162304064</v>
      </c>
      <c r="O567">
        <v>1773.6</v>
      </c>
      <c r="P567">
        <v>1676.0108933174499</v>
      </c>
      <c r="Q567">
        <v>1558.46592373369</v>
      </c>
      <c r="R567">
        <v>49.136438733741699</v>
      </c>
      <c r="S567" s="1">
        <f>(Table2[[#This Row],[Close Price]]-Table2[[#This Row],[20D EMA]])/Table2[[#This Row],[20D EMA]]</f>
        <v>1.0177041046459282E-2</v>
      </c>
      <c r="T567" s="1">
        <f>(Table2[[#This Row],[Close Price]]-Table2[[#This Row],[50D EMA]])/Table2[[#This Row],[50D EMA]]</f>
        <v>6.8996631909508235E-2</v>
      </c>
      <c r="U567" s="1">
        <f>(Table2[[#This Row],[Close Price]]-Table2[[#This Row],[200D EMA]])/Table2[[#This Row],[200D EMA]]</f>
        <v>0.14962410965499973</v>
      </c>
      <c r="V567">
        <v>0.78332348118760398</v>
      </c>
      <c r="W567">
        <v>1760</v>
      </c>
      <c r="X567">
        <v>1779.95</v>
      </c>
      <c r="Y567">
        <v>1718.55</v>
      </c>
      <c r="Z567">
        <v>1797.9</v>
      </c>
      <c r="AA567">
        <v>1718.55</v>
      </c>
      <c r="AB567">
        <v>1867.9</v>
      </c>
      <c r="AC567" s="1">
        <f>(Table2[[#This Row],[Close Price]]/Table2[[#This Row],[Day Low]])-1</f>
        <v>1.7982954545454621E-2</v>
      </c>
      <c r="AD567" s="1">
        <f>(Table2[[#This Row],[Day High]]/Table2[[#This Row],[Close Price]])-1</f>
        <v>-6.5302933050540579E-3</v>
      </c>
      <c r="AE567" s="1">
        <f>(Table2[[#This Row],[Close Price]]/Table2[[#This Row],[Current Week Low]])-1</f>
        <v>4.2535858718105501E-2</v>
      </c>
      <c r="AF567" s="1">
        <f>(Table2[[#This Row],[Current Week High]]/Table2[[#This Row],[Close Price]])-1</f>
        <v>3.4884045432981292E-3</v>
      </c>
      <c r="AG567" s="1">
        <f>(Table2[[#This Row],[Close Price]]/Table2[[#This Row],[Current Month Low]])-1</f>
        <v>4.2535858718105501E-2</v>
      </c>
      <c r="AH567" s="1">
        <f>(Table2[[#This Row],[Current Month High]]/Table2[[#This Row],[Close Price]])-1</f>
        <v>4.255853542823651E-2</v>
      </c>
      <c r="AI567">
        <v>6.2149415343398502</v>
      </c>
      <c r="AJ567">
        <v>32.552805829911499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0.06</v>
      </c>
      <c r="AM567" t="s">
        <v>3111</v>
      </c>
      <c r="AN567">
        <v>-1.06</v>
      </c>
      <c r="AO567" t="s">
        <v>3110</v>
      </c>
      <c r="AP567">
        <v>-5.1898120340132997E-2</v>
      </c>
      <c r="AQ567">
        <f>(Table2[[#This Row],[Sharpe Ratio]]-AVERAGE(Table2[Sharpe Ratio]))/_xlfn.STDEV.P(Table2[Sharpe Ratio])</f>
        <v>-1.3366624603154209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-1.2846690806853354</v>
      </c>
      <c r="AS567">
        <f>_xlfn.RANK.AVG(Table2[[#This Row],[1Y Return vs Nifty Z-Score]],Table2[1Y Return vs Nifty Z-Score])</f>
        <v>455</v>
      </c>
      <c r="AT567">
        <f>_xlfn.RANK.AVG(Table2[[#This Row],[6M Return vs Nifty Z-Score]],Table2[6M Return vs Nifty Z-Score])</f>
        <v>431</v>
      </c>
      <c r="AU567">
        <f>_xlfn.RANK.AVG(Table2[[#This Row],[Sharpe Ratio Z-Score]],Table2[Sharpe Ratio Z-Score])</f>
        <v>665</v>
      </c>
      <c r="AV567">
        <f>(Table2[[#This Row],[Rank 1Y]]+Table2[[#This Row],[Rank 6M]]+Table2[[#This Row],[Rank Sharpe]])/3</f>
        <v>517</v>
      </c>
    </row>
    <row r="568" spans="1:48" x14ac:dyDescent="0.3">
      <c r="A568" t="s">
        <v>395</v>
      </c>
      <c r="B568" t="s">
        <v>396</v>
      </c>
      <c r="C568" t="s">
        <v>3070</v>
      </c>
      <c r="D568" t="s">
        <v>51</v>
      </c>
      <c r="E568">
        <v>59788.842297869996</v>
      </c>
      <c r="F568">
        <v>28136.85</v>
      </c>
      <c r="G568">
        <v>-6.5745962130548703</v>
      </c>
      <c r="H568">
        <f>(Table2[[#This Row],[1Y Return vs Nifty]]-AVERAGE(Table2[1Y Return vs Nifty]))/_xlfn.STDEV.P(Table2[1Y Return vs Nifty])</f>
        <v>-0.61810542241910549</v>
      </c>
      <c r="I568">
        <v>-0.60012338776258101</v>
      </c>
      <c r="J568">
        <f>(Table2[[#This Row],[1M Return vs Nifty]]-AVERAGE(Table2[1M Return vs Nifty]))/_xlfn.STDEV.P(Table2[1M Return vs Nifty])</f>
        <v>0.29051227841127225</v>
      </c>
      <c r="K568">
        <v>-12.8488904875947</v>
      </c>
      <c r="L568">
        <f>(Table2[[#This Row],[6M Return vs Nifty]]-AVERAGE(Table2[6M Return vs Nifty]))/_xlfn.STDEV.P(Table2[6M Return vs Nifty])</f>
        <v>-0.60962363186423341</v>
      </c>
      <c r="M568">
        <v>1.0480719310951501</v>
      </c>
      <c r="N568">
        <f>(Table2[[#This Row],[1W Return vs Nifty]]-AVERAGE(Table2[1W Return vs Nifty]))/_xlfn.STDEV.P(Table2[1W Return vs Nifty])</f>
        <v>0.81762111302682206</v>
      </c>
      <c r="O568">
        <v>28023.8</v>
      </c>
      <c r="P568">
        <v>27649.354564961901</v>
      </c>
      <c r="Q568">
        <v>26147.9600167233</v>
      </c>
      <c r="R568">
        <v>51.5886163823685</v>
      </c>
      <c r="S568" s="1">
        <f>(Table2[[#This Row],[Close Price]]-Table2[[#This Row],[20D EMA]])/Table2[[#This Row],[20D EMA]]</f>
        <v>4.0340710396163E-3</v>
      </c>
      <c r="T568" s="1">
        <f>(Table2[[#This Row],[Close Price]]-Table2[[#This Row],[50D EMA]])/Table2[[#This Row],[50D EMA]]</f>
        <v>1.7631349545347674E-2</v>
      </c>
      <c r="U568" s="1">
        <f>(Table2[[#This Row],[Close Price]]-Table2[[#This Row],[200D EMA]])/Table2[[#This Row],[200D EMA]]</f>
        <v>7.6062912059092769E-2</v>
      </c>
      <c r="V568">
        <v>0.79176178710082401</v>
      </c>
      <c r="W568">
        <v>28175.05</v>
      </c>
      <c r="X568">
        <v>28427.3</v>
      </c>
      <c r="Y568">
        <v>27699</v>
      </c>
      <c r="Z568">
        <v>28551</v>
      </c>
      <c r="AA568">
        <v>27699</v>
      </c>
      <c r="AB568">
        <v>28702.95</v>
      </c>
      <c r="AC568" s="1">
        <f>(Table2[[#This Row],[Close Price]]/Table2[[#This Row],[Day Low]])-1</f>
        <v>-1.3558094839228874E-3</v>
      </c>
      <c r="AD568" s="1">
        <f>(Table2[[#This Row],[Day High]]/Table2[[#This Row],[Close Price]])-1</f>
        <v>1.032276178747793E-2</v>
      </c>
      <c r="AE568" s="1">
        <f>(Table2[[#This Row],[Close Price]]/Table2[[#This Row],[Current Week Low]])-1</f>
        <v>1.5807429871114387E-2</v>
      </c>
      <c r="AF568" s="1">
        <f>(Table2[[#This Row],[Current Week High]]/Table2[[#This Row],[Close Price]])-1</f>
        <v>1.4719131672521923E-2</v>
      </c>
      <c r="AG568" s="1">
        <f>(Table2[[#This Row],[Close Price]]/Table2[[#This Row],[Current Month Low]])-1</f>
        <v>1.5807429871114387E-2</v>
      </c>
      <c r="AH568" s="1">
        <f>(Table2[[#This Row],[Current Month High]]/Table2[[#This Row],[Close Price]])-1</f>
        <v>2.0119522974320292E-2</v>
      </c>
      <c r="AI568">
        <v>5.3385506906423501</v>
      </c>
      <c r="AJ568">
        <v>27.894772727272699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-0.08</v>
      </c>
      <c r="AM568" t="s">
        <v>3110</v>
      </c>
      <c r="AN568">
        <v>0.69</v>
      </c>
      <c r="AO568" t="s">
        <v>3111</v>
      </c>
      <c r="AP568">
        <v>1.9870151499222E-2</v>
      </c>
      <c r="AQ568">
        <f>(Table2[[#This Row],[Sharpe Ratio]]-AVERAGE(Table2[Sharpe Ratio]))/_xlfn.STDEV.P(Table2[Sharpe Ratio])</f>
        <v>-0.49666146683363532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-0.61625712967887969</v>
      </c>
      <c r="AS568">
        <f>_xlfn.RANK.AVG(Table2[[#This Row],[1Y Return vs Nifty Z-Score]],Table2[1Y Return vs Nifty Z-Score])</f>
        <v>542</v>
      </c>
      <c r="AT568">
        <f>_xlfn.RANK.AVG(Table2[[#This Row],[6M Return vs Nifty Z-Score]],Table2[6M Return vs Nifty Z-Score])</f>
        <v>529</v>
      </c>
      <c r="AU568">
        <f>_xlfn.RANK.AVG(Table2[[#This Row],[Sharpe Ratio Z-Score]],Table2[Sharpe Ratio Z-Score])</f>
        <v>480</v>
      </c>
      <c r="AV568">
        <f>(Table2[[#This Row],[Rank 1Y]]+Table2[[#This Row],[Rank 6M]]+Table2[[#This Row],[Rank Sharpe]])/3</f>
        <v>517</v>
      </c>
    </row>
    <row r="569" spans="1:48" x14ac:dyDescent="0.3">
      <c r="A569" t="s">
        <v>1583</v>
      </c>
      <c r="B569" t="s">
        <v>1584</v>
      </c>
      <c r="C569" t="s">
        <v>3078</v>
      </c>
      <c r="D569" t="s">
        <v>347</v>
      </c>
      <c r="E569">
        <v>5566.71630491</v>
      </c>
      <c r="F569">
        <v>260.89999999999998</v>
      </c>
      <c r="G569">
        <v>-15.771556135124101</v>
      </c>
      <c r="H569">
        <f>(Table2[[#This Row],[1Y Return vs Nifty]]-AVERAGE(Table2[1Y Return vs Nifty]))/_xlfn.STDEV.P(Table2[1Y Return vs Nifty])</f>
        <v>-0.7569780599154281</v>
      </c>
      <c r="I569">
        <v>-6.2913156233064296</v>
      </c>
      <c r="J569">
        <f>(Table2[[#This Row],[1M Return vs Nifty]]-AVERAGE(Table2[1M Return vs Nifty]))/_xlfn.STDEV.P(Table2[1M Return vs Nifty])</f>
        <v>-0.29312998869335644</v>
      </c>
      <c r="K569">
        <v>10.612117223104001</v>
      </c>
      <c r="L569">
        <f>(Table2[[#This Row],[6M Return vs Nifty]]-AVERAGE(Table2[6M Return vs Nifty]))/_xlfn.STDEV.P(Table2[6M Return vs Nifty])</f>
        <v>0.21619198963245626</v>
      </c>
      <c r="M569">
        <v>-7.2901909791191404</v>
      </c>
      <c r="N569">
        <f>(Table2[[#This Row],[1W Return vs Nifty]]-AVERAGE(Table2[1W Return vs Nifty]))/_xlfn.STDEV.P(Table2[1W Return vs Nifty])</f>
        <v>-0.80236423601188889</v>
      </c>
      <c r="O569">
        <v>268.95999999999998</v>
      </c>
      <c r="P569">
        <v>258.56994946805497</v>
      </c>
      <c r="Q569">
        <v>236.59418269645201</v>
      </c>
      <c r="R569">
        <v>39.418029760391001</v>
      </c>
      <c r="S569" s="1">
        <f>(Table2[[#This Row],[Close Price]]-Table2[[#This Row],[20D EMA]])/Table2[[#This Row],[20D EMA]]</f>
        <v>-2.9967281380130883E-2</v>
      </c>
      <c r="T569" s="1">
        <f>(Table2[[#This Row],[Close Price]]-Table2[[#This Row],[50D EMA]])/Table2[[#This Row],[50D EMA]]</f>
        <v>9.0112966983925229E-3</v>
      </c>
      <c r="U569" s="1">
        <f>(Table2[[#This Row],[Close Price]]-Table2[[#This Row],[200D EMA]])/Table2[[#This Row],[200D EMA]]</f>
        <v>0.10273210028469758</v>
      </c>
      <c r="V569">
        <v>0.87621633839137303</v>
      </c>
      <c r="W569">
        <v>259.05</v>
      </c>
      <c r="X569">
        <v>261.89999999999998</v>
      </c>
      <c r="Y569">
        <v>253.1</v>
      </c>
      <c r="Z569">
        <v>268.8</v>
      </c>
      <c r="AA569">
        <v>253.1</v>
      </c>
      <c r="AB569">
        <v>292.3</v>
      </c>
      <c r="AC569" s="1">
        <f>(Table2[[#This Row],[Close Price]]/Table2[[#This Row],[Day Low]])-1</f>
        <v>7.1414784790579944E-3</v>
      </c>
      <c r="AD569" s="1">
        <f>(Table2[[#This Row],[Day High]]/Table2[[#This Row],[Close Price]])-1</f>
        <v>3.8328861632810352E-3</v>
      </c>
      <c r="AE569" s="1">
        <f>(Table2[[#This Row],[Close Price]]/Table2[[#This Row],[Current Week Low]])-1</f>
        <v>3.0817858553931154E-2</v>
      </c>
      <c r="AF569" s="1">
        <f>(Table2[[#This Row],[Current Week High]]/Table2[[#This Row],[Close Price]])-1</f>
        <v>3.0279800689919645E-2</v>
      </c>
      <c r="AG569" s="1">
        <f>(Table2[[#This Row],[Close Price]]/Table2[[#This Row],[Current Month Low]])-1</f>
        <v>3.0817858553931154E-2</v>
      </c>
      <c r="AH569" s="1">
        <f>(Table2[[#This Row],[Current Month High]]/Table2[[#This Row],[Close Price]])-1</f>
        <v>0.12035262552702197</v>
      </c>
      <c r="AI569">
        <v>13.875047911077001</v>
      </c>
      <c r="AJ569">
        <v>38.042328042328002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0.04</v>
      </c>
      <c r="AM569" t="s">
        <v>3111</v>
      </c>
      <c r="AN569">
        <v>-3.37</v>
      </c>
      <c r="AO569" t="s">
        <v>3110</v>
      </c>
      <c r="AP569">
        <v>-8.7582905318184995E-2</v>
      </c>
      <c r="AQ569">
        <f>(Table2[[#This Row],[Sharpe Ratio]]-AVERAGE(Table2[Sharpe Ratio]))/_xlfn.STDEV.P(Table2[Sharpe Ratio])</f>
        <v>-1.7543296838044262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-3.3906099787926434</v>
      </c>
      <c r="AS569">
        <f>_xlfn.RANK.AVG(Table2[[#This Row],[1Y Return vs Nifty Z-Score]],Table2[1Y Return vs Nifty Z-Score])</f>
        <v>593</v>
      </c>
      <c r="AT569">
        <f>_xlfn.RANK.AVG(Table2[[#This Row],[6M Return vs Nifty Z-Score]],Table2[6M Return vs Nifty Z-Score])</f>
        <v>250</v>
      </c>
      <c r="AU569">
        <f>_xlfn.RANK.AVG(Table2[[#This Row],[Sharpe Ratio Z-Score]],Table2[Sharpe Ratio Z-Score])</f>
        <v>708</v>
      </c>
      <c r="AV569">
        <f>(Table2[[#This Row],[Rank 1Y]]+Table2[[#This Row],[Rank 6M]]+Table2[[#This Row],[Rank Sharpe]])/3</f>
        <v>517</v>
      </c>
    </row>
    <row r="570" spans="1:48" x14ac:dyDescent="0.3">
      <c r="A570" t="s">
        <v>1271</v>
      </c>
      <c r="B570" t="s">
        <v>1272</v>
      </c>
      <c r="C570" t="s">
        <v>3068</v>
      </c>
      <c r="D570" t="s">
        <v>219</v>
      </c>
      <c r="E570">
        <v>8698.6763484000003</v>
      </c>
      <c r="F570">
        <v>651.45000000000005</v>
      </c>
      <c r="G570">
        <v>-17.6681266780305</v>
      </c>
      <c r="H570">
        <f>(Table2[[#This Row],[1Y Return vs Nifty]]-AVERAGE(Table2[1Y Return vs Nifty]))/_xlfn.STDEV.P(Table2[1Y Return vs Nifty])</f>
        <v>-0.78561597458756083</v>
      </c>
      <c r="I570">
        <v>6.4330329368831398</v>
      </c>
      <c r="J570">
        <f>(Table2[[#This Row],[1M Return vs Nifty]]-AVERAGE(Table2[1M Return vs Nifty]))/_xlfn.STDEV.P(Table2[1M Return vs Nifty])</f>
        <v>1.0117754395079961</v>
      </c>
      <c r="K570">
        <v>-13.1757454479977</v>
      </c>
      <c r="L570">
        <f>(Table2[[#This Row],[6M Return vs Nifty]]-AVERAGE(Table2[6M Return vs Nifty]))/_xlfn.STDEV.P(Table2[6M Return vs Nifty])</f>
        <v>-0.62112876137925377</v>
      </c>
      <c r="M570">
        <v>5.6276044685519198</v>
      </c>
      <c r="N570">
        <f>(Table2[[#This Row],[1W Return vs Nifty]]-AVERAGE(Table2[1W Return vs Nifty]))/_xlfn.STDEV.P(Table2[1W Return vs Nifty])</f>
        <v>1.7073478697878868</v>
      </c>
      <c r="O570">
        <v>623.47</v>
      </c>
      <c r="P570">
        <v>608.20568396634599</v>
      </c>
      <c r="Q570">
        <v>605.60067205663495</v>
      </c>
      <c r="R570">
        <v>63.2879126853719</v>
      </c>
      <c r="S570" s="1">
        <f>(Table2[[#This Row],[Close Price]]-Table2[[#This Row],[20D EMA]])/Table2[[#This Row],[20D EMA]]</f>
        <v>4.4877861003737175E-2</v>
      </c>
      <c r="T570" s="1">
        <f>(Table2[[#This Row],[Close Price]]-Table2[[#This Row],[50D EMA]])/Table2[[#This Row],[50D EMA]]</f>
        <v>7.1101466450693193E-2</v>
      </c>
      <c r="U570" s="1">
        <f>(Table2[[#This Row],[Close Price]]-Table2[[#This Row],[200D EMA]])/Table2[[#This Row],[200D EMA]]</f>
        <v>7.570884587637533E-2</v>
      </c>
      <c r="V570">
        <v>2.0606082674785302</v>
      </c>
      <c r="W570">
        <v>664</v>
      </c>
      <c r="X570">
        <v>684.8</v>
      </c>
      <c r="Y570">
        <v>622.04999999999995</v>
      </c>
      <c r="Z570">
        <v>657.6</v>
      </c>
      <c r="AA570">
        <v>622.04999999999995</v>
      </c>
      <c r="AB570">
        <v>673.8</v>
      </c>
      <c r="AC570" s="1">
        <f>(Table2[[#This Row],[Close Price]]/Table2[[#This Row],[Day Low]])-1</f>
        <v>-1.8900602409638534E-2</v>
      </c>
      <c r="AD570" s="1">
        <f>(Table2[[#This Row],[Day High]]/Table2[[#This Row],[Close Price]])-1</f>
        <v>5.1193491442167227E-2</v>
      </c>
      <c r="AE570" s="1">
        <f>(Table2[[#This Row],[Close Price]]/Table2[[#This Row],[Current Week Low]])-1</f>
        <v>4.7263081745840596E-2</v>
      </c>
      <c r="AF570" s="1">
        <f>(Table2[[#This Row],[Current Week High]]/Table2[[#This Row],[Close Price]])-1</f>
        <v>9.4404789316140381E-3</v>
      </c>
      <c r="AG570" s="1">
        <f>(Table2[[#This Row],[Close Price]]/Table2[[#This Row],[Current Month Low]])-1</f>
        <v>4.7263081745840596E-2</v>
      </c>
      <c r="AH570" s="1">
        <f>(Table2[[#This Row],[Current Month High]]/Table2[[#This Row],[Close Price]])-1</f>
        <v>3.4308081970987558E-2</v>
      </c>
      <c r="AI570">
        <v>5.6873129173382297</v>
      </c>
      <c r="AJ570">
        <v>18.101885424220399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0.02</v>
      </c>
      <c r="AM570" t="s">
        <v>3111</v>
      </c>
      <c r="AN570">
        <v>9.89</v>
      </c>
      <c r="AO570" t="s">
        <v>3111</v>
      </c>
      <c r="AP570">
        <v>3.8797449797029003E-2</v>
      </c>
      <c r="AQ570">
        <f>(Table2[[#This Row],[Sharpe Ratio]]-AVERAGE(Table2[Sharpe Ratio]))/_xlfn.STDEV.P(Table2[Sharpe Ratio])</f>
        <v>-0.27512973746899416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1.0372488358600742</v>
      </c>
      <c r="AS570">
        <f>_xlfn.RANK.AVG(Table2[[#This Row],[1Y Return vs Nifty Z-Score]],Table2[1Y Return vs Nifty Z-Score])</f>
        <v>606</v>
      </c>
      <c r="AT570">
        <f>_xlfn.RANK.AVG(Table2[[#This Row],[6M Return vs Nifty Z-Score]],Table2[6M Return vs Nifty Z-Score])</f>
        <v>532</v>
      </c>
      <c r="AU570">
        <f>_xlfn.RANK.AVG(Table2[[#This Row],[Sharpe Ratio Z-Score]],Table2[Sharpe Ratio Z-Score])</f>
        <v>414</v>
      </c>
      <c r="AV570">
        <f>(Table2[[#This Row],[Rank 1Y]]+Table2[[#This Row],[Rank 6M]]+Table2[[#This Row],[Rank Sharpe]])/3</f>
        <v>517.33333333333337</v>
      </c>
    </row>
    <row r="571" spans="1:48" x14ac:dyDescent="0.3">
      <c r="A571" t="s">
        <v>646</v>
      </c>
      <c r="B571" t="s">
        <v>647</v>
      </c>
      <c r="C571" t="s">
        <v>3076</v>
      </c>
      <c r="D571" t="s">
        <v>595</v>
      </c>
      <c r="E571">
        <v>27251.856772800002</v>
      </c>
      <c r="F571">
        <v>1122</v>
      </c>
      <c r="G571">
        <v>-35.302284789084297</v>
      </c>
      <c r="H571">
        <f>(Table2[[#This Row],[1Y Return vs Nifty]]-AVERAGE(Table2[1Y Return vs Nifty]))/_xlfn.STDEV.P(Table2[1Y Return vs Nifty])</f>
        <v>-1.0518889678005432</v>
      </c>
      <c r="I571">
        <v>3.46284656602649</v>
      </c>
      <c r="J571">
        <f>(Table2[[#This Row],[1M Return vs Nifty]]-AVERAGE(Table2[1M Return vs Nifty]))/_xlfn.STDEV.P(Table2[1M Return vs Nifty])</f>
        <v>0.70717734556496314</v>
      </c>
      <c r="K571">
        <v>1.69929287934498</v>
      </c>
      <c r="L571">
        <f>(Table2[[#This Row],[6M Return vs Nifty]]-AVERAGE(Table2[6M Return vs Nifty]))/_xlfn.STDEV.P(Table2[6M Return vs Nifty])</f>
        <v>-9.7534925489595831E-2</v>
      </c>
      <c r="M571">
        <v>3.68794155197569</v>
      </c>
      <c r="N571">
        <f>(Table2[[#This Row],[1W Return vs Nifty]]-AVERAGE(Table2[1W Return vs Nifty]))/_xlfn.STDEV.P(Table2[1W Return vs Nifty])</f>
        <v>1.3305037308152488</v>
      </c>
      <c r="O571">
        <v>1100.58</v>
      </c>
      <c r="P571">
        <v>1078.1462642449701</v>
      </c>
      <c r="Q571">
        <v>1096.20754660278</v>
      </c>
      <c r="R571">
        <v>57.980827192104996</v>
      </c>
      <c r="S571" s="1">
        <f>(Table2[[#This Row],[Close Price]]-Table2[[#This Row],[20D EMA]])/Table2[[#This Row],[20D EMA]]</f>
        <v>1.9462465245597842E-2</v>
      </c>
      <c r="T571" s="1">
        <f>(Table2[[#This Row],[Close Price]]-Table2[[#This Row],[50D EMA]])/Table2[[#This Row],[50D EMA]]</f>
        <v>4.0675126566190753E-2</v>
      </c>
      <c r="U571" s="1">
        <f>(Table2[[#This Row],[Close Price]]-Table2[[#This Row],[200D EMA]])/Table2[[#This Row],[200D EMA]]</f>
        <v>2.3528804811782714E-2</v>
      </c>
      <c r="V571">
        <v>0.80732960618076099</v>
      </c>
      <c r="W571">
        <v>1122.05</v>
      </c>
      <c r="X571">
        <v>1129.7</v>
      </c>
      <c r="Y571">
        <v>1093.25</v>
      </c>
      <c r="Z571">
        <v>1170.95</v>
      </c>
      <c r="AA571">
        <v>1093.25</v>
      </c>
      <c r="AB571">
        <v>1170.95</v>
      </c>
      <c r="AC571" s="1">
        <f>(Table2[[#This Row],[Close Price]]/Table2[[#This Row],[Day Low]])-1</f>
        <v>-4.4561294059941581E-5</v>
      </c>
      <c r="AD571" s="1">
        <f>(Table2[[#This Row],[Day High]]/Table2[[#This Row],[Close Price]])-1</f>
        <v>6.8627450980391913E-3</v>
      </c>
      <c r="AE571" s="1">
        <f>(Table2[[#This Row],[Close Price]]/Table2[[#This Row],[Current Week Low]])-1</f>
        <v>2.6297736107935066E-2</v>
      </c>
      <c r="AF571" s="1">
        <f>(Table2[[#This Row],[Current Week High]]/Table2[[#This Row],[Close Price]])-1</f>
        <v>4.3627450980392224E-2</v>
      </c>
      <c r="AG571" s="1">
        <f>(Table2[[#This Row],[Close Price]]/Table2[[#This Row],[Current Month Low]])-1</f>
        <v>2.6297736107935066E-2</v>
      </c>
      <c r="AH571" s="1">
        <f>(Table2[[#This Row],[Current Month High]]/Table2[[#This Row],[Close Price]])-1</f>
        <v>4.3627450980392224E-2</v>
      </c>
      <c r="AI571">
        <v>32.611408199643499</v>
      </c>
      <c r="AJ571">
        <v>26.629422718808101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</v>
      </c>
      <c r="AM571" t="s">
        <v>3112</v>
      </c>
      <c r="AN571">
        <v>6.45</v>
      </c>
      <c r="AO571" t="s">
        <v>3111</v>
      </c>
      <c r="AP571">
        <v>8.7957455273300004E-4</v>
      </c>
      <c r="AQ571">
        <f>(Table2[[#This Row],[Sharpe Ratio]]-AVERAGE(Table2[Sharpe Ratio]))/_xlfn.STDEV.P(Table2[Sharpe Ratio])</f>
        <v>-0.7189338316684748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678</v>
      </c>
      <c r="AT571">
        <f>_xlfn.RANK.AVG(Table2[[#This Row],[6M Return vs Nifty Z-Score]],Table2[6M Return vs Nifty Z-Score])</f>
        <v>350</v>
      </c>
      <c r="AU571">
        <f>_xlfn.RANK.AVG(Table2[[#This Row],[Sharpe Ratio Z-Score]],Table2[Sharpe Ratio Z-Score])</f>
        <v>526</v>
      </c>
      <c r="AV571">
        <f>(Table2[[#This Row],[Rank 1Y]]+Table2[[#This Row],[Rank 6M]]+Table2[[#This Row],[Rank Sharpe]])/3</f>
        <v>518</v>
      </c>
    </row>
    <row r="572" spans="1:48" x14ac:dyDescent="0.3">
      <c r="A572" t="s">
        <v>280</v>
      </c>
      <c r="B572" t="s">
        <v>281</v>
      </c>
      <c r="C572" t="s">
        <v>3064</v>
      </c>
      <c r="D572" t="s">
        <v>176</v>
      </c>
      <c r="E572">
        <v>96277.374665819996</v>
      </c>
      <c r="F572">
        <v>875.4</v>
      </c>
      <c r="G572">
        <v>10.548126264145001</v>
      </c>
      <c r="H572">
        <f>(Table2[[#This Row],[1Y Return vs Nifty]]-AVERAGE(Table2[1Y Return vs Nifty]))/_xlfn.STDEV.P(Table2[1Y Return vs Nifty])</f>
        <v>-0.35955502623652524</v>
      </c>
      <c r="I572">
        <v>-2.8233586907647998</v>
      </c>
      <c r="J572">
        <f>(Table2[[#This Row],[1M Return vs Nifty]]-AVERAGE(Table2[1M Return vs Nifty]))/_xlfn.STDEV.P(Table2[1M Return vs Nifty])</f>
        <v>6.251539500828783E-2</v>
      </c>
      <c r="K572">
        <v>-26.6241572347428</v>
      </c>
      <c r="L572">
        <f>(Table2[[#This Row],[6M Return vs Nifty]]-AVERAGE(Table2[6M Return vs Nifty]))/_xlfn.STDEV.P(Table2[6M Return vs Nifty])</f>
        <v>-1.0945060636146471</v>
      </c>
      <c r="M572">
        <v>-0.99968819699872802</v>
      </c>
      <c r="N572">
        <f>(Table2[[#This Row],[1W Return vs Nifty]]-AVERAGE(Table2[1W Return vs Nifty]))/_xlfn.STDEV.P(Table2[1W Return vs Nifty])</f>
        <v>0.41977548959439159</v>
      </c>
      <c r="O572">
        <v>890.44</v>
      </c>
      <c r="P572">
        <v>906.30742182093104</v>
      </c>
      <c r="Q572">
        <v>949.56391715295695</v>
      </c>
      <c r="R572">
        <v>42.7066295582854</v>
      </c>
      <c r="S572" s="1">
        <f>(Table2[[#This Row],[Close Price]]-Table2[[#This Row],[20D EMA]])/Table2[[#This Row],[20D EMA]]</f>
        <v>-1.6890526032074117E-2</v>
      </c>
      <c r="T572" s="1">
        <f>(Table2[[#This Row],[Close Price]]-Table2[[#This Row],[50D EMA]])/Table2[[#This Row],[50D EMA]]</f>
        <v>-3.4102580511624431E-2</v>
      </c>
      <c r="U572" s="1">
        <f>(Table2[[#This Row],[Close Price]]-Table2[[#This Row],[200D EMA]])/Table2[[#This Row],[200D EMA]]</f>
        <v>-7.8103133252282742E-2</v>
      </c>
      <c r="V572">
        <v>1.2134125644018801</v>
      </c>
      <c r="W572">
        <v>875.4</v>
      </c>
      <c r="X572">
        <v>879.95</v>
      </c>
      <c r="Y572">
        <v>851</v>
      </c>
      <c r="Z572">
        <v>896.45</v>
      </c>
      <c r="AA572">
        <v>851</v>
      </c>
      <c r="AB572">
        <v>941.9</v>
      </c>
      <c r="AC572" s="1">
        <f>(Table2[[#This Row],[Close Price]]/Table2[[#This Row],[Day Low]])-1</f>
        <v>0</v>
      </c>
      <c r="AD572" s="1">
        <f>(Table2[[#This Row],[Day High]]/Table2[[#This Row],[Close Price]])-1</f>
        <v>5.1976239433402238E-3</v>
      </c>
      <c r="AE572" s="1">
        <f>(Table2[[#This Row],[Close Price]]/Table2[[#This Row],[Current Week Low]])-1</f>
        <v>2.8672150411280795E-2</v>
      </c>
      <c r="AF572" s="1">
        <f>(Table2[[#This Row],[Current Week High]]/Table2[[#This Row],[Close Price]])-1</f>
        <v>2.4046150331277216E-2</v>
      </c>
      <c r="AG572" s="1">
        <f>(Table2[[#This Row],[Close Price]]/Table2[[#This Row],[Current Month Low]])-1</f>
        <v>2.8672150411280795E-2</v>
      </c>
      <c r="AH572" s="1">
        <f>(Table2[[#This Row],[Current Month High]]/Table2[[#This Row],[Close Price]])-1</f>
        <v>7.5965273018048896E-2</v>
      </c>
      <c r="AI572">
        <v>43.865661411925899</v>
      </c>
      <c r="AJ572">
        <v>67.701149425287298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-0.11</v>
      </c>
      <c r="AM572" t="s">
        <v>3110</v>
      </c>
      <c r="AN572">
        <v>-1.21</v>
      </c>
      <c r="AO572" t="s">
        <v>3110</v>
      </c>
      <c r="AP572">
        <v>2.1381364362046001E-2</v>
      </c>
      <c r="AQ572">
        <f>(Table2[[#This Row],[Sharpe Ratio]]-AVERAGE(Table2[Sharpe Ratio]))/_xlfn.STDEV.P(Table2[Sharpe Ratio])</f>
        <v>-0.47897370212089346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419</v>
      </c>
      <c r="AT572">
        <f>_xlfn.RANK.AVG(Table2[[#This Row],[6M Return vs Nifty Z-Score]],Table2[6M Return vs Nifty Z-Score])</f>
        <v>663</v>
      </c>
      <c r="AU572">
        <f>_xlfn.RANK.AVG(Table2[[#This Row],[Sharpe Ratio Z-Score]],Table2[Sharpe Ratio Z-Score])</f>
        <v>473</v>
      </c>
      <c r="AV572">
        <f>(Table2[[#This Row],[Rank 1Y]]+Table2[[#This Row],[Rank 6M]]+Table2[[#This Row],[Rank Sharpe]])/3</f>
        <v>518.33333333333337</v>
      </c>
    </row>
    <row r="573" spans="1:48" x14ac:dyDescent="0.3">
      <c r="A573" t="s">
        <v>567</v>
      </c>
      <c r="B573" t="s">
        <v>568</v>
      </c>
      <c r="C573" t="s">
        <v>3070</v>
      </c>
      <c r="D573" t="s">
        <v>51</v>
      </c>
      <c r="E573">
        <v>33410.001907170001</v>
      </c>
      <c r="F573">
        <v>2027.9</v>
      </c>
      <c r="G573">
        <v>27.064461934762399</v>
      </c>
      <c r="H573">
        <f>(Table2[[#This Row],[1Y Return vs Nifty]]-AVERAGE(Table2[1Y Return vs Nifty]))/_xlfn.STDEV.P(Table2[1Y Return vs Nifty])</f>
        <v>-0.11016097474682628</v>
      </c>
      <c r="I573">
        <v>14.2769955178552</v>
      </c>
      <c r="J573">
        <f>(Table2[[#This Row],[1M Return vs Nifty]]-AVERAGE(Table2[1M Return vs Nifty]))/_xlfn.STDEV.P(Table2[1M Return vs Nifty])</f>
        <v>1.8161882785701664</v>
      </c>
      <c r="K573">
        <v>-11.5760047330891</v>
      </c>
      <c r="L573">
        <f>(Table2[[#This Row],[6M Return vs Nifty]]-AVERAGE(Table2[6M Return vs Nifty]))/_xlfn.STDEV.P(Table2[6M Return vs Nifty])</f>
        <v>-0.56481869622747594</v>
      </c>
      <c r="M573">
        <v>3.8326698843383502</v>
      </c>
      <c r="N573">
        <f>(Table2[[#This Row],[1W Return vs Nifty]]-AVERAGE(Table2[1W Return vs Nifty]))/_xlfn.STDEV.P(Table2[1W Return vs Nifty])</f>
        <v>1.358622030818851</v>
      </c>
      <c r="O573">
        <v>2032.94</v>
      </c>
      <c r="P573">
        <v>1950.31096376752</v>
      </c>
      <c r="Q573">
        <v>1818.44281847613</v>
      </c>
      <c r="R573">
        <v>42.812033742314199</v>
      </c>
      <c r="S573" s="1">
        <f>(Table2[[#This Row],[Close Price]]-Table2[[#This Row],[20D EMA]])/Table2[[#This Row],[20D EMA]]</f>
        <v>-2.4791681013704111E-3</v>
      </c>
      <c r="T573" s="1">
        <f>(Table2[[#This Row],[Close Price]]-Table2[[#This Row],[50D EMA]])/Table2[[#This Row],[50D EMA]]</f>
        <v>3.9782905225840097E-2</v>
      </c>
      <c r="U573" s="1">
        <f>(Table2[[#This Row],[Close Price]]-Table2[[#This Row],[200D EMA]])/Table2[[#This Row],[200D EMA]]</f>
        <v>0.11518491502493156</v>
      </c>
      <c r="V573">
        <v>1.33361004914727</v>
      </c>
      <c r="W573">
        <v>2000.25</v>
      </c>
      <c r="X573">
        <v>2048.1</v>
      </c>
      <c r="Y573">
        <v>1911.05</v>
      </c>
      <c r="Z573">
        <v>2220.9499999999998</v>
      </c>
      <c r="AA573">
        <v>1911.05</v>
      </c>
      <c r="AB573">
        <v>2220.9499999999998</v>
      </c>
      <c r="AC573" s="1">
        <f>(Table2[[#This Row],[Close Price]]/Table2[[#This Row],[Day Low]])-1</f>
        <v>1.382327209098877E-2</v>
      </c>
      <c r="AD573" s="1">
        <f>(Table2[[#This Row],[Day High]]/Table2[[#This Row],[Close Price]])-1</f>
        <v>9.961043443956763E-3</v>
      </c>
      <c r="AE573" s="1">
        <f>(Table2[[#This Row],[Close Price]]/Table2[[#This Row],[Current Week Low]])-1</f>
        <v>6.1144397059208266E-2</v>
      </c>
      <c r="AF573" s="1">
        <f>(Table2[[#This Row],[Current Week High]]/Table2[[#This Row],[Close Price]])-1</f>
        <v>9.5197001824547378E-2</v>
      </c>
      <c r="AG573" s="1">
        <f>(Table2[[#This Row],[Close Price]]/Table2[[#This Row],[Current Month Low]])-1</f>
        <v>6.1144397059208266E-2</v>
      </c>
      <c r="AH573" s="1">
        <f>(Table2[[#This Row],[Current Month High]]/Table2[[#This Row],[Close Price]])-1</f>
        <v>9.5197001824547378E-2</v>
      </c>
      <c r="AI573">
        <v>9.5197001824547307</v>
      </c>
      <c r="AJ573">
        <v>55.866415587410103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-0.01</v>
      </c>
      <c r="AM573" t="s">
        <v>3110</v>
      </c>
      <c r="AN573">
        <v>1.66</v>
      </c>
      <c r="AO573" t="s">
        <v>3111</v>
      </c>
      <c r="AP573">
        <v>-0.114195376811495</v>
      </c>
      <c r="AQ573">
        <f>(Table2[[#This Row],[Sharpe Ratio]]-AVERAGE(Table2[Sharpe Ratio]))/_xlfn.STDEV.P(Table2[Sharpe Ratio])</f>
        <v>-2.0658113723063325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0.4340192661083826</v>
      </c>
      <c r="AS573">
        <f>_xlfn.RANK.AVG(Table2[[#This Row],[1Y Return vs Nifty Z-Score]],Table2[1Y Return vs Nifty Z-Score])</f>
        <v>322</v>
      </c>
      <c r="AT573">
        <f>_xlfn.RANK.AVG(Table2[[#This Row],[6M Return vs Nifty Z-Score]],Table2[6M Return vs Nifty Z-Score])</f>
        <v>510</v>
      </c>
      <c r="AU573">
        <f>_xlfn.RANK.AVG(Table2[[#This Row],[Sharpe Ratio Z-Score]],Table2[Sharpe Ratio Z-Score])</f>
        <v>727</v>
      </c>
      <c r="AV573">
        <f>(Table2[[#This Row],[Rank 1Y]]+Table2[[#This Row],[Rank 6M]]+Table2[[#This Row],[Rank Sharpe]])/3</f>
        <v>519.66666666666663</v>
      </c>
    </row>
    <row r="574" spans="1:48" x14ac:dyDescent="0.3">
      <c r="A574" t="s">
        <v>803</v>
      </c>
      <c r="B574" t="s">
        <v>804</v>
      </c>
      <c r="C574" t="s">
        <v>595</v>
      </c>
      <c r="D574" t="s">
        <v>595</v>
      </c>
      <c r="E574">
        <v>19544.94373572</v>
      </c>
      <c r="F574">
        <v>38.840000000000003</v>
      </c>
      <c r="G574">
        <v>-5.77075000751414</v>
      </c>
      <c r="H574">
        <f>(Table2[[#This Row],[1Y Return vs Nifty]]-AVERAGE(Table2[1Y Return vs Nifty]))/_xlfn.STDEV.P(Table2[1Y Return vs Nifty])</f>
        <v>-0.60596747209086965</v>
      </c>
      <c r="I574">
        <v>-1.6921310684353099</v>
      </c>
      <c r="J574">
        <f>(Table2[[#This Row],[1M Return vs Nifty]]-AVERAGE(Table2[1M Return vs Nifty]))/_xlfn.STDEV.P(Table2[1M Return vs Nifty])</f>
        <v>0.17852487540930798</v>
      </c>
      <c r="K574">
        <v>-25.711040800928998</v>
      </c>
      <c r="L574">
        <f>(Table2[[#This Row],[6M Return vs Nifty]]-AVERAGE(Table2[6M Return vs Nifty]))/_xlfn.STDEV.P(Table2[6M Return vs Nifty])</f>
        <v>-1.062364826350362</v>
      </c>
      <c r="M574">
        <v>-5.4943161569285204</v>
      </c>
      <c r="N574">
        <f>(Table2[[#This Row],[1W Return vs Nifty]]-AVERAGE(Table2[1W Return vs Nifty]))/_xlfn.STDEV.P(Table2[1W Return vs Nifty])</f>
        <v>-0.45345572449296673</v>
      </c>
      <c r="O574">
        <v>38.1</v>
      </c>
      <c r="P574">
        <v>38.224896460667303</v>
      </c>
      <c r="Q574">
        <v>38.4801222023778</v>
      </c>
      <c r="R574">
        <v>56.251403124096001</v>
      </c>
      <c r="S574" s="1">
        <f>(Table2[[#This Row],[Close Price]]-Table2[[#This Row],[20D EMA]])/Table2[[#This Row],[20D EMA]]</f>
        <v>1.9422572178477742E-2</v>
      </c>
      <c r="T574" s="1">
        <f>(Table2[[#This Row],[Close Price]]-Table2[[#This Row],[50D EMA]])/Table2[[#This Row],[50D EMA]]</f>
        <v>1.6091699292518177E-2</v>
      </c>
      <c r="U574" s="1">
        <f>(Table2[[#This Row],[Close Price]]-Table2[[#This Row],[200D EMA]])/Table2[[#This Row],[200D EMA]]</f>
        <v>9.3523039175786703E-3</v>
      </c>
      <c r="V574">
        <v>2.1241337540462899</v>
      </c>
      <c r="W574">
        <v>37.83</v>
      </c>
      <c r="X574">
        <v>38.65</v>
      </c>
      <c r="Y574">
        <v>36.4</v>
      </c>
      <c r="Z574">
        <v>39.75</v>
      </c>
      <c r="AA574">
        <v>36.4</v>
      </c>
      <c r="AB574">
        <v>39.75</v>
      </c>
      <c r="AC574" s="1">
        <f>(Table2[[#This Row],[Close Price]]/Table2[[#This Row],[Day Low]])-1</f>
        <v>2.6698387523129918E-2</v>
      </c>
      <c r="AD574" s="1">
        <f>(Table2[[#This Row],[Day High]]/Table2[[#This Row],[Close Price]])-1</f>
        <v>-4.8918640576726125E-3</v>
      </c>
      <c r="AE574" s="1">
        <f>(Table2[[#This Row],[Close Price]]/Table2[[#This Row],[Current Week Low]])-1</f>
        <v>6.7032967032967239E-2</v>
      </c>
      <c r="AF574" s="1">
        <f>(Table2[[#This Row],[Current Week High]]/Table2[[#This Row],[Close Price]])-1</f>
        <v>2.3429454170957653E-2</v>
      </c>
      <c r="AG574" s="1">
        <f>(Table2[[#This Row],[Close Price]]/Table2[[#This Row],[Current Month Low]])-1</f>
        <v>6.7032967032967239E-2</v>
      </c>
      <c r="AH574" s="1">
        <f>(Table2[[#This Row],[Current Month High]]/Table2[[#This Row],[Close Price]])-1</f>
        <v>2.3429454170957653E-2</v>
      </c>
      <c r="AI574">
        <v>36.199794026776502</v>
      </c>
      <c r="AJ574">
        <v>22.138364779874198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-0.12</v>
      </c>
      <c r="AM574" t="s">
        <v>3110</v>
      </c>
      <c r="AN574">
        <v>4.3</v>
      </c>
      <c r="AO574" t="s">
        <v>3111</v>
      </c>
      <c r="AP574">
        <v>5.5454340732005003E-2</v>
      </c>
      <c r="AQ574">
        <f>(Table2[[#This Row],[Sharpe Ratio]]-AVERAGE(Table2[Sharpe Ratio]))/_xlfn.STDEV.P(Table2[Sharpe Ratio])</f>
        <v>-8.0171651185174664E-2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536</v>
      </c>
      <c r="AT574">
        <f>_xlfn.RANK.AVG(Table2[[#This Row],[6M Return vs Nifty Z-Score]],Table2[6M Return vs Nifty Z-Score])</f>
        <v>657</v>
      </c>
      <c r="AU574">
        <f>_xlfn.RANK.AVG(Table2[[#This Row],[Sharpe Ratio Z-Score]],Table2[Sharpe Ratio Z-Score])</f>
        <v>368</v>
      </c>
      <c r="AV574">
        <f>(Table2[[#This Row],[Rank 1Y]]+Table2[[#This Row],[Rank 6M]]+Table2[[#This Row],[Rank Sharpe]])/3</f>
        <v>520.33333333333337</v>
      </c>
    </row>
    <row r="575" spans="1:48" x14ac:dyDescent="0.3">
      <c r="A575" t="s">
        <v>1919</v>
      </c>
      <c r="B575" t="s">
        <v>1920</v>
      </c>
      <c r="C575" t="s">
        <v>3070</v>
      </c>
      <c r="D575" t="s">
        <v>51</v>
      </c>
      <c r="E575">
        <v>3451.748477485</v>
      </c>
      <c r="F575">
        <v>138.53</v>
      </c>
      <c r="G575">
        <v>15.5929100447587</v>
      </c>
      <c r="H575">
        <f>(Table2[[#This Row],[1Y Return vs Nifty]]-AVERAGE(Table2[1Y Return vs Nifty]))/_xlfn.STDEV.P(Table2[1Y Return vs Nifty])</f>
        <v>-0.28337959053289014</v>
      </c>
      <c r="I575">
        <v>-0.346109850500948</v>
      </c>
      <c r="J575">
        <f>(Table2[[#This Row],[1M Return vs Nifty]]-AVERAGE(Table2[1M Return vs Nifty]))/_xlfn.STDEV.P(Table2[1M Return vs Nifty])</f>
        <v>0.31656183545078748</v>
      </c>
      <c r="K575">
        <v>-10.153884990818099</v>
      </c>
      <c r="L575">
        <f>(Table2[[#This Row],[6M Return vs Nifty]]-AVERAGE(Table2[6M Return vs Nifty]))/_xlfn.STDEV.P(Table2[6M Return vs Nifty])</f>
        <v>-0.51476079959796828</v>
      </c>
      <c r="M575">
        <v>-6.9464580469318298</v>
      </c>
      <c r="N575">
        <f>(Table2[[#This Row],[1W Return vs Nifty]]-AVERAGE(Table2[1W Return vs Nifty]))/_xlfn.STDEV.P(Table2[1W Return vs Nifty])</f>
        <v>-0.73558266290468532</v>
      </c>
      <c r="O575">
        <v>137.41999999999999</v>
      </c>
      <c r="P575">
        <v>131.32084814486899</v>
      </c>
      <c r="Q575">
        <v>120.770405394853</v>
      </c>
      <c r="R575">
        <v>50.291434629862003</v>
      </c>
      <c r="S575" s="1">
        <f>(Table2[[#This Row],[Close Price]]-Table2[[#This Row],[20D EMA]])/Table2[[#This Row],[20D EMA]]</f>
        <v>8.077426866540633E-3</v>
      </c>
      <c r="T575" s="1">
        <f>(Table2[[#This Row],[Close Price]]-Table2[[#This Row],[50D EMA]])/Table2[[#This Row],[50D EMA]]</f>
        <v>5.4897238001220525E-2</v>
      </c>
      <c r="U575" s="1">
        <f>(Table2[[#This Row],[Close Price]]-Table2[[#This Row],[200D EMA]])/Table2[[#This Row],[200D EMA]]</f>
        <v>0.14705253780578831</v>
      </c>
      <c r="V575">
        <v>0.69313449796806703</v>
      </c>
      <c r="W575">
        <v>137.91</v>
      </c>
      <c r="X575">
        <v>139.15</v>
      </c>
      <c r="Y575">
        <v>130.03</v>
      </c>
      <c r="Z575">
        <v>139.69999999999999</v>
      </c>
      <c r="AA575">
        <v>130.03</v>
      </c>
      <c r="AB575">
        <v>145.01</v>
      </c>
      <c r="AC575" s="1">
        <f>(Table2[[#This Row],[Close Price]]/Table2[[#This Row],[Day Low]])-1</f>
        <v>4.4956855920528227E-3</v>
      </c>
      <c r="AD575" s="1">
        <f>(Table2[[#This Row],[Day High]]/Table2[[#This Row],[Close Price]])-1</f>
        <v>4.4755648595973252E-3</v>
      </c>
      <c r="AE575" s="1">
        <f>(Table2[[#This Row],[Close Price]]/Table2[[#This Row],[Current Week Low]])-1</f>
        <v>6.5369530108436491E-2</v>
      </c>
      <c r="AF575" s="1">
        <f>(Table2[[#This Row],[Current Week High]]/Table2[[#This Row],[Close Price]])-1</f>
        <v>8.4458240092397663E-3</v>
      </c>
      <c r="AG575" s="1">
        <f>(Table2[[#This Row],[Close Price]]/Table2[[#This Row],[Current Month Low]])-1</f>
        <v>6.5369530108436491E-2</v>
      </c>
      <c r="AH575" s="1">
        <f>(Table2[[#This Row],[Current Month High]]/Table2[[#This Row],[Close Price]])-1</f>
        <v>4.6776871435789902E-2</v>
      </c>
      <c r="AI575">
        <v>12.2500541398975</v>
      </c>
      <c r="AJ575">
        <v>60.335648148148103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0.03</v>
      </c>
      <c r="AM575" t="s">
        <v>3111</v>
      </c>
      <c r="AN575">
        <v>-4.38</v>
      </c>
      <c r="AO575" t="s">
        <v>3110</v>
      </c>
      <c r="AP575">
        <v>-6.4031048650246003E-2</v>
      </c>
      <c r="AQ575">
        <f>(Table2[[#This Row],[Sharpe Ratio]]-AVERAGE(Table2[Sharpe Ratio]))/_xlfn.STDEV.P(Table2[Sharpe Ratio])</f>
        <v>-1.4786705033285101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-2.6958317209132665</v>
      </c>
      <c r="AS575">
        <f>_xlfn.RANK.AVG(Table2[[#This Row],[1Y Return vs Nifty Z-Score]],Table2[1Y Return vs Nifty Z-Score])</f>
        <v>380</v>
      </c>
      <c r="AT575">
        <f>_xlfn.RANK.AVG(Table2[[#This Row],[6M Return vs Nifty Z-Score]],Table2[6M Return vs Nifty Z-Score])</f>
        <v>496</v>
      </c>
      <c r="AU575">
        <f>_xlfn.RANK.AVG(Table2[[#This Row],[Sharpe Ratio Z-Score]],Table2[Sharpe Ratio Z-Score])</f>
        <v>685</v>
      </c>
      <c r="AV575">
        <f>(Table2[[#This Row],[Rank 1Y]]+Table2[[#This Row],[Rank 6M]]+Table2[[#This Row],[Rank Sharpe]])/3</f>
        <v>520.33333333333337</v>
      </c>
    </row>
    <row r="576" spans="1:48" x14ac:dyDescent="0.3">
      <c r="A576" t="s">
        <v>178</v>
      </c>
      <c r="B576" t="s">
        <v>179</v>
      </c>
      <c r="C576" t="s">
        <v>3066</v>
      </c>
      <c r="D576" t="s">
        <v>37</v>
      </c>
      <c r="E576">
        <v>149724.351092625</v>
      </c>
      <c r="F576">
        <v>696.25</v>
      </c>
      <c r="G576">
        <v>-16.670414302146298</v>
      </c>
      <c r="H576">
        <f>(Table2[[#This Row],[1Y Return vs Nifty]]-AVERAGE(Table2[1Y Return vs Nifty]))/_xlfn.STDEV.P(Table2[1Y Return vs Nifty])</f>
        <v>-0.77055067580667991</v>
      </c>
      <c r="I576">
        <v>11.4889996051092</v>
      </c>
      <c r="J576">
        <f>(Table2[[#This Row],[1M Return vs Nifty]]-AVERAGE(Table2[1M Return vs Nifty]))/_xlfn.STDEV.P(Table2[1M Return vs Nifty])</f>
        <v>1.5302741523470131</v>
      </c>
      <c r="K576">
        <v>4.2609312436944604</v>
      </c>
      <c r="L576">
        <f>(Table2[[#This Row],[6M Return vs Nifty]]-AVERAGE(Table2[6M Return vs Nifty]))/_xlfn.STDEV.P(Table2[6M Return vs Nifty])</f>
        <v>-7.3665489223631595E-3</v>
      </c>
      <c r="M576">
        <v>0.15129183549801301</v>
      </c>
      <c r="N576">
        <f>(Table2[[#This Row],[1W Return vs Nifty]]-AVERAGE(Table2[1W Return vs Nifty]))/_xlfn.STDEV.P(Table2[1W Return vs Nifty])</f>
        <v>0.64339170435738957</v>
      </c>
      <c r="O576">
        <v>673.23</v>
      </c>
      <c r="P576">
        <v>637.02769845631406</v>
      </c>
      <c r="Q576">
        <v>613.00922159333697</v>
      </c>
      <c r="R576">
        <v>57.653875549248603</v>
      </c>
      <c r="S576" s="1">
        <f>(Table2[[#This Row],[Close Price]]-Table2[[#This Row],[20D EMA]])/Table2[[#This Row],[20D EMA]]</f>
        <v>3.4193366308690909E-2</v>
      </c>
      <c r="T576" s="1">
        <f>(Table2[[#This Row],[Close Price]]-Table2[[#This Row],[50D EMA]])/Table2[[#This Row],[50D EMA]]</f>
        <v>9.2966603629947617E-2</v>
      </c>
      <c r="U576" s="1">
        <f>(Table2[[#This Row],[Close Price]]-Table2[[#This Row],[200D EMA]])/Table2[[#This Row],[200D EMA]]</f>
        <v>0.13579041794885749</v>
      </c>
      <c r="V576">
        <v>1.1537021591409899</v>
      </c>
      <c r="W576">
        <v>689.7</v>
      </c>
      <c r="X576">
        <v>693.95</v>
      </c>
      <c r="Y576">
        <v>677.3</v>
      </c>
      <c r="Z576">
        <v>719</v>
      </c>
      <c r="AA576">
        <v>677.3</v>
      </c>
      <c r="AB576">
        <v>722.5</v>
      </c>
      <c r="AC576" s="1">
        <f>(Table2[[#This Row],[Close Price]]/Table2[[#This Row],[Day Low]])-1</f>
        <v>9.4968827026242764E-3</v>
      </c>
      <c r="AD576" s="1">
        <f>(Table2[[#This Row],[Day High]]/Table2[[#This Row],[Close Price]])-1</f>
        <v>-3.3034111310591419E-3</v>
      </c>
      <c r="AE576" s="1">
        <f>(Table2[[#This Row],[Close Price]]/Table2[[#This Row],[Current Week Low]])-1</f>
        <v>2.7978739111176765E-2</v>
      </c>
      <c r="AF576" s="1">
        <f>(Table2[[#This Row],[Current Week High]]/Table2[[#This Row],[Close Price]])-1</f>
        <v>3.2675044883303306E-2</v>
      </c>
      <c r="AG576" s="1">
        <f>(Table2[[#This Row],[Close Price]]/Table2[[#This Row],[Current Month Low]])-1</f>
        <v>2.7978739111176765E-2</v>
      </c>
      <c r="AH576" s="1">
        <f>(Table2[[#This Row],[Current Month High]]/Table2[[#This Row],[Close Price]])-1</f>
        <v>3.7701974865349985E-2</v>
      </c>
      <c r="AI576">
        <v>3.7701974865349901</v>
      </c>
      <c r="AJ576">
        <v>36.145874071177097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0.15</v>
      </c>
      <c r="AM576" t="s">
        <v>3111</v>
      </c>
      <c r="AN576">
        <v>9.23</v>
      </c>
      <c r="AO576" t="s">
        <v>3111</v>
      </c>
      <c r="AP576">
        <v>-4.7743926742414997E-2</v>
      </c>
      <c r="AQ576">
        <f>(Table2[[#This Row],[Sharpe Ratio]]-AVERAGE(Table2[Sharpe Ratio]))/_xlfn.STDEV.P(Table2[Sharpe Ratio])</f>
        <v>-1.2880403232656434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0.10770830870971626</v>
      </c>
      <c r="AS576">
        <f>_xlfn.RANK.AVG(Table2[[#This Row],[1Y Return vs Nifty Z-Score]],Table2[1Y Return vs Nifty Z-Score])</f>
        <v>598</v>
      </c>
      <c r="AT576">
        <f>_xlfn.RANK.AVG(Table2[[#This Row],[6M Return vs Nifty Z-Score]],Table2[6M Return vs Nifty Z-Score])</f>
        <v>314</v>
      </c>
      <c r="AU576">
        <f>_xlfn.RANK.AVG(Table2[[#This Row],[Sharpe Ratio Z-Score]],Table2[Sharpe Ratio Z-Score])</f>
        <v>658</v>
      </c>
      <c r="AV576">
        <f>(Table2[[#This Row],[Rank 1Y]]+Table2[[#This Row],[Rank 6M]]+Table2[[#This Row],[Rank Sharpe]])/3</f>
        <v>523.33333333333337</v>
      </c>
    </row>
    <row r="577" spans="1:48" x14ac:dyDescent="0.3">
      <c r="A577" t="s">
        <v>656</v>
      </c>
      <c r="B577" t="s">
        <v>657</v>
      </c>
      <c r="C577" t="s">
        <v>3080</v>
      </c>
      <c r="D577" t="s">
        <v>166</v>
      </c>
      <c r="E577">
        <v>26827.10985479</v>
      </c>
      <c r="F577">
        <v>1053.05</v>
      </c>
      <c r="G577">
        <v>-22.651160185586999</v>
      </c>
      <c r="H577">
        <f>(Table2[[#This Row],[1Y Return vs Nifty]]-AVERAGE(Table2[1Y Return vs Nifty]))/_xlfn.STDEV.P(Table2[1Y Return vs Nifty])</f>
        <v>-0.86085899095282381</v>
      </c>
      <c r="I577">
        <v>-6.2127979919469896</v>
      </c>
      <c r="J577">
        <f>(Table2[[#This Row],[1M Return vs Nifty]]-AVERAGE(Table2[1M Return vs Nifty]))/_xlfn.STDEV.P(Table2[1M Return vs Nifty])</f>
        <v>-0.28507786068964824</v>
      </c>
      <c r="K577">
        <v>-4.1065962117356198</v>
      </c>
      <c r="L577">
        <f>(Table2[[#This Row],[6M Return vs Nifty]]-AVERAGE(Table2[6M Return vs Nifty]))/_xlfn.STDEV.P(Table2[6M Return vs Nifty])</f>
        <v>-0.30189928899923069</v>
      </c>
      <c r="M577">
        <v>-4.5106142077247302</v>
      </c>
      <c r="N577">
        <f>(Table2[[#This Row],[1W Return vs Nifty]]-AVERAGE(Table2[1W Return vs Nifty]))/_xlfn.STDEV.P(Table2[1W Return vs Nifty])</f>
        <v>-0.26233885006833818</v>
      </c>
      <c r="O577">
        <v>1073.3900000000001</v>
      </c>
      <c r="P577">
        <v>1078.7274174725401</v>
      </c>
      <c r="Q577">
        <v>1059.7026198655101</v>
      </c>
      <c r="R577">
        <v>42.084382015639598</v>
      </c>
      <c r="S577" s="1">
        <f>(Table2[[#This Row],[Close Price]]-Table2[[#This Row],[20D EMA]])/Table2[[#This Row],[20D EMA]]</f>
        <v>-1.8949310129589565E-2</v>
      </c>
      <c r="T577" s="1">
        <f>(Table2[[#This Row],[Close Price]]-Table2[[#This Row],[50D EMA]])/Table2[[#This Row],[50D EMA]]</f>
        <v>-2.3803434543920608E-2</v>
      </c>
      <c r="U577" s="1">
        <f>(Table2[[#This Row],[Close Price]]-Table2[[#This Row],[200D EMA]])/Table2[[#This Row],[200D EMA]]</f>
        <v>-6.2778177016816622E-3</v>
      </c>
      <c r="V577">
        <v>0.79478994475354803</v>
      </c>
      <c r="W577">
        <v>1046</v>
      </c>
      <c r="X577">
        <v>1051.1500000000001</v>
      </c>
      <c r="Y577">
        <v>1027.1500000000001</v>
      </c>
      <c r="Z577">
        <v>1083.5</v>
      </c>
      <c r="AA577">
        <v>1027.1500000000001</v>
      </c>
      <c r="AB577">
        <v>1133</v>
      </c>
      <c r="AC577" s="1">
        <f>(Table2[[#This Row],[Close Price]]/Table2[[#This Row],[Day Low]])-1</f>
        <v>6.7399617590822025E-3</v>
      </c>
      <c r="AD577" s="1">
        <f>(Table2[[#This Row],[Day High]]/Table2[[#This Row],[Close Price]])-1</f>
        <v>-1.8042827975878195E-3</v>
      </c>
      <c r="AE577" s="1">
        <f>(Table2[[#This Row],[Close Price]]/Table2[[#This Row],[Current Week Low]])-1</f>
        <v>2.5215401840042784E-2</v>
      </c>
      <c r="AF577" s="1">
        <f>(Table2[[#This Row],[Current Week High]]/Table2[[#This Row],[Close Price]])-1</f>
        <v>2.8916005887659635E-2</v>
      </c>
      <c r="AG577" s="1">
        <f>(Table2[[#This Row],[Close Price]]/Table2[[#This Row],[Current Month Low]])-1</f>
        <v>2.5215401840042784E-2</v>
      </c>
      <c r="AH577" s="1">
        <f>(Table2[[#This Row],[Current Month High]]/Table2[[#This Row],[Close Price]])-1</f>
        <v>7.5922320877451321E-2</v>
      </c>
      <c r="AI577">
        <v>28.104078628745</v>
      </c>
      <c r="AJ577">
        <v>12.8670953912111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-7.0000000000000007E-2</v>
      </c>
      <c r="AM577" t="s">
        <v>3110</v>
      </c>
      <c r="AN577">
        <v>-1.32</v>
      </c>
      <c r="AO577" t="s">
        <v>3110</v>
      </c>
      <c r="AP577">
        <v>7.3131073472599997E-4</v>
      </c>
      <c r="AQ577">
        <f>(Table2[[#This Row],[Sharpe Ratio]]-AVERAGE(Table2[Sharpe Ratio]))/_xlfn.STDEV.P(Table2[Sharpe Ratio])</f>
        <v>-0.72066916333010456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626</v>
      </c>
      <c r="AT577">
        <f>_xlfn.RANK.AVG(Table2[[#This Row],[6M Return vs Nifty Z-Score]],Table2[6M Return vs Nifty Z-Score])</f>
        <v>419</v>
      </c>
      <c r="AU577">
        <f>_xlfn.RANK.AVG(Table2[[#This Row],[Sharpe Ratio Z-Score]],Table2[Sharpe Ratio Z-Score])</f>
        <v>527</v>
      </c>
      <c r="AV577">
        <f>(Table2[[#This Row],[Rank 1Y]]+Table2[[#This Row],[Rank 6M]]+Table2[[#This Row],[Rank Sharpe]])/3</f>
        <v>524</v>
      </c>
    </row>
    <row r="578" spans="1:48" x14ac:dyDescent="0.3">
      <c r="A578" t="s">
        <v>1591</v>
      </c>
      <c r="B578" t="s">
        <v>1592</v>
      </c>
      <c r="C578" t="s">
        <v>3080</v>
      </c>
      <c r="D578" t="s">
        <v>297</v>
      </c>
      <c r="E578">
        <v>5497.8556147199997</v>
      </c>
      <c r="F578">
        <v>748.65</v>
      </c>
      <c r="G578">
        <v>-12.061356725791599</v>
      </c>
      <c r="H578">
        <f>(Table2[[#This Row],[1Y Return vs Nifty]]-AVERAGE(Table2[1Y Return vs Nifty]))/_xlfn.STDEV.P(Table2[1Y Return vs Nifty])</f>
        <v>-0.7009546367432874</v>
      </c>
      <c r="I578">
        <v>-6.2045335079612904</v>
      </c>
      <c r="J578">
        <f>(Table2[[#This Row],[1M Return vs Nifty]]-AVERAGE(Table2[1M Return vs Nifty]))/_xlfn.STDEV.P(Table2[1M Return vs Nifty])</f>
        <v>-0.28423032260444031</v>
      </c>
      <c r="K578">
        <v>-17.775855147632299</v>
      </c>
      <c r="L578">
        <f>(Table2[[#This Row],[6M Return vs Nifty]]-AVERAGE(Table2[6M Return vs Nifty]))/_xlfn.STDEV.P(Table2[6M Return vs Nifty])</f>
        <v>-0.78305029933707748</v>
      </c>
      <c r="M578">
        <v>-6.3856406603845999</v>
      </c>
      <c r="N578">
        <f>(Table2[[#This Row],[1W Return vs Nifty]]-AVERAGE(Table2[1W Return vs Nifty]))/_xlfn.STDEV.P(Table2[1W Return vs Nifty])</f>
        <v>-0.62662520264281607</v>
      </c>
      <c r="O578">
        <v>772.57</v>
      </c>
      <c r="P578">
        <v>775.47944222726505</v>
      </c>
      <c r="Q578">
        <v>762.23625288244102</v>
      </c>
      <c r="R578">
        <v>37.545794101887402</v>
      </c>
      <c r="S578" s="1">
        <f>(Table2[[#This Row],[Close Price]]-Table2[[#This Row],[20D EMA]])/Table2[[#This Row],[20D EMA]]</f>
        <v>-3.0961595713009916E-2</v>
      </c>
      <c r="T578" s="1">
        <f>(Table2[[#This Row],[Close Price]]-Table2[[#This Row],[50D EMA]])/Table2[[#This Row],[50D EMA]]</f>
        <v>-3.4597232068728827E-2</v>
      </c>
      <c r="U578" s="1">
        <f>(Table2[[#This Row],[Close Price]]-Table2[[#This Row],[200D EMA]])/Table2[[#This Row],[200D EMA]]</f>
        <v>-1.7824201920420123E-2</v>
      </c>
      <c r="V578">
        <v>1.1739988430698001</v>
      </c>
      <c r="W578">
        <v>744.5</v>
      </c>
      <c r="X578">
        <v>748.7</v>
      </c>
      <c r="Y578">
        <v>723.25</v>
      </c>
      <c r="Z578">
        <v>775</v>
      </c>
      <c r="AA578">
        <v>723.25</v>
      </c>
      <c r="AB578">
        <v>801</v>
      </c>
      <c r="AC578" s="1">
        <f>(Table2[[#This Row],[Close Price]]/Table2[[#This Row],[Day Low]])-1</f>
        <v>5.5742108797851575E-3</v>
      </c>
      <c r="AD578" s="1">
        <f>(Table2[[#This Row],[Day High]]/Table2[[#This Row],[Close Price]])-1</f>
        <v>6.6786883056169088E-5</v>
      </c>
      <c r="AE578" s="1">
        <f>(Table2[[#This Row],[Close Price]]/Table2[[#This Row],[Current Week Low]])-1</f>
        <v>3.5119253370203829E-2</v>
      </c>
      <c r="AF578" s="1">
        <f>(Table2[[#This Row],[Current Week High]]/Table2[[#This Row],[Close Price]])-1</f>
        <v>3.5196687370600444E-2</v>
      </c>
      <c r="AG578" s="1">
        <f>(Table2[[#This Row],[Close Price]]/Table2[[#This Row],[Current Month Low]])-1</f>
        <v>3.5119253370203829E-2</v>
      </c>
      <c r="AH578" s="1">
        <f>(Table2[[#This Row],[Current Month High]]/Table2[[#This Row],[Close Price]])-1</f>
        <v>6.9925866559807703E-2</v>
      </c>
      <c r="AI578">
        <v>16.048887998397099</v>
      </c>
      <c r="AJ578">
        <v>20.168539325842598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-0.12</v>
      </c>
      <c r="AM578" t="s">
        <v>3110</v>
      </c>
      <c r="AN578">
        <v>-4.24</v>
      </c>
      <c r="AO578" t="s">
        <v>3110</v>
      </c>
      <c r="AP578">
        <v>3.8992936690787003E-2</v>
      </c>
      <c r="AQ578">
        <f>(Table2[[#This Row],[Sharpe Ratio]]-AVERAGE(Table2[Sharpe Ratio]))/_xlfn.STDEV.P(Table2[Sharpe Ratio])</f>
        <v>-0.27284169038689426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574</v>
      </c>
      <c r="AT578">
        <f>_xlfn.RANK.AVG(Table2[[#This Row],[6M Return vs Nifty Z-Score]],Table2[6M Return vs Nifty Z-Score])</f>
        <v>591</v>
      </c>
      <c r="AU578">
        <f>_xlfn.RANK.AVG(Table2[[#This Row],[Sharpe Ratio Z-Score]],Table2[Sharpe Ratio Z-Score])</f>
        <v>412</v>
      </c>
      <c r="AV578">
        <f>(Table2[[#This Row],[Rank 1Y]]+Table2[[#This Row],[Rank 6M]]+Table2[[#This Row],[Rank Sharpe]])/3</f>
        <v>525.66666666666663</v>
      </c>
    </row>
    <row r="579" spans="1:48" x14ac:dyDescent="0.3">
      <c r="A579" t="s">
        <v>128</v>
      </c>
      <c r="B579" t="s">
        <v>129</v>
      </c>
      <c r="C579" t="s">
        <v>3073</v>
      </c>
      <c r="D579" t="s">
        <v>130</v>
      </c>
      <c r="E579">
        <v>220916.26450212</v>
      </c>
      <c r="F579">
        <v>906.45</v>
      </c>
      <c r="G579">
        <v>-12.496307763546699</v>
      </c>
      <c r="H579">
        <f>(Table2[[#This Row],[1Y Return vs Nifty]]-AVERAGE(Table2[1Y Return vs Nifty]))/_xlfn.STDEV.P(Table2[1Y Return vs Nifty])</f>
        <v>-0.70752232849215213</v>
      </c>
      <c r="I579">
        <v>-6.9513880721803298</v>
      </c>
      <c r="J579">
        <f>(Table2[[#This Row],[1M Return vs Nifty]]-AVERAGE(Table2[1M Return vs Nifty]))/_xlfn.STDEV.P(Table2[1M Return vs Nifty])</f>
        <v>-0.36082163651857757</v>
      </c>
      <c r="K579">
        <v>-2.4439167115871299</v>
      </c>
      <c r="L579">
        <f>(Table2[[#This Row],[6M Return vs Nifty]]-AVERAGE(Table2[6M Return vs Nifty]))/_xlfn.STDEV.P(Table2[6M Return vs Nifty])</f>
        <v>-0.24337381039675859</v>
      </c>
      <c r="M579">
        <v>8.3886516237297898E-2</v>
      </c>
      <c r="N579">
        <f>(Table2[[#This Row],[1W Return vs Nifty]]-AVERAGE(Table2[1W Return vs Nifty]))/_xlfn.STDEV.P(Table2[1W Return vs Nifty])</f>
        <v>0.63029597556765915</v>
      </c>
      <c r="O579">
        <v>905.43</v>
      </c>
      <c r="P579">
        <v>905.86247872506999</v>
      </c>
      <c r="Q579">
        <v>856.728887619842</v>
      </c>
      <c r="R579">
        <v>51.836338705058502</v>
      </c>
      <c r="S579" s="1">
        <f>(Table2[[#This Row],[Close Price]]-Table2[[#This Row],[20D EMA]])/Table2[[#This Row],[20D EMA]]</f>
        <v>1.1265365627382521E-3</v>
      </c>
      <c r="T579" s="1">
        <f>(Table2[[#This Row],[Close Price]]-Table2[[#This Row],[50D EMA]])/Table2[[#This Row],[50D EMA]]</f>
        <v>6.4857667552026699E-4</v>
      </c>
      <c r="U579" s="1">
        <f>(Table2[[#This Row],[Close Price]]-Table2[[#This Row],[200D EMA]])/Table2[[#This Row],[200D EMA]]</f>
        <v>5.8035993764950403E-2</v>
      </c>
      <c r="V579">
        <v>0.98732405450860705</v>
      </c>
      <c r="W579">
        <v>893.55</v>
      </c>
      <c r="X579">
        <v>900</v>
      </c>
      <c r="Y579">
        <v>854.15</v>
      </c>
      <c r="Z579">
        <v>910.65</v>
      </c>
      <c r="AA579">
        <v>854.15</v>
      </c>
      <c r="AB579">
        <v>957.95</v>
      </c>
      <c r="AC579" s="1">
        <f>(Table2[[#This Row],[Close Price]]/Table2[[#This Row],[Day Low]])-1</f>
        <v>1.4436797045492833E-2</v>
      </c>
      <c r="AD579" s="1">
        <f>(Table2[[#This Row],[Day High]]/Table2[[#This Row],[Close Price]])-1</f>
        <v>-7.1156710243257537E-3</v>
      </c>
      <c r="AE579" s="1">
        <f>(Table2[[#This Row],[Close Price]]/Table2[[#This Row],[Current Week Low]])-1</f>
        <v>6.1230463033425053E-2</v>
      </c>
      <c r="AF579" s="1">
        <f>(Table2[[#This Row],[Current Week High]]/Table2[[#This Row],[Close Price]])-1</f>
        <v>4.6334602018864857E-3</v>
      </c>
      <c r="AG579" s="1">
        <f>(Table2[[#This Row],[Close Price]]/Table2[[#This Row],[Current Month Low]])-1</f>
        <v>6.1230463033425053E-2</v>
      </c>
      <c r="AH579" s="1">
        <f>(Table2[[#This Row],[Current Month High]]/Table2[[#This Row],[Close Price]])-1</f>
        <v>5.6815047713608013E-2</v>
      </c>
      <c r="AI579">
        <v>5.8414694688068796</v>
      </c>
      <c r="AJ579">
        <v>25.373443983402399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7.0000000000000007E-2</v>
      </c>
      <c r="AM579" t="s">
        <v>3111</v>
      </c>
      <c r="AN579">
        <v>2.0099999999999998</v>
      </c>
      <c r="AO579" t="s">
        <v>3111</v>
      </c>
      <c r="AP579">
        <v>-1.7881346806068999E-2</v>
      </c>
      <c r="AQ579">
        <f>(Table2[[#This Row],[Sharpe Ratio]]-AVERAGE(Table2[Sharpe Ratio]))/_xlfn.STDEV.P(Table2[Sharpe Ratio])</f>
        <v>-0.93851822705843857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575</v>
      </c>
      <c r="AT579">
        <f>_xlfn.RANK.AVG(Table2[[#This Row],[6M Return vs Nifty Z-Score]],Table2[6M Return vs Nifty Z-Score])</f>
        <v>397</v>
      </c>
      <c r="AU579">
        <f>_xlfn.RANK.AVG(Table2[[#This Row],[Sharpe Ratio Z-Score]],Table2[Sharpe Ratio Z-Score])</f>
        <v>608</v>
      </c>
      <c r="AV579">
        <f>(Table2[[#This Row],[Rank 1Y]]+Table2[[#This Row],[Rank 6M]]+Table2[[#This Row],[Rank Sharpe]])/3</f>
        <v>526.66666666666663</v>
      </c>
    </row>
    <row r="580" spans="1:48" x14ac:dyDescent="0.3">
      <c r="A580" t="s">
        <v>38</v>
      </c>
      <c r="B580" t="s">
        <v>39</v>
      </c>
      <c r="C580" t="s">
        <v>3068</v>
      </c>
      <c r="D580" t="s">
        <v>40</v>
      </c>
      <c r="E580">
        <v>644739.59024911001</v>
      </c>
      <c r="F580">
        <v>2744.05</v>
      </c>
      <c r="G580">
        <v>-17.178295725122801</v>
      </c>
      <c r="H580">
        <f>(Table2[[#This Row],[1Y Return vs Nifty]]-AVERAGE(Table2[1Y Return vs Nifty]))/_xlfn.STDEV.P(Table2[1Y Return vs Nifty])</f>
        <v>-0.77821960481602404</v>
      </c>
      <c r="I580">
        <v>7.4484681895179303</v>
      </c>
      <c r="J580">
        <f>(Table2[[#This Row],[1M Return vs Nifty]]-AVERAGE(Table2[1M Return vs Nifty]))/_xlfn.STDEV.P(Table2[1M Return vs Nifty])</f>
        <v>1.1159101986968316</v>
      </c>
      <c r="K580">
        <v>2.3425192062393299</v>
      </c>
      <c r="L580">
        <f>(Table2[[#This Row],[6M Return vs Nifty]]-AVERAGE(Table2[6M Return vs Nifty]))/_xlfn.STDEV.P(Table2[6M Return vs Nifty])</f>
        <v>-7.4893683670087002E-2</v>
      </c>
      <c r="M580">
        <v>4.5923907516187796</v>
      </c>
      <c r="N580">
        <f>(Table2[[#This Row],[1W Return vs Nifty]]-AVERAGE(Table2[1W Return vs Nifty]))/_xlfn.STDEV.P(Table2[1W Return vs Nifty])</f>
        <v>1.5062231184321522</v>
      </c>
      <c r="O580">
        <v>2683.54</v>
      </c>
      <c r="P580">
        <v>2586.67977764331</v>
      </c>
      <c r="Q580">
        <v>2486.3350383653101</v>
      </c>
      <c r="R580">
        <v>65.850465611328303</v>
      </c>
      <c r="S580" s="1">
        <f>(Table2[[#This Row],[Close Price]]-Table2[[#This Row],[20D EMA]])/Table2[[#This Row],[20D EMA]]</f>
        <v>2.2548573898656336E-2</v>
      </c>
      <c r="T580" s="1">
        <f>(Table2[[#This Row],[Close Price]]-Table2[[#This Row],[50D EMA]])/Table2[[#This Row],[50D EMA]]</f>
        <v>6.0838695116744654E-2</v>
      </c>
      <c r="U580" s="1">
        <f>(Table2[[#This Row],[Close Price]]-Table2[[#This Row],[200D EMA]])/Table2[[#This Row],[200D EMA]]</f>
        <v>0.1036525478899778</v>
      </c>
      <c r="V580">
        <v>0.88190488838866299</v>
      </c>
      <c r="W580">
        <v>2745</v>
      </c>
      <c r="X580">
        <v>2756.7</v>
      </c>
      <c r="Y580">
        <v>2666.2</v>
      </c>
      <c r="Z580">
        <v>2781.85</v>
      </c>
      <c r="AA580">
        <v>2666.2</v>
      </c>
      <c r="AB580">
        <v>2781.85</v>
      </c>
      <c r="AC580" s="1">
        <f>(Table2[[#This Row],[Close Price]]/Table2[[#This Row],[Day Low]])-1</f>
        <v>-3.4608378870670808E-4</v>
      </c>
      <c r="AD580" s="1">
        <f>(Table2[[#This Row],[Day High]]/Table2[[#This Row],[Close Price]])-1</f>
        <v>4.6099743080481037E-3</v>
      </c>
      <c r="AE580" s="1">
        <f>(Table2[[#This Row],[Close Price]]/Table2[[#This Row],[Current Week Low]])-1</f>
        <v>2.9198859800465327E-2</v>
      </c>
      <c r="AF580" s="1">
        <f>(Table2[[#This Row],[Current Week High]]/Table2[[#This Row],[Close Price]])-1</f>
        <v>1.3775259197172041E-2</v>
      </c>
      <c r="AG580" s="1">
        <f>(Table2[[#This Row],[Close Price]]/Table2[[#This Row],[Current Month Low]])-1</f>
        <v>2.9198859800465327E-2</v>
      </c>
      <c r="AH580" s="1">
        <f>(Table2[[#This Row],[Current Month High]]/Table2[[#This Row],[Close Price]])-1</f>
        <v>1.3775259197172041E-2</v>
      </c>
      <c r="AI580">
        <v>2.45075709261857</v>
      </c>
      <c r="AJ580">
        <v>26.334568725397599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0.04</v>
      </c>
      <c r="AM580" t="s">
        <v>3111</v>
      </c>
      <c r="AN580">
        <v>0.32</v>
      </c>
      <c r="AO580" t="s">
        <v>3111</v>
      </c>
      <c r="AP580">
        <v>-3.9609747995205002E-2</v>
      </c>
      <c r="AQ580">
        <f>(Table2[[#This Row],[Sharpe Ratio]]-AVERAGE(Table2[Sharpe Ratio]))/_xlfn.STDEV.P(Table2[Sharpe Ratio])</f>
        <v>-1.1928350458680064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0.57618498277486652</v>
      </c>
      <c r="AS580">
        <f>_xlfn.RANK.AVG(Table2[[#This Row],[1Y Return vs Nifty Z-Score]],Table2[1Y Return vs Nifty Z-Score])</f>
        <v>602</v>
      </c>
      <c r="AT580">
        <f>_xlfn.RANK.AVG(Table2[[#This Row],[6M Return vs Nifty Z-Score]],Table2[6M Return vs Nifty Z-Score])</f>
        <v>338</v>
      </c>
      <c r="AU580">
        <f>_xlfn.RANK.AVG(Table2[[#This Row],[Sharpe Ratio Z-Score]],Table2[Sharpe Ratio Z-Score])</f>
        <v>644</v>
      </c>
      <c r="AV580">
        <f>(Table2[[#This Row],[Rank 1Y]]+Table2[[#This Row],[Rank 6M]]+Table2[[#This Row],[Rank Sharpe]])/3</f>
        <v>528</v>
      </c>
    </row>
    <row r="581" spans="1:48" x14ac:dyDescent="0.3">
      <c r="A581" t="s">
        <v>2078</v>
      </c>
      <c r="B581" t="s">
        <v>2079</v>
      </c>
      <c r="C581" t="s">
        <v>3066</v>
      </c>
      <c r="D581" t="s">
        <v>587</v>
      </c>
      <c r="E581">
        <v>2861.9736040449998</v>
      </c>
      <c r="F581">
        <v>957.35</v>
      </c>
      <c r="G581">
        <v>8.3930196889931707</v>
      </c>
      <c r="H581">
        <f>(Table2[[#This Row],[1Y Return vs Nifty]]-AVERAGE(Table2[1Y Return vs Nifty]))/_xlfn.STDEV.P(Table2[1Y Return vs Nifty])</f>
        <v>-0.3920967940286007</v>
      </c>
      <c r="I581">
        <v>-15.931758084384599</v>
      </c>
      <c r="J581">
        <f>(Table2[[#This Row],[1M Return vs Nifty]]-AVERAGE(Table2[1M Return vs Nifty]))/_xlfn.STDEV.P(Table2[1M Return vs Nifty])</f>
        <v>-1.2817751549443108</v>
      </c>
      <c r="K581">
        <v>-28.2701292127846</v>
      </c>
      <c r="L581">
        <f>(Table2[[#This Row],[6M Return vs Nifty]]-AVERAGE(Table2[6M Return vs Nifty]))/_xlfn.STDEV.P(Table2[6M Return vs Nifty])</f>
        <v>-1.1524434458777657</v>
      </c>
      <c r="M581">
        <v>-4.9786461649889997</v>
      </c>
      <c r="N581">
        <f>(Table2[[#This Row],[1W Return vs Nifty]]-AVERAGE(Table2[1W Return vs Nifty]))/_xlfn.STDEV.P(Table2[1W Return vs Nifty])</f>
        <v>-0.35326964966224822</v>
      </c>
      <c r="O581">
        <v>1006.71</v>
      </c>
      <c r="P581">
        <v>1041.1955063278999</v>
      </c>
      <c r="Q581">
        <v>1011.89632785732</v>
      </c>
      <c r="R581">
        <v>30.741171007830498</v>
      </c>
      <c r="S581" s="1">
        <f>(Table2[[#This Row],[Close Price]]-Table2[[#This Row],[20D EMA]])/Table2[[#This Row],[20D EMA]]</f>
        <v>-4.9031001976736113E-2</v>
      </c>
      <c r="T581" s="1">
        <f>(Table2[[#This Row],[Close Price]]-Table2[[#This Row],[50D EMA]])/Table2[[#This Row],[50D EMA]]</f>
        <v>-8.0528110060335528E-2</v>
      </c>
      <c r="U581" s="1">
        <f>(Table2[[#This Row],[Close Price]]-Table2[[#This Row],[200D EMA]])/Table2[[#This Row],[200D EMA]]</f>
        <v>-5.3905055642232885E-2</v>
      </c>
      <c r="V581">
        <v>1.47203126036125</v>
      </c>
      <c r="W581">
        <v>967</v>
      </c>
      <c r="X581">
        <v>978.6</v>
      </c>
      <c r="Y581">
        <v>921.8</v>
      </c>
      <c r="Z581">
        <v>984.45</v>
      </c>
      <c r="AA581">
        <v>921.8</v>
      </c>
      <c r="AB581">
        <v>1009.05</v>
      </c>
      <c r="AC581" s="1">
        <f>(Table2[[#This Row],[Close Price]]/Table2[[#This Row],[Day Low]])-1</f>
        <v>-9.9793174767320858E-3</v>
      </c>
      <c r="AD581" s="1">
        <f>(Table2[[#This Row],[Day High]]/Table2[[#This Row],[Close Price]])-1</f>
        <v>2.2196688776309648E-2</v>
      </c>
      <c r="AE581" s="1">
        <f>(Table2[[#This Row],[Close Price]]/Table2[[#This Row],[Current Week Low]])-1</f>
        <v>3.8565849425038046E-2</v>
      </c>
      <c r="AF581" s="1">
        <f>(Table2[[#This Row],[Current Week High]]/Table2[[#This Row],[Close Price]])-1</f>
        <v>2.8307306627670226E-2</v>
      </c>
      <c r="AG581" s="1">
        <f>(Table2[[#This Row],[Close Price]]/Table2[[#This Row],[Current Month Low]])-1</f>
        <v>3.8565849425038046E-2</v>
      </c>
      <c r="AH581" s="1">
        <f>(Table2[[#This Row],[Current Month High]]/Table2[[#This Row],[Close Price]])-1</f>
        <v>5.4003238105186036E-2</v>
      </c>
      <c r="AI581">
        <v>32.025904841489499</v>
      </c>
      <c r="AJ581">
        <v>34.648382559774902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-0.18</v>
      </c>
      <c r="AM581" t="s">
        <v>3110</v>
      </c>
      <c r="AN581">
        <v>-4.3899999999999997</v>
      </c>
      <c r="AO581" t="s">
        <v>3110</v>
      </c>
      <c r="AP581">
        <v>2.1197617383261001E-2</v>
      </c>
      <c r="AQ581">
        <f>(Table2[[#This Row],[Sharpe Ratio]]-AVERAGE(Table2[Sharpe Ratio]))/_xlfn.STDEV.P(Table2[Sharpe Ratio])</f>
        <v>-0.48112434112574731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432</v>
      </c>
      <c r="AT581">
        <f>_xlfn.RANK.AVG(Table2[[#This Row],[6M Return vs Nifty Z-Score]],Table2[6M Return vs Nifty Z-Score])</f>
        <v>677</v>
      </c>
      <c r="AU581">
        <f>_xlfn.RANK.AVG(Table2[[#This Row],[Sharpe Ratio Z-Score]],Table2[Sharpe Ratio Z-Score])</f>
        <v>475</v>
      </c>
      <c r="AV581">
        <f>(Table2[[#This Row],[Rank 1Y]]+Table2[[#This Row],[Rank 6M]]+Table2[[#This Row],[Rank Sharpe]])/3</f>
        <v>528</v>
      </c>
    </row>
    <row r="582" spans="1:48" x14ac:dyDescent="0.3">
      <c r="A582" t="s">
        <v>1191</v>
      </c>
      <c r="B582" t="s">
        <v>1192</v>
      </c>
      <c r="C582" t="s">
        <v>3075</v>
      </c>
      <c r="D582" t="s">
        <v>78</v>
      </c>
      <c r="E582">
        <v>9775.4407329500009</v>
      </c>
      <c r="F582">
        <v>830.75</v>
      </c>
      <c r="G582">
        <v>2.9741338215411099</v>
      </c>
      <c r="H582">
        <f>(Table2[[#This Row],[1Y Return vs Nifty]]-AVERAGE(Table2[1Y Return vs Nifty]))/_xlfn.STDEV.P(Table2[1Y Return vs Nifty])</f>
        <v>-0.47392111196422809</v>
      </c>
      <c r="I582">
        <v>-6.1951221747501997</v>
      </c>
      <c r="J582">
        <f>(Table2[[#This Row],[1M Return vs Nifty]]-AVERAGE(Table2[1M Return vs Nifty]))/_xlfn.STDEV.P(Table2[1M Return vs Nifty])</f>
        <v>-0.28326517301460691</v>
      </c>
      <c r="K582">
        <v>-21.030896916122099</v>
      </c>
      <c r="L582">
        <f>(Table2[[#This Row],[6M Return vs Nifty]]-AVERAGE(Table2[6M Return vs Nifty]))/_xlfn.STDEV.P(Table2[6M Return vs Nifty])</f>
        <v>-0.89762612549893828</v>
      </c>
      <c r="M582">
        <v>-6.2327400856026696</v>
      </c>
      <c r="N582">
        <f>(Table2[[#This Row],[1W Return vs Nifty]]-AVERAGE(Table2[1W Return vs Nifty]))/_xlfn.STDEV.P(Table2[1W Return vs Nifty])</f>
        <v>-0.59691917230130465</v>
      </c>
      <c r="O582">
        <v>852.54</v>
      </c>
      <c r="P582">
        <v>847.49315006140296</v>
      </c>
      <c r="Q582">
        <v>821.226012924933</v>
      </c>
      <c r="R582">
        <v>40.7815975638363</v>
      </c>
      <c r="S582" s="1">
        <f>(Table2[[#This Row],[Close Price]]-Table2[[#This Row],[20D EMA]])/Table2[[#This Row],[20D EMA]]</f>
        <v>-2.5558918056630731E-2</v>
      </c>
      <c r="T582" s="1">
        <f>(Table2[[#This Row],[Close Price]]-Table2[[#This Row],[50D EMA]])/Table2[[#This Row],[50D EMA]]</f>
        <v>-1.9756088955043324E-2</v>
      </c>
      <c r="U582" s="1">
        <f>(Table2[[#This Row],[Close Price]]-Table2[[#This Row],[200D EMA]])/Table2[[#This Row],[200D EMA]]</f>
        <v>1.159727885523954E-2</v>
      </c>
      <c r="V582">
        <v>0.727229877391945</v>
      </c>
      <c r="W582">
        <v>829.15</v>
      </c>
      <c r="X582">
        <v>831</v>
      </c>
      <c r="Y582">
        <v>805.9</v>
      </c>
      <c r="Z582">
        <v>840</v>
      </c>
      <c r="AA582">
        <v>805.9</v>
      </c>
      <c r="AB582">
        <v>885</v>
      </c>
      <c r="AC582" s="1">
        <f>(Table2[[#This Row],[Close Price]]/Table2[[#This Row],[Day Low]])-1</f>
        <v>1.9296870288849632E-3</v>
      </c>
      <c r="AD582" s="1">
        <f>(Table2[[#This Row],[Day High]]/Table2[[#This Row],[Close Price]])-1</f>
        <v>3.009328919651999E-4</v>
      </c>
      <c r="AE582" s="1">
        <f>(Table2[[#This Row],[Close Price]]/Table2[[#This Row],[Current Week Low]])-1</f>
        <v>3.0835091202382481E-2</v>
      </c>
      <c r="AF582" s="1">
        <f>(Table2[[#This Row],[Current Week High]]/Table2[[#This Row],[Close Price]])-1</f>
        <v>1.11345170027084E-2</v>
      </c>
      <c r="AG582" s="1">
        <f>(Table2[[#This Row],[Close Price]]/Table2[[#This Row],[Current Month Low]])-1</f>
        <v>3.0835091202382481E-2</v>
      </c>
      <c r="AH582" s="1">
        <f>(Table2[[#This Row],[Current Month High]]/Table2[[#This Row],[Close Price]])-1</f>
        <v>6.5302437556424842E-2</v>
      </c>
      <c r="AI582">
        <v>20.361119470358101</v>
      </c>
      <c r="AJ582">
        <v>32.644100271435398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</v>
      </c>
      <c r="AM582" t="s">
        <v>3112</v>
      </c>
      <c r="AN582">
        <v>-1.54</v>
      </c>
      <c r="AO582" t="s">
        <v>3110</v>
      </c>
      <c r="AP582">
        <v>7.7088564864010002E-3</v>
      </c>
      <c r="AQ582">
        <f>(Table2[[#This Row],[Sharpe Ratio]]-AVERAGE(Table2[Sharpe Ratio]))/_xlfn.STDEV.P(Table2[Sharpe Ratio])</f>
        <v>-0.63900152367185681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-2.8907331064509347</v>
      </c>
      <c r="AS582">
        <f>_xlfn.RANK.AVG(Table2[[#This Row],[1Y Return vs Nifty Z-Score]],Table2[1Y Return vs Nifty Z-Score])</f>
        <v>466</v>
      </c>
      <c r="AT582">
        <f>_xlfn.RANK.AVG(Table2[[#This Row],[6M Return vs Nifty Z-Score]],Table2[6M Return vs Nifty Z-Score])</f>
        <v>619</v>
      </c>
      <c r="AU582">
        <f>_xlfn.RANK.AVG(Table2[[#This Row],[Sharpe Ratio Z-Score]],Table2[Sharpe Ratio Z-Score])</f>
        <v>510</v>
      </c>
      <c r="AV582">
        <f>(Table2[[#This Row],[Rank 1Y]]+Table2[[#This Row],[Rank 6M]]+Table2[[#This Row],[Rank Sharpe]])/3</f>
        <v>531.66666666666663</v>
      </c>
    </row>
    <row r="583" spans="1:48" x14ac:dyDescent="0.3">
      <c r="A583" t="s">
        <v>1722</v>
      </c>
      <c r="B583" t="s">
        <v>1723</v>
      </c>
      <c r="C583" t="s">
        <v>3078</v>
      </c>
      <c r="D583" t="s">
        <v>918</v>
      </c>
      <c r="E583">
        <v>4500.4253964999998</v>
      </c>
      <c r="F583">
        <v>367</v>
      </c>
      <c r="G583">
        <v>-13.0910320302462</v>
      </c>
      <c r="H583">
        <f>(Table2[[#This Row],[1Y Return vs Nifty]]-AVERAGE(Table2[1Y Return vs Nifty]))/_xlfn.STDEV.P(Table2[1Y Return vs Nifty])</f>
        <v>-0.71650257068081702</v>
      </c>
      <c r="I583">
        <v>8.7610297633011704</v>
      </c>
      <c r="J583">
        <f>(Table2[[#This Row],[1M Return vs Nifty]]-AVERAGE(Table2[1M Return vs Nifty]))/_xlfn.STDEV.P(Table2[1M Return vs Nifty])</f>
        <v>1.2505158104793452</v>
      </c>
      <c r="K583">
        <v>-16.1689771792079</v>
      </c>
      <c r="L583">
        <f>(Table2[[#This Row],[6M Return vs Nifty]]-AVERAGE(Table2[6M Return vs Nifty]))/_xlfn.STDEV.P(Table2[6M Return vs Nifty])</f>
        <v>-0.72648900646649883</v>
      </c>
      <c r="M583">
        <v>5.3748938058799798</v>
      </c>
      <c r="N583">
        <f>(Table2[[#This Row],[1W Return vs Nifty]]-AVERAGE(Table2[1W Return vs Nifty]))/_xlfn.STDEV.P(Table2[1W Return vs Nifty])</f>
        <v>1.6582504048263407</v>
      </c>
      <c r="O583">
        <v>340.04</v>
      </c>
      <c r="P583">
        <v>328.32835248628402</v>
      </c>
      <c r="Q583">
        <v>336.13347617278902</v>
      </c>
      <c r="R583">
        <v>67.428826605468899</v>
      </c>
      <c r="S583" s="1">
        <f>(Table2[[#This Row],[Close Price]]-Table2[[#This Row],[20D EMA]])/Table2[[#This Row],[20D EMA]]</f>
        <v>7.9284790024702914E-2</v>
      </c>
      <c r="T583" s="1">
        <f>(Table2[[#This Row],[Close Price]]-Table2[[#This Row],[50D EMA]])/Table2[[#This Row],[50D EMA]]</f>
        <v>0.11778345434036647</v>
      </c>
      <c r="U583" s="1">
        <f>(Table2[[#This Row],[Close Price]]-Table2[[#This Row],[200D EMA]])/Table2[[#This Row],[200D EMA]]</f>
        <v>9.1828175457728242E-2</v>
      </c>
      <c r="V583">
        <v>2.1048132986036499</v>
      </c>
      <c r="W583">
        <v>367.4</v>
      </c>
      <c r="X583">
        <v>372.5</v>
      </c>
      <c r="Y583">
        <v>337.55</v>
      </c>
      <c r="Z583">
        <v>374</v>
      </c>
      <c r="AA583">
        <v>337.55</v>
      </c>
      <c r="AB583">
        <v>374</v>
      </c>
      <c r="AC583" s="1">
        <f>(Table2[[#This Row],[Close Price]]/Table2[[#This Row],[Day Low]])-1</f>
        <v>-1.0887316276537717E-3</v>
      </c>
      <c r="AD583" s="1">
        <f>(Table2[[#This Row],[Day High]]/Table2[[#This Row],[Close Price]])-1</f>
        <v>1.4986376021798309E-2</v>
      </c>
      <c r="AE583" s="1">
        <f>(Table2[[#This Row],[Close Price]]/Table2[[#This Row],[Current Week Low]])-1</f>
        <v>8.7246333876462634E-2</v>
      </c>
      <c r="AF583" s="1">
        <f>(Table2[[#This Row],[Current Week High]]/Table2[[#This Row],[Close Price]])-1</f>
        <v>1.9073569482288777E-2</v>
      </c>
      <c r="AG583" s="1">
        <f>(Table2[[#This Row],[Close Price]]/Table2[[#This Row],[Current Month Low]])-1</f>
        <v>8.7246333876462634E-2</v>
      </c>
      <c r="AH583" s="1">
        <f>(Table2[[#This Row],[Current Month High]]/Table2[[#This Row],[Close Price]])-1</f>
        <v>1.9073569482288777E-2</v>
      </c>
      <c r="AI583">
        <v>22.588555858310599</v>
      </c>
      <c r="AJ583">
        <v>36.965851838029401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0.15</v>
      </c>
      <c r="AM583" t="s">
        <v>3111</v>
      </c>
      <c r="AN583">
        <v>16.420000000000002</v>
      </c>
      <c r="AO583" t="s">
        <v>3111</v>
      </c>
      <c r="AP583">
        <v>2.9285108354359001E-2</v>
      </c>
      <c r="AQ583">
        <f>(Table2[[#This Row],[Sharpe Ratio]]-AVERAGE(Table2[Sharpe Ratio]))/_xlfn.STDEV.P(Table2[Sharpe Ratio])</f>
        <v>-0.38646551381409416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579</v>
      </c>
      <c r="AT583">
        <f>_xlfn.RANK.AVG(Table2[[#This Row],[6M Return vs Nifty Z-Score]],Table2[6M Return vs Nifty Z-Score])</f>
        <v>570</v>
      </c>
      <c r="AU583">
        <f>_xlfn.RANK.AVG(Table2[[#This Row],[Sharpe Ratio Z-Score]],Table2[Sharpe Ratio Z-Score])</f>
        <v>446</v>
      </c>
      <c r="AV583">
        <f>(Table2[[#This Row],[Rank 1Y]]+Table2[[#This Row],[Rank 6M]]+Table2[[#This Row],[Rank Sharpe]])/3</f>
        <v>531.66666666666663</v>
      </c>
    </row>
    <row r="584" spans="1:48" x14ac:dyDescent="0.3">
      <c r="A584" t="s">
        <v>1226</v>
      </c>
      <c r="B584" t="s">
        <v>1227</v>
      </c>
      <c r="C584" t="s">
        <v>3078</v>
      </c>
      <c r="D584" t="s">
        <v>465</v>
      </c>
      <c r="E584">
        <v>9188.1530420550007</v>
      </c>
      <c r="F584">
        <v>300.95</v>
      </c>
      <c r="G584">
        <v>-20.4757476220501</v>
      </c>
      <c r="H584">
        <f>(Table2[[#This Row],[1Y Return vs Nifty]]-AVERAGE(Table2[1Y Return vs Nifty]))/_xlfn.STDEV.P(Table2[1Y Return vs Nifty])</f>
        <v>-0.82801060595376919</v>
      </c>
      <c r="I584">
        <v>-0.226802804166679</v>
      </c>
      <c r="J584">
        <f>(Table2[[#This Row],[1M Return vs Nifty]]-AVERAGE(Table2[1M Return vs Nifty]))/_xlfn.STDEV.P(Table2[1M Return vs Nifty])</f>
        <v>0.32879699323885253</v>
      </c>
      <c r="K584">
        <v>5.8540992518825696</v>
      </c>
      <c r="L584">
        <f>(Table2[[#This Row],[6M Return vs Nifty]]-AVERAGE(Table2[6M Return vs Nifty]))/_xlfn.STDEV.P(Table2[6M Return vs Nifty])</f>
        <v>4.871216027266162E-2</v>
      </c>
      <c r="M584">
        <v>-5.58187756318324</v>
      </c>
      <c r="N584">
        <f>(Table2[[#This Row],[1W Return vs Nifty]]-AVERAGE(Table2[1W Return vs Nifty]))/_xlfn.STDEV.P(Table2[1W Return vs Nifty])</f>
        <v>-0.47046744465594093</v>
      </c>
      <c r="O584">
        <v>300.94</v>
      </c>
      <c r="P584">
        <v>290.21391937088799</v>
      </c>
      <c r="Q584">
        <v>280.85379156947101</v>
      </c>
      <c r="R584">
        <v>47.933396242962502</v>
      </c>
      <c r="S584" s="1">
        <f>(Table2[[#This Row],[Close Price]]-Table2[[#This Row],[20D EMA]])/Table2[[#This Row],[20D EMA]]</f>
        <v>3.3229215125908505E-5</v>
      </c>
      <c r="T584" s="1">
        <f>(Table2[[#This Row],[Close Price]]-Table2[[#This Row],[50D EMA]])/Table2[[#This Row],[50D EMA]]</f>
        <v>3.6993679188045712E-2</v>
      </c>
      <c r="U584" s="1">
        <f>(Table2[[#This Row],[Close Price]]-Table2[[#This Row],[200D EMA]])/Table2[[#This Row],[200D EMA]]</f>
        <v>7.1553986571543396E-2</v>
      </c>
      <c r="V584">
        <v>0.721640138047839</v>
      </c>
      <c r="W584">
        <v>300.05</v>
      </c>
      <c r="X584">
        <v>302.75</v>
      </c>
      <c r="Y584">
        <v>291.64999999999998</v>
      </c>
      <c r="Z584">
        <v>305.5</v>
      </c>
      <c r="AA584">
        <v>291.64999999999998</v>
      </c>
      <c r="AB584">
        <v>317.7</v>
      </c>
      <c r="AC584" s="1">
        <f>(Table2[[#This Row],[Close Price]]/Table2[[#This Row],[Day Low]])-1</f>
        <v>2.9995000833193952E-3</v>
      </c>
      <c r="AD584" s="1">
        <f>(Table2[[#This Row],[Day High]]/Table2[[#This Row],[Close Price]])-1</f>
        <v>5.981059976740255E-3</v>
      </c>
      <c r="AE584" s="1">
        <f>(Table2[[#This Row],[Close Price]]/Table2[[#This Row],[Current Week Low]])-1</f>
        <v>3.1887536430653229E-2</v>
      </c>
      <c r="AF584" s="1">
        <f>(Table2[[#This Row],[Current Week High]]/Table2[[#This Row],[Close Price]])-1</f>
        <v>1.5118790496760237E-2</v>
      </c>
      <c r="AG584" s="1">
        <f>(Table2[[#This Row],[Close Price]]/Table2[[#This Row],[Current Month Low]])-1</f>
        <v>3.1887536430653229E-2</v>
      </c>
      <c r="AH584" s="1">
        <f>(Table2[[#This Row],[Current Month High]]/Table2[[#This Row],[Close Price]])-1</f>
        <v>5.565708589466678E-2</v>
      </c>
      <c r="AI584">
        <v>7.49293902641634</v>
      </c>
      <c r="AJ584">
        <v>41.291079812206497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7.0000000000000007E-2</v>
      </c>
      <c r="AM584" t="s">
        <v>3111</v>
      </c>
      <c r="AN584">
        <v>4.32</v>
      </c>
      <c r="AO584" t="s">
        <v>3111</v>
      </c>
      <c r="AP584">
        <v>-6.2788132445800005E-2</v>
      </c>
      <c r="AQ584">
        <f>(Table2[[#This Row],[Sharpe Ratio]]-AVERAGE(Table2[Sharpe Ratio]))/_xlfn.STDEV.P(Table2[Sharpe Ratio])</f>
        <v>-1.4641229766876813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-2.3850918737858771</v>
      </c>
      <c r="AS584">
        <f>_xlfn.RANK.AVG(Table2[[#This Row],[1Y Return vs Nifty Z-Score]],Table2[1Y Return vs Nifty Z-Score])</f>
        <v>617</v>
      </c>
      <c r="AT584">
        <f>_xlfn.RANK.AVG(Table2[[#This Row],[6M Return vs Nifty Z-Score]],Table2[6M Return vs Nifty Z-Score])</f>
        <v>298</v>
      </c>
      <c r="AU584">
        <f>_xlfn.RANK.AVG(Table2[[#This Row],[Sharpe Ratio Z-Score]],Table2[Sharpe Ratio Z-Score])</f>
        <v>683</v>
      </c>
      <c r="AV584">
        <f>(Table2[[#This Row],[Rank 1Y]]+Table2[[#This Row],[Rank 6M]]+Table2[[#This Row],[Rank Sharpe]])/3</f>
        <v>532.66666666666663</v>
      </c>
    </row>
    <row r="585" spans="1:48" x14ac:dyDescent="0.3">
      <c r="A585" t="s">
        <v>19</v>
      </c>
      <c r="B585" t="s">
        <v>20</v>
      </c>
      <c r="C585" t="s">
        <v>3065</v>
      </c>
      <c r="D585" t="s">
        <v>21</v>
      </c>
      <c r="E585">
        <v>1519759.57149831</v>
      </c>
      <c r="F585">
        <v>4200.45</v>
      </c>
      <c r="G585">
        <v>-3.42163949093207</v>
      </c>
      <c r="H585">
        <f>(Table2[[#This Row],[1Y Return vs Nifty]]-AVERAGE(Table2[1Y Return vs Nifty]))/_xlfn.STDEV.P(Table2[1Y Return vs Nifty])</f>
        <v>-0.57049627552456972</v>
      </c>
      <c r="I585">
        <v>3.87004899184151</v>
      </c>
      <c r="J585">
        <f>(Table2[[#This Row],[1M Return vs Nifty]]-AVERAGE(Table2[1M Return vs Nifty]))/_xlfn.STDEV.P(Table2[1M Return vs Nifty])</f>
        <v>0.74893670584256788</v>
      </c>
      <c r="K585">
        <v>-7.9267037573136703</v>
      </c>
      <c r="L585">
        <f>(Table2[[#This Row],[6M Return vs Nifty]]-AVERAGE(Table2[6M Return vs Nifty]))/_xlfn.STDEV.P(Table2[6M Return vs Nifty])</f>
        <v>-0.43636514510553598</v>
      </c>
      <c r="M585">
        <v>-1.49503441388303</v>
      </c>
      <c r="N585">
        <f>(Table2[[#This Row],[1W Return vs Nifty]]-AVERAGE(Table2[1W Return vs Nifty]))/_xlfn.STDEV.P(Table2[1W Return vs Nifty])</f>
        <v>0.32353798512912418</v>
      </c>
      <c r="O585">
        <v>4220.3599999999997</v>
      </c>
      <c r="P585">
        <v>4093.8362777778898</v>
      </c>
      <c r="Q585">
        <v>3871.12838581289</v>
      </c>
      <c r="R585">
        <v>41.768643255831599</v>
      </c>
      <c r="S585" s="1">
        <f>(Table2[[#This Row],[Close Price]]-Table2[[#This Row],[20D EMA]])/Table2[[#This Row],[20D EMA]]</f>
        <v>-4.7176070287842401E-3</v>
      </c>
      <c r="T585" s="1">
        <f>(Table2[[#This Row],[Close Price]]-Table2[[#This Row],[50D EMA]])/Table2[[#This Row],[50D EMA]]</f>
        <v>2.6042497791333104E-2</v>
      </c>
      <c r="U585" s="1">
        <f>(Table2[[#This Row],[Close Price]]-Table2[[#This Row],[200D EMA]])/Table2[[#This Row],[200D EMA]]</f>
        <v>8.5071219904259601E-2</v>
      </c>
      <c r="V585">
        <v>0.87396276798108596</v>
      </c>
      <c r="W585">
        <v>4181</v>
      </c>
      <c r="X585">
        <v>4199.25</v>
      </c>
      <c r="Y585">
        <v>4110.5</v>
      </c>
      <c r="Z585">
        <v>4258.25</v>
      </c>
      <c r="AA585">
        <v>4110.5</v>
      </c>
      <c r="AB585">
        <v>4419.3</v>
      </c>
      <c r="AC585" s="1">
        <f>(Table2[[#This Row],[Close Price]]/Table2[[#This Row],[Day Low]])-1</f>
        <v>4.6519971298732976E-3</v>
      </c>
      <c r="AD585" s="1">
        <f>(Table2[[#This Row],[Day High]]/Table2[[#This Row],[Close Price]])-1</f>
        <v>-2.8568367674886019E-4</v>
      </c>
      <c r="AE585" s="1">
        <f>(Table2[[#This Row],[Close Price]]/Table2[[#This Row],[Current Week Low]])-1</f>
        <v>2.1882982605522461E-2</v>
      </c>
      <c r="AF585" s="1">
        <f>(Table2[[#This Row],[Current Week High]]/Table2[[#This Row],[Close Price]])-1</f>
        <v>1.3760430430072912E-2</v>
      </c>
      <c r="AG585" s="1">
        <f>(Table2[[#This Row],[Close Price]]/Table2[[#This Row],[Current Month Low]])-1</f>
        <v>2.1882982605522461E-2</v>
      </c>
      <c r="AH585" s="1">
        <f>(Table2[[#This Row],[Current Month High]]/Table2[[#This Row],[Close Price]])-1</f>
        <v>5.2101560547084258E-2</v>
      </c>
      <c r="AI585">
        <v>5.4886976395386302</v>
      </c>
      <c r="AJ585">
        <v>26.863485351857399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-7.0000000000000007E-2</v>
      </c>
      <c r="AM585" t="s">
        <v>3110</v>
      </c>
      <c r="AN585">
        <v>-2.0299999999999998</v>
      </c>
      <c r="AO585" t="s">
        <v>3110</v>
      </c>
      <c r="AP585">
        <v>-2.3079209852731E-2</v>
      </c>
      <c r="AQ585">
        <f>(Table2[[#This Row],[Sharpe Ratio]]-AVERAGE(Table2[Sharpe Ratio]))/_xlfn.STDEV.P(Table2[Sharpe Ratio])</f>
        <v>-0.99935583692804208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-0.9337425665864556</v>
      </c>
      <c r="AS585">
        <f>_xlfn.RANK.AVG(Table2[[#This Row],[1Y Return vs Nifty Z-Score]],Table2[1Y Return vs Nifty Z-Score])</f>
        <v>516</v>
      </c>
      <c r="AT585">
        <f>_xlfn.RANK.AVG(Table2[[#This Row],[6M Return vs Nifty Z-Score]],Table2[6M Return vs Nifty Z-Score])</f>
        <v>472</v>
      </c>
      <c r="AU585">
        <f>_xlfn.RANK.AVG(Table2[[#This Row],[Sharpe Ratio Z-Score]],Table2[Sharpe Ratio Z-Score])</f>
        <v>612</v>
      </c>
      <c r="AV585">
        <f>(Table2[[#This Row],[Rank 1Y]]+Table2[[#This Row],[Rank 6M]]+Table2[[#This Row],[Rank Sharpe]])/3</f>
        <v>533.33333333333337</v>
      </c>
    </row>
    <row r="586" spans="1:48" x14ac:dyDescent="0.3">
      <c r="A586" t="s">
        <v>945</v>
      </c>
      <c r="B586" t="s">
        <v>946</v>
      </c>
      <c r="C586" t="s">
        <v>3074</v>
      </c>
      <c r="D586" t="s">
        <v>947</v>
      </c>
      <c r="E586">
        <v>15066.356834232</v>
      </c>
      <c r="F586">
        <v>192.72</v>
      </c>
      <c r="G586">
        <v>-0.40584625751791398</v>
      </c>
      <c r="H586">
        <f>(Table2[[#This Row],[1Y Return vs Nifty]]-AVERAGE(Table2[1Y Return vs Nifty]))/_xlfn.STDEV.P(Table2[1Y Return vs Nifty])</f>
        <v>-0.52495827557495611</v>
      </c>
      <c r="I586">
        <v>-11.279297212428</v>
      </c>
      <c r="J586">
        <f>(Table2[[#This Row],[1M Return vs Nifty]]-AVERAGE(Table2[1M Return vs Nifty]))/_xlfn.STDEV.P(Table2[1M Return vs Nifty])</f>
        <v>-0.8046567062007064</v>
      </c>
      <c r="K586">
        <v>-11.2477330243683</v>
      </c>
      <c r="L586">
        <f>(Table2[[#This Row],[6M Return vs Nifty]]-AVERAGE(Table2[6M Return vs Nifty]))/_xlfn.STDEV.P(Table2[6M Return vs Nifty])</f>
        <v>-0.55326369788725438</v>
      </c>
      <c r="M586">
        <v>-9.1202162843873893</v>
      </c>
      <c r="N586">
        <f>(Table2[[#This Row],[1W Return vs Nifty]]-AVERAGE(Table2[1W Return vs Nifty]))/_xlfn.STDEV.P(Table2[1W Return vs Nifty])</f>
        <v>-1.157907616548983</v>
      </c>
      <c r="O586">
        <v>204.48</v>
      </c>
      <c r="P586">
        <v>208.08486591432899</v>
      </c>
      <c r="Q586">
        <v>197.708470928764</v>
      </c>
      <c r="R586">
        <v>27.918067288204998</v>
      </c>
      <c r="S586" s="1">
        <f>(Table2[[#This Row],[Close Price]]-Table2[[#This Row],[20D EMA]])/Table2[[#This Row],[20D EMA]]</f>
        <v>-5.7511737089201834E-2</v>
      </c>
      <c r="T586" s="1">
        <f>(Table2[[#This Row],[Close Price]]-Table2[[#This Row],[50D EMA]])/Table2[[#This Row],[50D EMA]]</f>
        <v>-7.3839420501896985E-2</v>
      </c>
      <c r="U586" s="1">
        <f>(Table2[[#This Row],[Close Price]]-Table2[[#This Row],[200D EMA]])/Table2[[#This Row],[200D EMA]]</f>
        <v>-2.5231447622501665E-2</v>
      </c>
      <c r="V586">
        <v>0.76348869931477603</v>
      </c>
      <c r="W586">
        <v>192.72</v>
      </c>
      <c r="X586">
        <v>194.19</v>
      </c>
      <c r="Y586">
        <v>188.63</v>
      </c>
      <c r="Z586">
        <v>200</v>
      </c>
      <c r="AA586">
        <v>188.63</v>
      </c>
      <c r="AB586">
        <v>209.96</v>
      </c>
      <c r="AC586" s="1">
        <f>(Table2[[#This Row],[Close Price]]/Table2[[#This Row],[Day Low]])-1</f>
        <v>0</v>
      </c>
      <c r="AD586" s="1">
        <f>(Table2[[#This Row],[Day High]]/Table2[[#This Row],[Close Price]])-1</f>
        <v>7.6276463262765493E-3</v>
      </c>
      <c r="AE586" s="1">
        <f>(Table2[[#This Row],[Close Price]]/Table2[[#This Row],[Current Week Low]])-1</f>
        <v>2.1682659174044439E-2</v>
      </c>
      <c r="AF586" s="1">
        <f>(Table2[[#This Row],[Current Week High]]/Table2[[#This Row],[Close Price]])-1</f>
        <v>3.7775010377750107E-2</v>
      </c>
      <c r="AG586" s="1">
        <f>(Table2[[#This Row],[Close Price]]/Table2[[#This Row],[Current Month Low]])-1</f>
        <v>2.1682659174044439E-2</v>
      </c>
      <c r="AH586" s="1">
        <f>(Table2[[#This Row],[Current Month High]]/Table2[[#This Row],[Close Price]])-1</f>
        <v>8.9456205894562046E-2</v>
      </c>
      <c r="AI586">
        <v>23.261726857617202</v>
      </c>
      <c r="AJ586">
        <v>41.497797356828201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-0.16</v>
      </c>
      <c r="AM586" t="s">
        <v>3110</v>
      </c>
      <c r="AN586">
        <v>-4.7300000000000004</v>
      </c>
      <c r="AO586" t="s">
        <v>3110</v>
      </c>
      <c r="AP586">
        <v>-1.6078762660346999E-2</v>
      </c>
      <c r="AQ586">
        <f>(Table2[[#This Row],[Sharpe Ratio]]-AVERAGE(Table2[Sharpe Ratio]))/_xlfn.STDEV.P(Table2[Sharpe Ratio])</f>
        <v>-0.91742015078553774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495</v>
      </c>
      <c r="AT586">
        <f>_xlfn.RANK.AVG(Table2[[#This Row],[6M Return vs Nifty Z-Score]],Table2[6M Return vs Nifty Z-Score])</f>
        <v>505</v>
      </c>
      <c r="AU586">
        <f>_xlfn.RANK.AVG(Table2[[#This Row],[Sharpe Ratio Z-Score]],Table2[Sharpe Ratio Z-Score])</f>
        <v>605</v>
      </c>
      <c r="AV586">
        <f>(Table2[[#This Row],[Rank 1Y]]+Table2[[#This Row],[Rank 6M]]+Table2[[#This Row],[Rank Sharpe]])/3</f>
        <v>535</v>
      </c>
    </row>
    <row r="587" spans="1:48" x14ac:dyDescent="0.3">
      <c r="A587" t="s">
        <v>1619</v>
      </c>
      <c r="B587" t="s">
        <v>1620</v>
      </c>
      <c r="C587" t="s">
        <v>3074</v>
      </c>
      <c r="D587" t="s">
        <v>1178</v>
      </c>
      <c r="E587">
        <v>5233.4455842500001</v>
      </c>
      <c r="F587">
        <v>3122.05</v>
      </c>
      <c r="G587">
        <v>5.6908637120499703</v>
      </c>
      <c r="H587">
        <f>(Table2[[#This Row],[1Y Return vs Nifty]]-AVERAGE(Table2[1Y Return vs Nifty]))/_xlfn.STDEV.P(Table2[1Y Return vs Nifty])</f>
        <v>-0.43289892110366635</v>
      </c>
      <c r="I587">
        <v>-0.352502989832643</v>
      </c>
      <c r="J587">
        <f>(Table2[[#This Row],[1M Return vs Nifty]]-AVERAGE(Table2[1M Return vs Nifty]))/_xlfn.STDEV.P(Table2[1M Return vs Nifty])</f>
        <v>0.31590620721349782</v>
      </c>
      <c r="K587">
        <v>-10.6504495662303</v>
      </c>
      <c r="L587">
        <f>(Table2[[#This Row],[6M Return vs Nifty]]-AVERAGE(Table2[6M Return vs Nifty]))/_xlfn.STDEV.P(Table2[6M Return vs Nifty])</f>
        <v>-0.53223962184268647</v>
      </c>
      <c r="M587">
        <v>-10.3912783055058</v>
      </c>
      <c r="N587">
        <f>(Table2[[#This Row],[1W Return vs Nifty]]-AVERAGE(Table2[1W Return vs Nifty]))/_xlfn.STDEV.P(Table2[1W Return vs Nifty])</f>
        <v>-1.404853757981988</v>
      </c>
      <c r="O587">
        <v>3142.85</v>
      </c>
      <c r="P587">
        <v>3079.3057785198998</v>
      </c>
      <c r="Q587">
        <v>2949.9589003189999</v>
      </c>
      <c r="R587">
        <v>46.0204172609591</v>
      </c>
      <c r="S587" s="1">
        <f>(Table2[[#This Row],[Close Price]]-Table2[[#This Row],[20D EMA]])/Table2[[#This Row],[20D EMA]]</f>
        <v>-6.6181968595382303E-3</v>
      </c>
      <c r="T587" s="1">
        <f>(Table2[[#This Row],[Close Price]]-Table2[[#This Row],[50D EMA]])/Table2[[#This Row],[50D EMA]]</f>
        <v>1.3881122744700528E-2</v>
      </c>
      <c r="U587" s="1">
        <f>(Table2[[#This Row],[Close Price]]-Table2[[#This Row],[200D EMA]])/Table2[[#This Row],[200D EMA]]</f>
        <v>5.8336778747117748E-2</v>
      </c>
      <c r="V587">
        <v>1.35244256332574</v>
      </c>
      <c r="W587">
        <v>3075.05</v>
      </c>
      <c r="X587">
        <v>3118.05</v>
      </c>
      <c r="Y587">
        <v>2955.55</v>
      </c>
      <c r="Z587">
        <v>3222</v>
      </c>
      <c r="AA587">
        <v>2955.55</v>
      </c>
      <c r="AB587">
        <v>3456</v>
      </c>
      <c r="AC587" s="1">
        <f>(Table2[[#This Row],[Close Price]]/Table2[[#This Row],[Day Low]])-1</f>
        <v>1.5284304320254849E-2</v>
      </c>
      <c r="AD587" s="1">
        <f>(Table2[[#This Row],[Day High]]/Table2[[#This Row],[Close Price]])-1</f>
        <v>-1.2812094617318248E-3</v>
      </c>
      <c r="AE587" s="1">
        <f>(Table2[[#This Row],[Close Price]]/Table2[[#This Row],[Current Week Low]])-1</f>
        <v>5.6334692358444238E-2</v>
      </c>
      <c r="AF587" s="1">
        <f>(Table2[[#This Row],[Current Week High]]/Table2[[#This Row],[Close Price]])-1</f>
        <v>3.2014221425025191E-2</v>
      </c>
      <c r="AG587" s="1">
        <f>(Table2[[#This Row],[Close Price]]/Table2[[#This Row],[Current Month Low]])-1</f>
        <v>5.6334692358444238E-2</v>
      </c>
      <c r="AH587" s="1">
        <f>(Table2[[#This Row],[Current Month High]]/Table2[[#This Row],[Close Price]])-1</f>
        <v>0.10696497493633994</v>
      </c>
      <c r="AI587">
        <v>18.511875210198401</v>
      </c>
      <c r="AJ587">
        <v>43.206733636071696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</v>
      </c>
      <c r="AM587">
        <v>0</v>
      </c>
      <c r="AN587">
        <v>7.31</v>
      </c>
      <c r="AO587" t="s">
        <v>3111</v>
      </c>
      <c r="AP587">
        <v>-5.3001257442182002E-2</v>
      </c>
      <c r="AQ587">
        <f>(Table2[[#This Row],[Sharpe Ratio]]-AVERAGE(Table2[Sharpe Ratio]))/_xlfn.STDEV.P(Table2[Sharpe Ratio])</f>
        <v>-1.3495739633782498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-3.4036600570930924</v>
      </c>
      <c r="AS587">
        <f>_xlfn.RANK.AVG(Table2[[#This Row],[1Y Return vs Nifty Z-Score]],Table2[1Y Return vs Nifty Z-Score])</f>
        <v>445</v>
      </c>
      <c r="AT587">
        <f>_xlfn.RANK.AVG(Table2[[#This Row],[6M Return vs Nifty Z-Score]],Table2[6M Return vs Nifty Z-Score])</f>
        <v>499</v>
      </c>
      <c r="AU587">
        <f>_xlfn.RANK.AVG(Table2[[#This Row],[Sharpe Ratio Z-Score]],Table2[Sharpe Ratio Z-Score])</f>
        <v>667</v>
      </c>
      <c r="AV587">
        <f>(Table2[[#This Row],[Rank 1Y]]+Table2[[#This Row],[Rank 6M]]+Table2[[#This Row],[Rank Sharpe]])/3</f>
        <v>537</v>
      </c>
    </row>
    <row r="588" spans="1:48" x14ac:dyDescent="0.3">
      <c r="A588" t="s">
        <v>1877</v>
      </c>
      <c r="B588" t="s">
        <v>1878</v>
      </c>
      <c r="C588" t="s">
        <v>3077</v>
      </c>
      <c r="D588" t="s">
        <v>260</v>
      </c>
      <c r="E588">
        <v>3682.740803826</v>
      </c>
      <c r="F588">
        <v>158.41</v>
      </c>
      <c r="G588">
        <v>-10.387645086816899</v>
      </c>
      <c r="H588">
        <f>(Table2[[#This Row],[1Y Return vs Nifty]]-AVERAGE(Table2[1Y Return vs Nifty]))/_xlfn.STDEV.P(Table2[1Y Return vs Nifty])</f>
        <v>-0.67568185620686694</v>
      </c>
      <c r="I588">
        <v>-1.0426313322593601</v>
      </c>
      <c r="J588">
        <f>(Table2[[#This Row],[1M Return vs Nifty]]-AVERAGE(Table2[1M Return vs Nifty]))/_xlfn.STDEV.P(Table2[1M Return vs Nifty])</f>
        <v>0.24513227203494053</v>
      </c>
      <c r="K588">
        <v>-12.0030410154106</v>
      </c>
      <c r="L588">
        <f>(Table2[[#This Row],[6M Return vs Nifty]]-AVERAGE(Table2[6M Return vs Nifty]))/_xlfn.STDEV.P(Table2[6M Return vs Nifty])</f>
        <v>-0.57985015767344572</v>
      </c>
      <c r="M588">
        <v>-11.207096711667299</v>
      </c>
      <c r="N588">
        <f>(Table2[[#This Row],[1W Return vs Nifty]]-AVERAGE(Table2[1W Return vs Nifty]))/_xlfn.STDEV.P(Table2[1W Return vs Nifty])</f>
        <v>-1.5633536613418086</v>
      </c>
      <c r="O588">
        <v>160.63</v>
      </c>
      <c r="P588">
        <v>152.15879133080699</v>
      </c>
      <c r="Q588">
        <v>143.93066552293101</v>
      </c>
      <c r="R588">
        <v>43.936441348382203</v>
      </c>
      <c r="S588" s="1">
        <f>(Table2[[#This Row],[Close Price]]-Table2[[#This Row],[20D EMA]])/Table2[[#This Row],[20D EMA]]</f>
        <v>-1.3820581460499278E-2</v>
      </c>
      <c r="T588" s="1">
        <f>(Table2[[#This Row],[Close Price]]-Table2[[#This Row],[50D EMA]])/Table2[[#This Row],[50D EMA]]</f>
        <v>4.1083453769045201E-2</v>
      </c>
      <c r="U588" s="1">
        <f>(Table2[[#This Row],[Close Price]]-Table2[[#This Row],[200D EMA]])/Table2[[#This Row],[200D EMA]]</f>
        <v>0.1005993714019348</v>
      </c>
      <c r="V588">
        <v>1.3441098560703599</v>
      </c>
      <c r="W588">
        <v>159.07</v>
      </c>
      <c r="X588">
        <v>160.4</v>
      </c>
      <c r="Y588">
        <v>153.26</v>
      </c>
      <c r="Z588">
        <v>162.88</v>
      </c>
      <c r="AA588">
        <v>153.26</v>
      </c>
      <c r="AB588">
        <v>177.4</v>
      </c>
      <c r="AC588" s="1">
        <f>(Table2[[#This Row],[Close Price]]/Table2[[#This Row],[Day Low]])-1</f>
        <v>-4.1491167410573349E-3</v>
      </c>
      <c r="AD588" s="1">
        <f>(Table2[[#This Row],[Day High]]/Table2[[#This Row],[Close Price]])-1</f>
        <v>1.2562338236222548E-2</v>
      </c>
      <c r="AE588" s="1">
        <f>(Table2[[#This Row],[Close Price]]/Table2[[#This Row],[Current Week Low]])-1</f>
        <v>3.3603027534907959E-2</v>
      </c>
      <c r="AF588" s="1">
        <f>(Table2[[#This Row],[Current Week High]]/Table2[[#This Row],[Close Price]])-1</f>
        <v>2.8217915535635463E-2</v>
      </c>
      <c r="AG588" s="1">
        <f>(Table2[[#This Row],[Close Price]]/Table2[[#This Row],[Current Month Low]])-1</f>
        <v>3.3603027534907959E-2</v>
      </c>
      <c r="AH588" s="1">
        <f>(Table2[[#This Row],[Current Month High]]/Table2[[#This Row],[Close Price]])-1</f>
        <v>0.11987879553058534</v>
      </c>
      <c r="AI588">
        <v>14.512972665867</v>
      </c>
      <c r="AJ588">
        <v>41.374386434627397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0.1</v>
      </c>
      <c r="AM588" t="s">
        <v>3111</v>
      </c>
      <c r="AN588">
        <v>-0.23</v>
      </c>
      <c r="AO588" t="s">
        <v>3110</v>
      </c>
      <c r="AP588">
        <v>8.9476190599999998E-6</v>
      </c>
      <c r="AQ588">
        <f>(Table2[[#This Row],[Sharpe Ratio]]-AVERAGE(Table2[Sharpe Ratio]))/_xlfn.STDEV.P(Table2[Sharpe Ratio])</f>
        <v>-0.72912395427410637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-3.3028773574612873</v>
      </c>
      <c r="AS588">
        <f>_xlfn.RANK.AVG(Table2[[#This Row],[1Y Return vs Nifty Z-Score]],Table2[1Y Return vs Nifty Z-Score])</f>
        <v>564</v>
      </c>
      <c r="AT588">
        <f>_xlfn.RANK.AVG(Table2[[#This Row],[6M Return vs Nifty Z-Score]],Table2[6M Return vs Nifty Z-Score])</f>
        <v>517</v>
      </c>
      <c r="AU588">
        <f>_xlfn.RANK.AVG(Table2[[#This Row],[Sharpe Ratio Z-Score]],Table2[Sharpe Ratio Z-Score])</f>
        <v>530</v>
      </c>
      <c r="AV588">
        <f>(Table2[[#This Row],[Rank 1Y]]+Table2[[#This Row],[Rank 6M]]+Table2[[#This Row],[Rank Sharpe]])/3</f>
        <v>537</v>
      </c>
    </row>
    <row r="589" spans="1:48" x14ac:dyDescent="0.3">
      <c r="A589" t="s">
        <v>2066</v>
      </c>
      <c r="B589" t="s">
        <v>2067</v>
      </c>
      <c r="C589" t="s">
        <v>3064</v>
      </c>
      <c r="D589" t="s">
        <v>428</v>
      </c>
      <c r="E589">
        <v>2911.760500852</v>
      </c>
      <c r="F589">
        <v>87.64</v>
      </c>
      <c r="G589">
        <v>-7.7504944010516503</v>
      </c>
      <c r="H589">
        <f>(Table2[[#This Row],[1Y Return vs Nifty]]-AVERAGE(Table2[1Y Return vs Nifty]))/_xlfn.STDEV.P(Table2[1Y Return vs Nifty])</f>
        <v>-0.635861298728015</v>
      </c>
      <c r="I589">
        <v>2.7197503366015101</v>
      </c>
      <c r="J589">
        <f>(Table2[[#This Row],[1M Return vs Nifty]]-AVERAGE(Table2[1M Return vs Nifty]))/_xlfn.STDEV.P(Table2[1M Return vs Nifty])</f>
        <v>0.63097145582013148</v>
      </c>
      <c r="K589">
        <v>-18.734364040410998</v>
      </c>
      <c r="L589">
        <f>(Table2[[#This Row],[6M Return vs Nifty]]-AVERAGE(Table2[6M Return vs Nifty]))/_xlfn.STDEV.P(Table2[6M Return vs Nifty])</f>
        <v>-0.81678932822965078</v>
      </c>
      <c r="M589">
        <v>-3.8940323218537101</v>
      </c>
      <c r="N589">
        <f>(Table2[[#This Row],[1W Return vs Nifty]]-AVERAGE(Table2[1W Return vs Nifty]))/_xlfn.STDEV.P(Table2[1W Return vs Nifty])</f>
        <v>-0.14254727808874451</v>
      </c>
      <c r="O589">
        <v>85.29</v>
      </c>
      <c r="P589">
        <v>84.600160808651395</v>
      </c>
      <c r="Q589">
        <v>85.920603918533004</v>
      </c>
      <c r="R589">
        <v>56.196050531020902</v>
      </c>
      <c r="S589" s="1">
        <f>(Table2[[#This Row],[Close Price]]-Table2[[#This Row],[20D EMA]])/Table2[[#This Row],[20D EMA]]</f>
        <v>2.7553054285379224E-2</v>
      </c>
      <c r="T589" s="1">
        <f>(Table2[[#This Row],[Close Price]]-Table2[[#This Row],[50D EMA]])/Table2[[#This Row],[50D EMA]]</f>
        <v>3.5931837035441484E-2</v>
      </c>
      <c r="U589" s="1">
        <f>(Table2[[#This Row],[Close Price]]-Table2[[#This Row],[200D EMA]])/Table2[[#This Row],[200D EMA]]</f>
        <v>2.0011452469506259E-2</v>
      </c>
      <c r="V589">
        <v>2.4536891520003499</v>
      </c>
      <c r="W589">
        <v>87.51</v>
      </c>
      <c r="X589">
        <v>88.5</v>
      </c>
      <c r="Y589">
        <v>82.21</v>
      </c>
      <c r="Z589">
        <v>89.75</v>
      </c>
      <c r="AA589">
        <v>82.21</v>
      </c>
      <c r="AB589">
        <v>90.9</v>
      </c>
      <c r="AC589" s="1">
        <f>(Table2[[#This Row],[Close Price]]/Table2[[#This Row],[Day Low]])-1</f>
        <v>1.4855445091987995E-3</v>
      </c>
      <c r="AD589" s="1">
        <f>(Table2[[#This Row],[Day High]]/Table2[[#This Row],[Close Price]])-1</f>
        <v>9.8128708352349658E-3</v>
      </c>
      <c r="AE589" s="1">
        <f>(Table2[[#This Row],[Close Price]]/Table2[[#This Row],[Current Week Low]])-1</f>
        <v>6.6050358837124623E-2</v>
      </c>
      <c r="AF589" s="1">
        <f>(Table2[[#This Row],[Current Week High]]/Table2[[#This Row],[Close Price]])-1</f>
        <v>2.4075764491100049E-2</v>
      </c>
      <c r="AG589" s="1">
        <f>(Table2[[#This Row],[Close Price]]/Table2[[#This Row],[Current Month Low]])-1</f>
        <v>6.6050358837124623E-2</v>
      </c>
      <c r="AH589" s="1">
        <f>(Table2[[#This Row],[Current Month High]]/Table2[[#This Row],[Close Price]])-1</f>
        <v>3.7197626654495775E-2</v>
      </c>
      <c r="AI589">
        <v>36.923779096303001</v>
      </c>
      <c r="AJ589">
        <v>40.1119104716227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-0.04</v>
      </c>
      <c r="AM589" t="s">
        <v>3110</v>
      </c>
      <c r="AN589">
        <v>7.1</v>
      </c>
      <c r="AO589" t="s">
        <v>3111</v>
      </c>
      <c r="AP589">
        <v>2.4086358420891001E-2</v>
      </c>
      <c r="AQ589">
        <f>(Table2[[#This Row],[Sharpe Ratio]]-AVERAGE(Table2[Sharpe Ratio]))/_xlfn.STDEV.P(Table2[Sharpe Ratio])</f>
        <v>-0.44731350411754484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549</v>
      </c>
      <c r="AT589">
        <f>_xlfn.RANK.AVG(Table2[[#This Row],[6M Return vs Nifty Z-Score]],Table2[6M Return vs Nifty Z-Score])</f>
        <v>602</v>
      </c>
      <c r="AU589">
        <f>_xlfn.RANK.AVG(Table2[[#This Row],[Sharpe Ratio Z-Score]],Table2[Sharpe Ratio Z-Score])</f>
        <v>464</v>
      </c>
      <c r="AV589">
        <f>(Table2[[#This Row],[Rank 1Y]]+Table2[[#This Row],[Rank 6M]]+Table2[[#This Row],[Rank Sharpe]])/3</f>
        <v>538.33333333333337</v>
      </c>
    </row>
    <row r="590" spans="1:48" x14ac:dyDescent="0.3">
      <c r="A590" t="s">
        <v>1366</v>
      </c>
      <c r="B590" t="s">
        <v>1367</v>
      </c>
      <c r="C590" t="s">
        <v>3077</v>
      </c>
      <c r="D590" t="s">
        <v>230</v>
      </c>
      <c r="E590">
        <v>7914.7804154199903</v>
      </c>
      <c r="F590">
        <v>2050.6999999999998</v>
      </c>
      <c r="G590">
        <v>-8.4091986495308806</v>
      </c>
      <c r="H590">
        <f>(Table2[[#This Row],[1Y Return vs Nifty]]-AVERAGE(Table2[1Y Return vs Nifty]))/_xlfn.STDEV.P(Table2[1Y Return vs Nifty])</f>
        <v>-0.64580762850344831</v>
      </c>
      <c r="I590">
        <v>-11.9614725028673</v>
      </c>
      <c r="J590">
        <f>(Table2[[#This Row],[1M Return vs Nifty]]-AVERAGE(Table2[1M Return vs Nifty]))/_xlfn.STDEV.P(Table2[1M Return vs Nifty])</f>
        <v>-0.87461504122024125</v>
      </c>
      <c r="K590">
        <v>-5.6775998923406696</v>
      </c>
      <c r="L590">
        <f>(Table2[[#This Row],[6M Return vs Nifty]]-AVERAGE(Table2[6M Return vs Nifty]))/_xlfn.STDEV.P(Table2[6M Return vs Nifty])</f>
        <v>-0.35719782505831155</v>
      </c>
      <c r="M590">
        <v>-7.10624947284483</v>
      </c>
      <c r="N590">
        <f>(Table2[[#This Row],[1W Return vs Nifty]]-AVERAGE(Table2[1W Return vs Nifty]))/_xlfn.STDEV.P(Table2[1W Return vs Nifty])</f>
        <v>-0.76662747063843573</v>
      </c>
      <c r="O590">
        <v>2122.09</v>
      </c>
      <c r="P590">
        <v>2160.1104668217699</v>
      </c>
      <c r="Q590">
        <v>1990.81352889965</v>
      </c>
      <c r="R590">
        <v>40.536196831652397</v>
      </c>
      <c r="S590" s="1">
        <f>(Table2[[#This Row],[Close Price]]-Table2[[#This Row],[20D EMA]])/Table2[[#This Row],[20D EMA]]</f>
        <v>-3.364136299591456E-2</v>
      </c>
      <c r="T590" s="1">
        <f>(Table2[[#This Row],[Close Price]]-Table2[[#This Row],[50D EMA]])/Table2[[#This Row],[50D EMA]]</f>
        <v>-5.0650403533643695E-2</v>
      </c>
      <c r="U590" s="1">
        <f>(Table2[[#This Row],[Close Price]]-Table2[[#This Row],[200D EMA]])/Table2[[#This Row],[200D EMA]]</f>
        <v>3.0081406536075675E-2</v>
      </c>
      <c r="V590">
        <v>0.83405874219896203</v>
      </c>
      <c r="W590">
        <v>2051.6</v>
      </c>
      <c r="X590">
        <v>2065</v>
      </c>
      <c r="Y590">
        <v>1979.05</v>
      </c>
      <c r="Z590">
        <v>2138.4</v>
      </c>
      <c r="AA590">
        <v>1979.05</v>
      </c>
      <c r="AB590">
        <v>2263.3000000000002</v>
      </c>
      <c r="AC590" s="1">
        <f>(Table2[[#This Row],[Close Price]]/Table2[[#This Row],[Day Low]])-1</f>
        <v>-4.3868200428942572E-4</v>
      </c>
      <c r="AD590" s="1">
        <f>(Table2[[#This Row],[Day High]]/Table2[[#This Row],[Close Price]])-1</f>
        <v>6.9732286536305921E-3</v>
      </c>
      <c r="AE590" s="1">
        <f>(Table2[[#This Row],[Close Price]]/Table2[[#This Row],[Current Week Low]])-1</f>
        <v>3.6204239407796601E-2</v>
      </c>
      <c r="AF590" s="1">
        <f>(Table2[[#This Row],[Current Week High]]/Table2[[#This Row],[Close Price]])-1</f>
        <v>4.2765884819817801E-2</v>
      </c>
      <c r="AG590" s="1">
        <f>(Table2[[#This Row],[Close Price]]/Table2[[#This Row],[Current Month Low]])-1</f>
        <v>3.6204239407796601E-2</v>
      </c>
      <c r="AH590" s="1">
        <f>(Table2[[#This Row],[Current Month High]]/Table2[[#This Row],[Close Price]])-1</f>
        <v>0.10367191690642241</v>
      </c>
      <c r="AI590">
        <v>33.759204174184397</v>
      </c>
      <c r="AJ590">
        <v>40.276352691702499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-0.22</v>
      </c>
      <c r="AM590" t="s">
        <v>3110</v>
      </c>
      <c r="AN590">
        <v>-0.11</v>
      </c>
      <c r="AO590" t="s">
        <v>3110</v>
      </c>
      <c r="AP590">
        <v>-3.0740943136589999E-2</v>
      </c>
      <c r="AQ590">
        <f>(Table2[[#This Row],[Sharpe Ratio]]-AVERAGE(Table2[Sharpe Ratio]))/_xlfn.STDEV.P(Table2[Sharpe Ratio])</f>
        <v>-1.0890314471286049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554</v>
      </c>
      <c r="AT590">
        <f>_xlfn.RANK.AVG(Table2[[#This Row],[6M Return vs Nifty Z-Score]],Table2[6M Return vs Nifty Z-Score])</f>
        <v>440</v>
      </c>
      <c r="AU590">
        <f>_xlfn.RANK.AVG(Table2[[#This Row],[Sharpe Ratio Z-Score]],Table2[Sharpe Ratio Z-Score])</f>
        <v>627</v>
      </c>
      <c r="AV590">
        <f>(Table2[[#This Row],[Rank 1Y]]+Table2[[#This Row],[Rank 6M]]+Table2[[#This Row],[Rank Sharpe]])/3</f>
        <v>540.33333333333337</v>
      </c>
    </row>
    <row r="591" spans="1:48" x14ac:dyDescent="0.3">
      <c r="A591" t="s">
        <v>1140</v>
      </c>
      <c r="B591" t="s">
        <v>1141</v>
      </c>
      <c r="C591" t="s">
        <v>3066</v>
      </c>
      <c r="D591" t="s">
        <v>555</v>
      </c>
      <c r="E591">
        <v>10486.553114374999</v>
      </c>
      <c r="F591">
        <v>787.55</v>
      </c>
      <c r="G591">
        <v>-18.0307343946853</v>
      </c>
      <c r="H591">
        <f>(Table2[[#This Row],[1Y Return vs Nifty]]-AVERAGE(Table2[1Y Return vs Nifty]))/_xlfn.STDEV.P(Table2[1Y Return vs Nifty])</f>
        <v>-0.79109129365115016</v>
      </c>
      <c r="I591">
        <v>-13.2463147750018</v>
      </c>
      <c r="J591">
        <f>(Table2[[#This Row],[1M Return vs Nifty]]-AVERAGE(Table2[1M Return vs Nifty]))/_xlfn.STDEV.P(Table2[1M Return vs Nifty])</f>
        <v>-1.0063779874614662</v>
      </c>
      <c r="K591">
        <v>-18.243684073730201</v>
      </c>
      <c r="L591">
        <f>(Table2[[#This Row],[6M Return vs Nifty]]-AVERAGE(Table2[6M Return vs Nifty]))/_xlfn.STDEV.P(Table2[6M Return vs Nifty])</f>
        <v>-0.79951764124002089</v>
      </c>
      <c r="M591">
        <v>-7.0358164806368002</v>
      </c>
      <c r="N591">
        <f>(Table2[[#This Row],[1W Return vs Nifty]]-AVERAGE(Table2[1W Return vs Nifty]))/_xlfn.STDEV.P(Table2[1W Return vs Nifty])</f>
        <v>-0.75294351551557748</v>
      </c>
      <c r="O591">
        <v>835.05</v>
      </c>
      <c r="P591">
        <v>832.13903527792604</v>
      </c>
      <c r="Q591">
        <v>785.58559455892998</v>
      </c>
      <c r="R591">
        <v>29.175931349852899</v>
      </c>
      <c r="S591" s="1">
        <f>(Table2[[#This Row],[Close Price]]-Table2[[#This Row],[20D EMA]])/Table2[[#This Row],[20D EMA]]</f>
        <v>-5.6882821387940846E-2</v>
      </c>
      <c r="T591" s="1">
        <f>(Table2[[#This Row],[Close Price]]-Table2[[#This Row],[50D EMA]])/Table2[[#This Row],[50D EMA]]</f>
        <v>-5.3583636132432846E-2</v>
      </c>
      <c r="U591" s="1">
        <f>(Table2[[#This Row],[Close Price]]-Table2[[#This Row],[200D EMA]])/Table2[[#This Row],[200D EMA]]</f>
        <v>2.5005619434415594E-3</v>
      </c>
      <c r="V591">
        <v>0.75754658134563002</v>
      </c>
      <c r="W591">
        <v>781</v>
      </c>
      <c r="X591">
        <v>787.9</v>
      </c>
      <c r="Y591">
        <v>766.35</v>
      </c>
      <c r="Z591">
        <v>819.8</v>
      </c>
      <c r="AA591">
        <v>766.35</v>
      </c>
      <c r="AB591">
        <v>853.45</v>
      </c>
      <c r="AC591" s="1">
        <f>(Table2[[#This Row],[Close Price]]/Table2[[#This Row],[Day Low]])-1</f>
        <v>8.3866837387962523E-3</v>
      </c>
      <c r="AD591" s="1">
        <f>(Table2[[#This Row],[Day High]]/Table2[[#This Row],[Close Price]])-1</f>
        <v>4.4441622754121113E-4</v>
      </c>
      <c r="AE591" s="1">
        <f>(Table2[[#This Row],[Close Price]]/Table2[[#This Row],[Current Week Low]])-1</f>
        <v>2.7663600182683989E-2</v>
      </c>
      <c r="AF591" s="1">
        <f>(Table2[[#This Row],[Current Week High]]/Table2[[#This Row],[Close Price]])-1</f>
        <v>4.0949780966287763E-2</v>
      </c>
      <c r="AG591" s="1">
        <f>(Table2[[#This Row],[Close Price]]/Table2[[#This Row],[Current Month Low]])-1</f>
        <v>2.7663600182683989E-2</v>
      </c>
      <c r="AH591" s="1">
        <f>(Table2[[#This Row],[Current Month High]]/Table2[[#This Row],[Close Price]])-1</f>
        <v>8.3677226842740371E-2</v>
      </c>
      <c r="AI591">
        <v>19.103548981016999</v>
      </c>
      <c r="AJ591">
        <v>15.8161764705882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-0.02</v>
      </c>
      <c r="AM591" t="s">
        <v>3110</v>
      </c>
      <c r="AN591">
        <v>-6.83</v>
      </c>
      <c r="AO591" t="s">
        <v>3110</v>
      </c>
      <c r="AP591">
        <v>3.3812765700588998E-2</v>
      </c>
      <c r="AQ591">
        <f>(Table2[[#This Row],[Sharpe Ratio]]-AVERAGE(Table2[Sharpe Ratio]))/_xlfn.STDEV.P(Table2[Sharpe Ratio])</f>
        <v>-0.33347222623025191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-3.6834026640984665</v>
      </c>
      <c r="AS591">
        <f>_xlfn.RANK.AVG(Table2[[#This Row],[1Y Return vs Nifty Z-Score]],Table2[1Y Return vs Nifty Z-Score])</f>
        <v>608</v>
      </c>
      <c r="AT591">
        <f>_xlfn.RANK.AVG(Table2[[#This Row],[6M Return vs Nifty Z-Score]],Table2[6M Return vs Nifty Z-Score])</f>
        <v>594</v>
      </c>
      <c r="AU591">
        <f>_xlfn.RANK.AVG(Table2[[#This Row],[Sharpe Ratio Z-Score]],Table2[Sharpe Ratio Z-Score])</f>
        <v>426</v>
      </c>
      <c r="AV591">
        <f>(Table2[[#This Row],[Rank 1Y]]+Table2[[#This Row],[Rank 6M]]+Table2[[#This Row],[Rank Sharpe]])/3</f>
        <v>542.66666666666663</v>
      </c>
    </row>
    <row r="592" spans="1:48" x14ac:dyDescent="0.3">
      <c r="A592" t="s">
        <v>441</v>
      </c>
      <c r="B592" t="s">
        <v>442</v>
      </c>
      <c r="C592" t="s">
        <v>3065</v>
      </c>
      <c r="D592" t="s">
        <v>21</v>
      </c>
      <c r="E592">
        <v>51545.923913799998</v>
      </c>
      <c r="F592">
        <v>2726</v>
      </c>
      <c r="G592">
        <v>-6.9957394248946203</v>
      </c>
      <c r="H592">
        <f>(Table2[[#This Row],[1Y Return vs Nifty]]-AVERAGE(Table2[1Y Return vs Nifty]))/_xlfn.STDEV.P(Table2[1Y Return vs Nifty])</f>
        <v>-0.62446461818460153</v>
      </c>
      <c r="I592">
        <v>0.26518179969533201</v>
      </c>
      <c r="J592">
        <f>(Table2[[#This Row],[1M Return vs Nifty]]-AVERAGE(Table2[1M Return vs Nifty]))/_xlfn.STDEV.P(Table2[1M Return vs Nifty])</f>
        <v>0.37925092234447472</v>
      </c>
      <c r="K592">
        <v>-5.5808137301115304</v>
      </c>
      <c r="L592">
        <f>(Table2[[#This Row],[6M Return vs Nifty]]-AVERAGE(Table2[6M Return vs Nifty]))/_xlfn.STDEV.P(Table2[6M Return vs Nifty])</f>
        <v>-0.35379100103356659</v>
      </c>
      <c r="M592">
        <v>-6.6897193757093198</v>
      </c>
      <c r="N592">
        <f>(Table2[[#This Row],[1W Return vs Nifty]]-AVERAGE(Table2[1W Return vs Nifty]))/_xlfn.STDEV.P(Table2[1W Return vs Nifty])</f>
        <v>-0.68570262309415797</v>
      </c>
      <c r="O592">
        <v>2759.57</v>
      </c>
      <c r="P592">
        <v>2639.8690851322299</v>
      </c>
      <c r="Q592">
        <v>2473.4705743383902</v>
      </c>
      <c r="R592">
        <v>43.551010881272497</v>
      </c>
      <c r="S592" s="1">
        <f>(Table2[[#This Row],[Close Price]]-Table2[[#This Row],[20D EMA]])/Table2[[#This Row],[20D EMA]]</f>
        <v>-1.2164938740455999E-2</v>
      </c>
      <c r="T592" s="1">
        <f>(Table2[[#This Row],[Close Price]]-Table2[[#This Row],[50D EMA]])/Table2[[#This Row],[50D EMA]]</f>
        <v>3.2626964478223684E-2</v>
      </c>
      <c r="U592" s="1">
        <f>(Table2[[#This Row],[Close Price]]-Table2[[#This Row],[200D EMA]])/Table2[[#This Row],[200D EMA]]</f>
        <v>0.10209518086915467</v>
      </c>
      <c r="V592">
        <v>0.74328418327253298</v>
      </c>
      <c r="W592">
        <v>2691.7</v>
      </c>
      <c r="X592">
        <v>2724</v>
      </c>
      <c r="Y592">
        <v>2589.35</v>
      </c>
      <c r="Z592">
        <v>2732.65</v>
      </c>
      <c r="AA592">
        <v>2589.35</v>
      </c>
      <c r="AB592">
        <v>2949.95</v>
      </c>
      <c r="AC592" s="1">
        <f>(Table2[[#This Row],[Close Price]]/Table2[[#This Row],[Day Low]])-1</f>
        <v>1.2742876249210555E-2</v>
      </c>
      <c r="AD592" s="1">
        <f>(Table2[[#This Row],[Day High]]/Table2[[#This Row],[Close Price]])-1</f>
        <v>-7.336757153337814E-4</v>
      </c>
      <c r="AE592" s="1">
        <f>(Table2[[#This Row],[Close Price]]/Table2[[#This Row],[Current Week Low]])-1</f>
        <v>5.277386216618063E-2</v>
      </c>
      <c r="AF592" s="1">
        <f>(Table2[[#This Row],[Current Week High]]/Table2[[#This Row],[Close Price]])-1</f>
        <v>2.439471753485023E-3</v>
      </c>
      <c r="AG592" s="1">
        <f>(Table2[[#This Row],[Close Price]]/Table2[[#This Row],[Current Month Low]])-1</f>
        <v>5.277386216618063E-2</v>
      </c>
      <c r="AH592" s="1">
        <f>(Table2[[#This Row],[Current Month High]]/Table2[[#This Row],[Close Price]])-1</f>
        <v>8.2153338224504768E-2</v>
      </c>
      <c r="AI592">
        <v>13.020909757887001</v>
      </c>
      <c r="AJ592">
        <v>31.748103039968999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</v>
      </c>
      <c r="AM592" t="s">
        <v>3112</v>
      </c>
      <c r="AN592">
        <v>-6.83</v>
      </c>
      <c r="AO592" t="s">
        <v>3110</v>
      </c>
      <c r="AP592">
        <v>-3.8993676392303001E-2</v>
      </c>
      <c r="AQ592">
        <f>(Table2[[#This Row],[Sharpe Ratio]]-AVERAGE(Table2[Sharpe Ratio]))/_xlfn.STDEV.P(Table2[Sharpe Ratio])</f>
        <v>-1.1856243280224943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-2.4703316479903457</v>
      </c>
      <c r="AS592">
        <f>_xlfn.RANK.AVG(Table2[[#This Row],[1Y Return vs Nifty Z-Score]],Table2[1Y Return vs Nifty Z-Score])</f>
        <v>547</v>
      </c>
      <c r="AT592">
        <f>_xlfn.RANK.AVG(Table2[[#This Row],[6M Return vs Nifty Z-Score]],Table2[6M Return vs Nifty Z-Score])</f>
        <v>439</v>
      </c>
      <c r="AU592">
        <f>_xlfn.RANK.AVG(Table2[[#This Row],[Sharpe Ratio Z-Score]],Table2[Sharpe Ratio Z-Score])</f>
        <v>643</v>
      </c>
      <c r="AV592">
        <f>(Table2[[#This Row],[Rank 1Y]]+Table2[[#This Row],[Rank 6M]]+Table2[[#This Row],[Rank Sharpe]])/3</f>
        <v>543</v>
      </c>
    </row>
    <row r="593" spans="1:48" x14ac:dyDescent="0.3">
      <c r="A593" t="s">
        <v>1654</v>
      </c>
      <c r="B593" t="s">
        <v>1655</v>
      </c>
      <c r="C593" t="s">
        <v>3080</v>
      </c>
      <c r="D593" t="s">
        <v>545</v>
      </c>
      <c r="E593">
        <v>4972.9930303699903</v>
      </c>
      <c r="F593">
        <v>899.45</v>
      </c>
      <c r="G593">
        <v>-16.976599513799101</v>
      </c>
      <c r="H593">
        <f>(Table2[[#This Row],[1Y Return vs Nifty]]-AVERAGE(Table2[1Y Return vs Nifty]))/_xlfn.STDEV.P(Table2[1Y Return vs Nifty])</f>
        <v>-0.77517402398530577</v>
      </c>
      <c r="I593">
        <v>6.5125515475544598</v>
      </c>
      <c r="J593">
        <f>(Table2[[#This Row],[1M Return vs Nifty]]-AVERAGE(Table2[1M Return vs Nifty]))/_xlfn.STDEV.P(Table2[1M Return vs Nifty])</f>
        <v>1.0199302197874895</v>
      </c>
      <c r="K593">
        <v>5.61786530017004</v>
      </c>
      <c r="L593">
        <f>(Table2[[#This Row],[6M Return vs Nifty]]-AVERAGE(Table2[6M Return vs Nifty]))/_xlfn.STDEV.P(Table2[6M Return vs Nifty])</f>
        <v>4.0396844491782415E-2</v>
      </c>
      <c r="M593">
        <v>8.2892002335651895</v>
      </c>
      <c r="N593">
        <f>(Table2[[#This Row],[1W Return vs Nifty]]-AVERAGE(Table2[1W Return vs Nifty]))/_xlfn.STDEV.P(Table2[1W Return vs Nifty])</f>
        <v>2.2244515148532313</v>
      </c>
      <c r="O593">
        <v>846.33</v>
      </c>
      <c r="P593">
        <v>807.34617363716802</v>
      </c>
      <c r="Q593">
        <v>772.87381158487904</v>
      </c>
      <c r="R593">
        <v>67.892921434909496</v>
      </c>
      <c r="S593" s="1">
        <f>(Table2[[#This Row],[Close Price]]-Table2[[#This Row],[20D EMA]])/Table2[[#This Row],[20D EMA]]</f>
        <v>6.276511526236811E-2</v>
      </c>
      <c r="T593" s="1">
        <f>(Table2[[#This Row],[Close Price]]-Table2[[#This Row],[50D EMA]])/Table2[[#This Row],[50D EMA]]</f>
        <v>0.1140821984055438</v>
      </c>
      <c r="U593" s="1">
        <f>(Table2[[#This Row],[Close Price]]-Table2[[#This Row],[200D EMA]])/Table2[[#This Row],[200D EMA]]</f>
        <v>0.16377342137594228</v>
      </c>
      <c r="V593">
        <v>2.6277426225473199</v>
      </c>
      <c r="W593">
        <v>895.95</v>
      </c>
      <c r="X593">
        <v>908.1</v>
      </c>
      <c r="Y593">
        <v>868</v>
      </c>
      <c r="Z593">
        <v>949</v>
      </c>
      <c r="AA593">
        <v>828.05</v>
      </c>
      <c r="AB593">
        <v>949</v>
      </c>
      <c r="AC593" s="1">
        <f>(Table2[[#This Row],[Close Price]]/Table2[[#This Row],[Day Low]])-1</f>
        <v>3.9064679948657144E-3</v>
      </c>
      <c r="AD593" s="1">
        <f>(Table2[[#This Row],[Day High]]/Table2[[#This Row],[Close Price]])-1</f>
        <v>9.6169881594307949E-3</v>
      </c>
      <c r="AE593" s="1">
        <f>(Table2[[#This Row],[Close Price]]/Table2[[#This Row],[Current Week Low]])-1</f>
        <v>3.6232718894009253E-2</v>
      </c>
      <c r="AF593" s="1">
        <f>(Table2[[#This Row],[Current Week High]]/Table2[[#This Row],[Close Price]])-1</f>
        <v>5.5089221190727677E-2</v>
      </c>
      <c r="AG593" s="1">
        <f>(Table2[[#This Row],[Close Price]]/Table2[[#This Row],[Current Month Low]])-1</f>
        <v>8.6226677133023566E-2</v>
      </c>
      <c r="AH593" s="1">
        <f>(Table2[[#This Row],[Current Month High]]/Table2[[#This Row],[Close Price]])-1</f>
        <v>5.5089221190727677E-2</v>
      </c>
      <c r="AI593">
        <v>5.5089221190727597</v>
      </c>
      <c r="AJ593">
        <v>36.913007078164199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0.23</v>
      </c>
      <c r="AM593" t="s">
        <v>3111</v>
      </c>
      <c r="AN593">
        <v>9.75</v>
      </c>
      <c r="AO593" t="s">
        <v>3111</v>
      </c>
      <c r="AP593">
        <v>-0.122465041802216</v>
      </c>
      <c r="AQ593">
        <f>(Table2[[#This Row],[Sharpe Ratio]]-AVERAGE(Table2[Sharpe Ratio]))/_xlfn.STDEV.P(Table2[Sharpe Ratio])</f>
        <v>-2.1626024281578116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0.34700212698938615</v>
      </c>
      <c r="AS593">
        <f>_xlfn.RANK.AVG(Table2[[#This Row],[1Y Return vs Nifty Z-Score]],Table2[1Y Return vs Nifty Z-Score])</f>
        <v>599</v>
      </c>
      <c r="AT593">
        <f>_xlfn.RANK.AVG(Table2[[#This Row],[6M Return vs Nifty Z-Score]],Table2[6M Return vs Nifty Z-Score])</f>
        <v>301</v>
      </c>
      <c r="AU593">
        <f>_xlfn.RANK.AVG(Table2[[#This Row],[Sharpe Ratio Z-Score]],Table2[Sharpe Ratio Z-Score])</f>
        <v>729</v>
      </c>
      <c r="AV593">
        <f>(Table2[[#This Row],[Rank 1Y]]+Table2[[#This Row],[Rank 6M]]+Table2[[#This Row],[Rank Sharpe]])/3</f>
        <v>543</v>
      </c>
    </row>
    <row r="594" spans="1:48" x14ac:dyDescent="0.3">
      <c r="A594" t="s">
        <v>870</v>
      </c>
      <c r="B594" t="s">
        <v>871</v>
      </c>
      <c r="C594" t="s">
        <v>3066</v>
      </c>
      <c r="D594" t="s">
        <v>57</v>
      </c>
      <c r="E594">
        <v>17052.334161211998</v>
      </c>
      <c r="F594">
        <v>206.71</v>
      </c>
      <c r="G594">
        <v>-17.391161220684701</v>
      </c>
      <c r="H594">
        <f>(Table2[[#This Row],[1Y Return vs Nifty]]-AVERAGE(Table2[1Y Return vs Nifty]))/_xlfn.STDEV.P(Table2[1Y Return vs Nifty])</f>
        <v>-0.78143384006888261</v>
      </c>
      <c r="I594">
        <v>-3.2808814485145299</v>
      </c>
      <c r="J594">
        <f>(Table2[[#This Row],[1M Return vs Nifty]]-AVERAGE(Table2[1M Return vs Nifty]))/_xlfn.STDEV.P(Table2[1M Return vs Nifty])</f>
        <v>1.5595591822357147E-2</v>
      </c>
      <c r="K594">
        <v>-20.953452686354598</v>
      </c>
      <c r="L594">
        <f>(Table2[[#This Row],[6M Return vs Nifty]]-AVERAGE(Table2[6M Return vs Nifty]))/_xlfn.STDEV.P(Table2[6M Return vs Nifty])</f>
        <v>-0.89490012772742666</v>
      </c>
      <c r="M594">
        <v>0.493473083614695</v>
      </c>
      <c r="N594">
        <f>(Table2[[#This Row],[1W Return vs Nifty]]-AVERAGE(Table2[1W Return vs Nifty]))/_xlfn.STDEV.P(Table2[1W Return vs Nifty])</f>
        <v>0.70987181114147258</v>
      </c>
      <c r="O594">
        <v>212.48</v>
      </c>
      <c r="P594">
        <v>215.24385515605499</v>
      </c>
      <c r="Q594">
        <v>212.588540040477</v>
      </c>
      <c r="R594">
        <v>40.6457031102602</v>
      </c>
      <c r="S594" s="1">
        <f>(Table2[[#This Row],[Close Price]]-Table2[[#This Row],[20D EMA]])/Table2[[#This Row],[20D EMA]]</f>
        <v>-2.7155496987951722E-2</v>
      </c>
      <c r="T594" s="1">
        <f>(Table2[[#This Row],[Close Price]]-Table2[[#This Row],[50D EMA]])/Table2[[#This Row],[50D EMA]]</f>
        <v>-3.9647381105805839E-2</v>
      </c>
      <c r="U594" s="1">
        <f>(Table2[[#This Row],[Close Price]]-Table2[[#This Row],[200D EMA]])/Table2[[#This Row],[200D EMA]]</f>
        <v>-2.7652196300692943E-2</v>
      </c>
      <c r="V594">
        <v>0.82723887241147898</v>
      </c>
      <c r="W594">
        <v>205.75</v>
      </c>
      <c r="X594">
        <v>208.6</v>
      </c>
      <c r="Y594">
        <v>204.35</v>
      </c>
      <c r="Z594">
        <v>212.86</v>
      </c>
      <c r="AA594">
        <v>204.35</v>
      </c>
      <c r="AB594">
        <v>228.5</v>
      </c>
      <c r="AC594" s="1">
        <f>(Table2[[#This Row],[Close Price]]/Table2[[#This Row],[Day Low]])-1</f>
        <v>4.6658566221142728E-3</v>
      </c>
      <c r="AD594" s="1">
        <f>(Table2[[#This Row],[Day High]]/Table2[[#This Row],[Close Price]])-1</f>
        <v>9.1432441584828883E-3</v>
      </c>
      <c r="AE594" s="1">
        <f>(Table2[[#This Row],[Close Price]]/Table2[[#This Row],[Current Week Low]])-1</f>
        <v>1.1548813310496842E-2</v>
      </c>
      <c r="AF594" s="1">
        <f>(Table2[[#This Row],[Current Week High]]/Table2[[#This Row],[Close Price]])-1</f>
        <v>2.9751826229984069E-2</v>
      </c>
      <c r="AG594" s="1">
        <f>(Table2[[#This Row],[Close Price]]/Table2[[#This Row],[Current Month Low]])-1</f>
        <v>1.1548813310496842E-2</v>
      </c>
      <c r="AH594" s="1">
        <f>(Table2[[#This Row],[Current Month High]]/Table2[[#This Row],[Close Price]])-1</f>
        <v>0.10541338106526044</v>
      </c>
      <c r="AI594">
        <v>39.930337187363897</v>
      </c>
      <c r="AJ594">
        <v>12.9408550744433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-0.14000000000000001</v>
      </c>
      <c r="AM594" t="s">
        <v>3110</v>
      </c>
      <c r="AN594">
        <v>-2.4300000000000002</v>
      </c>
      <c r="AO594" t="s">
        <v>3110</v>
      </c>
      <c r="AP594">
        <v>3.8985234447423002E-2</v>
      </c>
      <c r="AQ594">
        <f>(Table2[[#This Row],[Sharpe Ratio]]-AVERAGE(Table2[Sharpe Ratio]))/_xlfn.STDEV.P(Table2[Sharpe Ratio])</f>
        <v>-0.2729318401412632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604</v>
      </c>
      <c r="AT594">
        <f>_xlfn.RANK.AVG(Table2[[#This Row],[6M Return vs Nifty Z-Score]],Table2[6M Return vs Nifty Z-Score])</f>
        <v>617</v>
      </c>
      <c r="AU594">
        <f>_xlfn.RANK.AVG(Table2[[#This Row],[Sharpe Ratio Z-Score]],Table2[Sharpe Ratio Z-Score])</f>
        <v>413</v>
      </c>
      <c r="AV594">
        <f>(Table2[[#This Row],[Rank 1Y]]+Table2[[#This Row],[Rank 6M]]+Table2[[#This Row],[Rank Sharpe]])/3</f>
        <v>544.66666666666663</v>
      </c>
    </row>
    <row r="595" spans="1:48" x14ac:dyDescent="0.3">
      <c r="A595" t="s">
        <v>412</v>
      </c>
      <c r="B595" t="s">
        <v>413</v>
      </c>
      <c r="C595" t="s">
        <v>3068</v>
      </c>
      <c r="D595" t="s">
        <v>173</v>
      </c>
      <c r="E595">
        <v>55939.4240451199</v>
      </c>
      <c r="F595">
        <v>17232.95</v>
      </c>
      <c r="G595">
        <v>-13.5322184799046</v>
      </c>
      <c r="H595">
        <f>(Table2[[#This Row],[1Y Return vs Nifty]]-AVERAGE(Table2[1Y Return vs Nifty]))/_xlfn.STDEV.P(Table2[1Y Return vs Nifty])</f>
        <v>-0.72316441616137395</v>
      </c>
      <c r="I595">
        <v>1.3422321009555001</v>
      </c>
      <c r="J595">
        <f>(Table2[[#This Row],[1M Return vs Nifty]]-AVERAGE(Table2[1M Return vs Nifty]))/_xlfn.STDEV.P(Table2[1M Return vs Nifty])</f>
        <v>0.4897044184831687</v>
      </c>
      <c r="K595">
        <v>-7.6889223087558296</v>
      </c>
      <c r="L595">
        <f>(Table2[[#This Row],[6M Return vs Nifty]]-AVERAGE(Table2[6M Return vs Nifty]))/_xlfn.STDEV.P(Table2[6M Return vs Nifty])</f>
        <v>-0.42799535821732704</v>
      </c>
      <c r="M595">
        <v>1.0284296384334</v>
      </c>
      <c r="N595">
        <f>(Table2[[#This Row],[1W Return vs Nifty]]-AVERAGE(Table2[1W Return vs Nifty]))/_xlfn.STDEV.P(Table2[1W Return vs Nifty])</f>
        <v>0.81380494331902997</v>
      </c>
      <c r="O595">
        <v>16923.63</v>
      </c>
      <c r="P595">
        <v>16699.410050644401</v>
      </c>
      <c r="Q595">
        <v>16404.7592360696</v>
      </c>
      <c r="R595">
        <v>58.724063461814801</v>
      </c>
      <c r="S595" s="1">
        <f>(Table2[[#This Row],[Close Price]]-Table2[[#This Row],[20D EMA]])/Table2[[#This Row],[20D EMA]]</f>
        <v>1.8277402661249369E-2</v>
      </c>
      <c r="T595" s="1">
        <f>(Table2[[#This Row],[Close Price]]-Table2[[#This Row],[50D EMA]])/Table2[[#This Row],[50D EMA]]</f>
        <v>3.1949628623857362E-2</v>
      </c>
      <c r="U595" s="1">
        <f>(Table2[[#This Row],[Close Price]]-Table2[[#This Row],[200D EMA]])/Table2[[#This Row],[200D EMA]]</f>
        <v>5.0484786275280094E-2</v>
      </c>
      <c r="V595">
        <v>1.01668588498727</v>
      </c>
      <c r="W595">
        <v>17200.05</v>
      </c>
      <c r="X595">
        <v>17265</v>
      </c>
      <c r="Y595">
        <v>16405.099999999999</v>
      </c>
      <c r="Z595">
        <v>17266</v>
      </c>
      <c r="AA595">
        <v>16405.099999999999</v>
      </c>
      <c r="AB595">
        <v>17397</v>
      </c>
      <c r="AC595" s="1">
        <f>(Table2[[#This Row],[Close Price]]/Table2[[#This Row],[Day Low]])-1</f>
        <v>1.9127851372526816E-3</v>
      </c>
      <c r="AD595" s="1">
        <f>(Table2[[#This Row],[Day High]]/Table2[[#This Row],[Close Price]])-1</f>
        <v>1.8598092607475802E-3</v>
      </c>
      <c r="AE595" s="1">
        <f>(Table2[[#This Row],[Close Price]]/Table2[[#This Row],[Current Week Low]])-1</f>
        <v>5.04629657850304E-2</v>
      </c>
      <c r="AF595" s="1">
        <f>(Table2[[#This Row],[Current Week High]]/Table2[[#This Row],[Close Price]])-1</f>
        <v>1.9178376308177647E-3</v>
      </c>
      <c r="AG595" s="1">
        <f>(Table2[[#This Row],[Close Price]]/Table2[[#This Row],[Current Month Low]])-1</f>
        <v>5.04629657850304E-2</v>
      </c>
      <c r="AH595" s="1">
        <f>(Table2[[#This Row],[Current Month High]]/Table2[[#This Row],[Close Price]])-1</f>
        <v>9.5195541100043801E-3</v>
      </c>
      <c r="AI595">
        <v>11.704612384995</v>
      </c>
      <c r="AJ595">
        <v>13.707189775362799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-0.03</v>
      </c>
      <c r="AM595" t="s">
        <v>3110</v>
      </c>
      <c r="AN595">
        <v>4.28</v>
      </c>
      <c r="AO595" t="s">
        <v>3111</v>
      </c>
      <c r="AP595">
        <v>-7.6853743477999998E-3</v>
      </c>
      <c r="AQ595">
        <f>(Table2[[#This Row],[Sharpe Ratio]]-AVERAGE(Table2[Sharpe Ratio]))/_xlfn.STDEV.P(Table2[Sharpe Ratio])</f>
        <v>-0.8191809938360779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-0.66683140641258021</v>
      </c>
      <c r="AS595">
        <f>_xlfn.RANK.AVG(Table2[[#This Row],[1Y Return vs Nifty Z-Score]],Table2[1Y Return vs Nifty Z-Score])</f>
        <v>584</v>
      </c>
      <c r="AT595">
        <f>_xlfn.RANK.AVG(Table2[[#This Row],[6M Return vs Nifty Z-Score]],Table2[6M Return vs Nifty Z-Score])</f>
        <v>464</v>
      </c>
      <c r="AU595">
        <f>_xlfn.RANK.AVG(Table2[[#This Row],[Sharpe Ratio Z-Score]],Table2[Sharpe Ratio Z-Score])</f>
        <v>588</v>
      </c>
      <c r="AV595">
        <f>(Table2[[#This Row],[Rank 1Y]]+Table2[[#This Row],[Rank 6M]]+Table2[[#This Row],[Rank Sharpe]])/3</f>
        <v>545.33333333333337</v>
      </c>
    </row>
    <row r="596" spans="1:48" x14ac:dyDescent="0.3">
      <c r="A596" t="s">
        <v>510</v>
      </c>
      <c r="B596" t="s">
        <v>511</v>
      </c>
      <c r="C596" t="s">
        <v>3065</v>
      </c>
      <c r="D596" t="s">
        <v>21</v>
      </c>
      <c r="E596">
        <v>40127.645409259901</v>
      </c>
      <c r="F596">
        <v>6016.7</v>
      </c>
      <c r="G596">
        <v>-2.2536702310042198</v>
      </c>
      <c r="H596">
        <f>(Table2[[#This Row],[1Y Return vs Nifty]]-AVERAGE(Table2[1Y Return vs Nifty]))/_xlfn.STDEV.P(Table2[1Y Return vs Nifty])</f>
        <v>-0.5528601247731032</v>
      </c>
      <c r="I596">
        <v>-0.40356947197582599</v>
      </c>
      <c r="J596">
        <f>(Table2[[#This Row],[1M Return vs Nifty]]-AVERAGE(Table2[1M Return vs Nifty]))/_xlfn.STDEV.P(Table2[1M Return vs Nifty])</f>
        <v>0.31066924522423944</v>
      </c>
      <c r="K596">
        <v>-19.402589863435601</v>
      </c>
      <c r="L596">
        <f>(Table2[[#This Row],[6M Return vs Nifty]]-AVERAGE(Table2[6M Return vs Nifty]))/_xlfn.STDEV.P(Table2[6M Return vs Nifty])</f>
        <v>-0.84031053968594938</v>
      </c>
      <c r="M596">
        <v>-3.8961088465025302</v>
      </c>
      <c r="N596">
        <f>(Table2[[#This Row],[1W Return vs Nifty]]-AVERAGE(Table2[1W Return vs Nifty]))/_xlfn.STDEV.P(Table2[1W Return vs Nifty])</f>
        <v>-0.14295071217858182</v>
      </c>
      <c r="O596">
        <v>6022.64</v>
      </c>
      <c r="P596">
        <v>5764.0754222326104</v>
      </c>
      <c r="Q596">
        <v>5530.0995426072504</v>
      </c>
      <c r="R596">
        <v>44.793225307858698</v>
      </c>
      <c r="S596" s="1">
        <f>(Table2[[#This Row],[Close Price]]-Table2[[#This Row],[20D EMA]])/Table2[[#This Row],[20D EMA]]</f>
        <v>-9.8627844267638594E-4</v>
      </c>
      <c r="T596" s="1">
        <f>(Table2[[#This Row],[Close Price]]-Table2[[#This Row],[50D EMA]])/Table2[[#This Row],[50D EMA]]</f>
        <v>4.3827424046706837E-2</v>
      </c>
      <c r="U596" s="1">
        <f>(Table2[[#This Row],[Close Price]]-Table2[[#This Row],[200D EMA]])/Table2[[#This Row],[200D EMA]]</f>
        <v>8.799126555384465E-2</v>
      </c>
      <c r="V596">
        <v>0.53057300069913504</v>
      </c>
      <c r="W596">
        <v>5981.7</v>
      </c>
      <c r="X596">
        <v>6018.7</v>
      </c>
      <c r="Y596">
        <v>5749</v>
      </c>
      <c r="Z596">
        <v>6099</v>
      </c>
      <c r="AA596">
        <v>5749</v>
      </c>
      <c r="AB596">
        <v>6357</v>
      </c>
      <c r="AC596" s="1">
        <f>(Table2[[#This Row],[Close Price]]/Table2[[#This Row],[Day Low]])-1</f>
        <v>5.8511794305966536E-3</v>
      </c>
      <c r="AD596" s="1">
        <f>(Table2[[#This Row],[Day High]]/Table2[[#This Row],[Close Price]])-1</f>
        <v>3.3240813070278818E-4</v>
      </c>
      <c r="AE596" s="1">
        <f>(Table2[[#This Row],[Close Price]]/Table2[[#This Row],[Current Week Low]])-1</f>
        <v>4.6564619933901596E-2</v>
      </c>
      <c r="AF596" s="1">
        <f>(Table2[[#This Row],[Current Week High]]/Table2[[#This Row],[Close Price]])-1</f>
        <v>1.3678594578423464E-2</v>
      </c>
      <c r="AG596" s="1">
        <f>(Table2[[#This Row],[Close Price]]/Table2[[#This Row],[Current Month Low]])-1</f>
        <v>4.6564619933901596E-2</v>
      </c>
      <c r="AH596" s="1">
        <f>(Table2[[#This Row],[Current Month High]]/Table2[[#This Row],[Close Price]])-1</f>
        <v>5.6559243439094464E-2</v>
      </c>
      <c r="AI596">
        <v>13.8074027290707</v>
      </c>
      <c r="AJ596">
        <v>40.339378389410399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0.09</v>
      </c>
      <c r="AM596" t="s">
        <v>3111</v>
      </c>
      <c r="AN596">
        <v>-0.98</v>
      </c>
      <c r="AO596" t="s">
        <v>3110</v>
      </c>
      <c r="AP596">
        <v>3.9872243849359999E-3</v>
      </c>
      <c r="AQ596">
        <f>(Table2[[#This Row],[Sharpe Ratio]]-AVERAGE(Table2[Sharpe Ratio]))/_xlfn.STDEV.P(Table2[Sharpe Ratio])</f>
        <v>-0.68256080944652187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-1.9080129408599169</v>
      </c>
      <c r="AS596">
        <f>_xlfn.RANK.AVG(Table2[[#This Row],[1Y Return vs Nifty Z-Score]],Table2[1Y Return vs Nifty Z-Score])</f>
        <v>508</v>
      </c>
      <c r="AT596">
        <f>_xlfn.RANK.AVG(Table2[[#This Row],[6M Return vs Nifty Z-Score]],Table2[6M Return vs Nifty Z-Score])</f>
        <v>608</v>
      </c>
      <c r="AU596">
        <f>_xlfn.RANK.AVG(Table2[[#This Row],[Sharpe Ratio Z-Score]],Table2[Sharpe Ratio Z-Score])</f>
        <v>520</v>
      </c>
      <c r="AV596">
        <f>(Table2[[#This Row],[Rank 1Y]]+Table2[[#This Row],[Rank 6M]]+Table2[[#This Row],[Rank Sharpe]])/3</f>
        <v>545.33333333333337</v>
      </c>
    </row>
    <row r="597" spans="1:48" x14ac:dyDescent="0.3">
      <c r="A597" t="s">
        <v>1943</v>
      </c>
      <c r="B597" t="s">
        <v>1944</v>
      </c>
      <c r="C597" t="s">
        <v>3065</v>
      </c>
      <c r="D597" t="s">
        <v>21</v>
      </c>
      <c r="E597">
        <v>3341.1854469999998</v>
      </c>
      <c r="F597">
        <v>566</v>
      </c>
      <c r="G597">
        <v>-20.519881785569002</v>
      </c>
      <c r="H597">
        <f>(Table2[[#This Row],[1Y Return vs Nifty]]-AVERAGE(Table2[1Y Return vs Nifty]))/_xlfn.STDEV.P(Table2[1Y Return vs Nifty])</f>
        <v>-0.82867702482951722</v>
      </c>
      <c r="I597">
        <v>-17.051755680520198</v>
      </c>
      <c r="J597">
        <f>(Table2[[#This Row],[1M Return vs Nifty]]-AVERAGE(Table2[1M Return vs Nifty]))/_xlfn.STDEV.P(Table2[1M Return vs Nifty])</f>
        <v>-1.3966329754336322</v>
      </c>
      <c r="K597">
        <v>-30.492414355663801</v>
      </c>
      <c r="L597">
        <f>(Table2[[#This Row],[6M Return vs Nifty]]-AVERAGE(Table2[6M Return vs Nifty]))/_xlfn.STDEV.P(Table2[6M Return vs Nifty])</f>
        <v>-1.2306667604531563</v>
      </c>
      <c r="M597">
        <v>-11.7363416752698</v>
      </c>
      <c r="N597">
        <f>(Table2[[#This Row],[1W Return vs Nifty]]-AVERAGE(Table2[1W Return vs Nifty]))/_xlfn.STDEV.P(Table2[1W Return vs Nifty])</f>
        <v>-1.6661771266511489</v>
      </c>
      <c r="O597">
        <v>613.16</v>
      </c>
      <c r="P597">
        <v>612.82697087110796</v>
      </c>
      <c r="Q597">
        <v>596.40867294244094</v>
      </c>
      <c r="R597">
        <v>30.850238518152398</v>
      </c>
      <c r="S597" s="1">
        <f>(Table2[[#This Row],[Close Price]]-Table2[[#This Row],[20D EMA]])/Table2[[#This Row],[20D EMA]]</f>
        <v>-7.6913040641920491E-2</v>
      </c>
      <c r="T597" s="1">
        <f>(Table2[[#This Row],[Close Price]]-Table2[[#This Row],[50D EMA]])/Table2[[#This Row],[50D EMA]]</f>
        <v>-7.6411406639863413E-2</v>
      </c>
      <c r="U597" s="1">
        <f>(Table2[[#This Row],[Close Price]]-Table2[[#This Row],[200D EMA]])/Table2[[#This Row],[200D EMA]]</f>
        <v>-5.0986302382922705E-2</v>
      </c>
      <c r="V597">
        <v>0.75846351790939603</v>
      </c>
      <c r="W597">
        <v>565</v>
      </c>
      <c r="X597">
        <v>571.29999999999995</v>
      </c>
      <c r="Y597">
        <v>543</v>
      </c>
      <c r="Z597">
        <v>574.5</v>
      </c>
      <c r="AA597">
        <v>543</v>
      </c>
      <c r="AB597">
        <v>660.9</v>
      </c>
      <c r="AC597" s="1">
        <f>(Table2[[#This Row],[Close Price]]/Table2[[#This Row],[Day Low]])-1</f>
        <v>1.7699115044247371E-3</v>
      </c>
      <c r="AD597" s="1">
        <f>(Table2[[#This Row],[Day High]]/Table2[[#This Row],[Close Price]])-1</f>
        <v>9.3639575971731226E-3</v>
      </c>
      <c r="AE597" s="1">
        <f>(Table2[[#This Row],[Close Price]]/Table2[[#This Row],[Current Week Low]])-1</f>
        <v>4.2357274401473299E-2</v>
      </c>
      <c r="AF597" s="1">
        <f>(Table2[[#This Row],[Current Week High]]/Table2[[#This Row],[Close Price]])-1</f>
        <v>1.5017667844523075E-2</v>
      </c>
      <c r="AG597" s="1">
        <f>(Table2[[#This Row],[Close Price]]/Table2[[#This Row],[Current Month Low]])-1</f>
        <v>4.2357274401473299E-2</v>
      </c>
      <c r="AH597" s="1">
        <f>(Table2[[#This Row],[Current Month High]]/Table2[[#This Row],[Close Price]])-1</f>
        <v>0.16766784452296823</v>
      </c>
      <c r="AI597">
        <v>39.8409893992932</v>
      </c>
      <c r="AJ597">
        <v>25.7777777777777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-0.19</v>
      </c>
      <c r="AM597" t="s">
        <v>3110</v>
      </c>
      <c r="AN597">
        <v>-12.06</v>
      </c>
      <c r="AO597" t="s">
        <v>3110</v>
      </c>
      <c r="AP597">
        <v>6.5276221188414002E-2</v>
      </c>
      <c r="AQ597">
        <f>(Table2[[#This Row],[Sharpe Ratio]]-AVERAGE(Table2[Sharpe Ratio]))/_xlfn.STDEV.P(Table2[Sharpe Ratio])</f>
        <v>3.4787078205863721E-2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-5.0873668091615905</v>
      </c>
      <c r="AS597">
        <f>_xlfn.RANK.AVG(Table2[[#This Row],[1Y Return vs Nifty Z-Score]],Table2[1Y Return vs Nifty Z-Score])</f>
        <v>619</v>
      </c>
      <c r="AT597">
        <f>_xlfn.RANK.AVG(Table2[[#This Row],[6M Return vs Nifty Z-Score]],Table2[6M Return vs Nifty Z-Score])</f>
        <v>687</v>
      </c>
      <c r="AU597">
        <f>_xlfn.RANK.AVG(Table2[[#This Row],[Sharpe Ratio Z-Score]],Table2[Sharpe Ratio Z-Score])</f>
        <v>332</v>
      </c>
      <c r="AV597">
        <f>(Table2[[#This Row],[Rank 1Y]]+Table2[[#This Row],[Rank 6M]]+Table2[[#This Row],[Rank Sharpe]])/3</f>
        <v>546</v>
      </c>
    </row>
    <row r="598" spans="1:48" x14ac:dyDescent="0.3">
      <c r="A598" t="s">
        <v>114</v>
      </c>
      <c r="B598" t="s">
        <v>115</v>
      </c>
      <c r="C598" t="s">
        <v>3068</v>
      </c>
      <c r="D598" t="s">
        <v>116</v>
      </c>
      <c r="E598">
        <v>243237.5683248</v>
      </c>
      <c r="F598">
        <v>2522.8000000000002</v>
      </c>
      <c r="G598">
        <v>-11.6562835006526</v>
      </c>
      <c r="H598">
        <f>(Table2[[#This Row],[1Y Return vs Nifty]]-AVERAGE(Table2[1Y Return vs Nifty]))/_xlfn.STDEV.P(Table2[1Y Return vs Nifty])</f>
        <v>-0.6948380952305635</v>
      </c>
      <c r="I598">
        <v>-2.4711928888000601</v>
      </c>
      <c r="J598">
        <f>(Table2[[#This Row],[1M Return vs Nifty]]-AVERAGE(Table2[1M Return vs Nifty]))/_xlfn.STDEV.P(Table2[1M Return vs Nifty])</f>
        <v>9.8630647937497526E-2</v>
      </c>
      <c r="K598">
        <v>-9.8650390660622307</v>
      </c>
      <c r="L598">
        <f>(Table2[[#This Row],[6M Return vs Nifty]]-AVERAGE(Table2[6M Return vs Nifty]))/_xlfn.STDEV.P(Table2[6M Return vs Nifty])</f>
        <v>-0.50459356893974394</v>
      </c>
      <c r="M598">
        <v>4.4360558156207999</v>
      </c>
      <c r="N598">
        <f>(Table2[[#This Row],[1W Return vs Nifty]]-AVERAGE(Table2[1W Return vs Nifty]))/_xlfn.STDEV.P(Table2[1W Return vs Nifty])</f>
        <v>1.4758498490130036</v>
      </c>
      <c r="O598">
        <v>2522.38</v>
      </c>
      <c r="P598">
        <v>2527.9627327942699</v>
      </c>
      <c r="Q598">
        <v>2469.8392491610002</v>
      </c>
      <c r="R598">
        <v>54.111186915251103</v>
      </c>
      <c r="S598" s="1">
        <f>(Table2[[#This Row],[Close Price]]-Table2[[#This Row],[20D EMA]])/Table2[[#This Row],[20D EMA]]</f>
        <v>1.6650940778156848E-4</v>
      </c>
      <c r="T598" s="1">
        <f>(Table2[[#This Row],[Close Price]]-Table2[[#This Row],[50D EMA]])/Table2[[#This Row],[50D EMA]]</f>
        <v>-2.0422503572918925E-3</v>
      </c>
      <c r="U598" s="1">
        <f>(Table2[[#This Row],[Close Price]]-Table2[[#This Row],[200D EMA]])/Table2[[#This Row],[200D EMA]]</f>
        <v>2.1442995068197506E-2</v>
      </c>
      <c r="V598">
        <v>1.5381799933998199</v>
      </c>
      <c r="W598">
        <v>2508.5</v>
      </c>
      <c r="X598">
        <v>2525</v>
      </c>
      <c r="Y598">
        <v>2475.0500000000002</v>
      </c>
      <c r="Z598">
        <v>2528.9499999999998</v>
      </c>
      <c r="AA598">
        <v>2456.35</v>
      </c>
      <c r="AB598">
        <v>2528.9499999999998</v>
      </c>
      <c r="AC598" s="1">
        <f>(Table2[[#This Row],[Close Price]]/Table2[[#This Row],[Day Low]])-1</f>
        <v>5.7006178991430012E-3</v>
      </c>
      <c r="AD598" s="1">
        <f>(Table2[[#This Row],[Day High]]/Table2[[#This Row],[Close Price]])-1</f>
        <v>8.7204693198028593E-4</v>
      </c>
      <c r="AE598" s="1">
        <f>(Table2[[#This Row],[Close Price]]/Table2[[#This Row],[Current Week Low]])-1</f>
        <v>1.9292539544655707E-2</v>
      </c>
      <c r="AF598" s="1">
        <f>(Table2[[#This Row],[Current Week High]]/Table2[[#This Row],[Close Price]])-1</f>
        <v>2.4377675598539206E-3</v>
      </c>
      <c r="AG598" s="1">
        <f>(Table2[[#This Row],[Close Price]]/Table2[[#This Row],[Current Month Low]])-1</f>
        <v>2.7052333747226598E-2</v>
      </c>
      <c r="AH598" s="1">
        <f>(Table2[[#This Row],[Current Month High]]/Table2[[#This Row],[Close Price]])-1</f>
        <v>2.4377675598539206E-3</v>
      </c>
      <c r="AI598">
        <v>9.7708894878706101</v>
      </c>
      <c r="AJ598">
        <v>17.613053613053602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-0.11</v>
      </c>
      <c r="AM598" t="s">
        <v>3110</v>
      </c>
      <c r="AN598">
        <v>-2.4900000000000002</v>
      </c>
      <c r="AO598" t="s">
        <v>3110</v>
      </c>
      <c r="AP598">
        <v>-1.5042948549949999E-3</v>
      </c>
      <c r="AQ598">
        <f>(Table2[[#This Row],[Sharpe Ratio]]-AVERAGE(Table2[Sharpe Ratio]))/_xlfn.STDEV.P(Table2[Sharpe Ratio])</f>
        <v>-0.74683547426765318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572</v>
      </c>
      <c r="AT598">
        <f>_xlfn.RANK.AVG(Table2[[#This Row],[6M Return vs Nifty Z-Score]],Table2[6M Return vs Nifty Z-Score])</f>
        <v>495</v>
      </c>
      <c r="AU598">
        <f>_xlfn.RANK.AVG(Table2[[#This Row],[Sharpe Ratio Z-Score]],Table2[Sharpe Ratio Z-Score])</f>
        <v>575</v>
      </c>
      <c r="AV598">
        <f>(Table2[[#This Row],[Rank 1Y]]+Table2[[#This Row],[Rank 6M]]+Table2[[#This Row],[Rank Sharpe]])/3</f>
        <v>547.33333333333337</v>
      </c>
    </row>
    <row r="599" spans="1:48" x14ac:dyDescent="0.3">
      <c r="A599" t="s">
        <v>1895</v>
      </c>
      <c r="B599" t="s">
        <v>1896</v>
      </c>
      <c r="C599" t="s">
        <v>3077</v>
      </c>
      <c r="D599" t="s">
        <v>297</v>
      </c>
      <c r="E599">
        <v>3552.37099991999</v>
      </c>
      <c r="F599">
        <v>1131.5999999999999</v>
      </c>
      <c r="G599">
        <v>-34.486921529759698</v>
      </c>
      <c r="H599">
        <f>(Table2[[#This Row],[1Y Return vs Nifty]]-AVERAGE(Table2[1Y Return vs Nifty]))/_xlfn.STDEV.P(Table2[1Y Return vs Nifty])</f>
        <v>-1.0395771117851342</v>
      </c>
      <c r="I599">
        <v>1.1123738716388301</v>
      </c>
      <c r="J599">
        <f>(Table2[[#This Row],[1M Return vs Nifty]]-AVERAGE(Table2[1M Return vs Nifty]))/_xlfn.STDEV.P(Table2[1M Return vs Nifty])</f>
        <v>0.46613203285310978</v>
      </c>
      <c r="K599">
        <v>3.9502721746508702</v>
      </c>
      <c r="L599">
        <f>(Table2[[#This Row],[6M Return vs Nifty]]-AVERAGE(Table2[6M Return vs Nifty]))/_xlfn.STDEV.P(Table2[6M Return vs Nifty])</f>
        <v>-1.8301591241914706E-2</v>
      </c>
      <c r="M599">
        <v>-5.5010864383367402</v>
      </c>
      <c r="N599">
        <f>(Table2[[#This Row],[1W Return vs Nifty]]-AVERAGE(Table2[1W Return vs Nifty]))/_xlfn.STDEV.P(Table2[1W Return vs Nifty])</f>
        <v>-0.45477107719991361</v>
      </c>
      <c r="O599">
        <v>1087.02</v>
      </c>
      <c r="P599">
        <v>1019.28311832893</v>
      </c>
      <c r="Q599">
        <v>1016.12697513633</v>
      </c>
      <c r="R599">
        <v>57.9803470494262</v>
      </c>
      <c r="S599" s="1">
        <f>(Table2[[#This Row],[Close Price]]-Table2[[#This Row],[20D EMA]])/Table2[[#This Row],[20D EMA]]</f>
        <v>4.1011204945631111E-2</v>
      </c>
      <c r="T599" s="1">
        <f>(Table2[[#This Row],[Close Price]]-Table2[[#This Row],[50D EMA]])/Table2[[#This Row],[50D EMA]]</f>
        <v>0.11019203560950618</v>
      </c>
      <c r="U599" s="1">
        <f>(Table2[[#This Row],[Close Price]]-Table2[[#This Row],[200D EMA]])/Table2[[#This Row],[200D EMA]]</f>
        <v>0.11364034976846998</v>
      </c>
      <c r="V599">
        <v>1.36452303092175</v>
      </c>
      <c r="W599">
        <v>1120.5999999999999</v>
      </c>
      <c r="X599">
        <v>1130.6500000000001</v>
      </c>
      <c r="Y599">
        <v>1085.05</v>
      </c>
      <c r="Z599">
        <v>1173.9000000000001</v>
      </c>
      <c r="AA599">
        <v>1085.05</v>
      </c>
      <c r="AB599">
        <v>1203.55</v>
      </c>
      <c r="AC599" s="1">
        <f>(Table2[[#This Row],[Close Price]]/Table2[[#This Row],[Day Low]])-1</f>
        <v>9.8161699089773791E-3</v>
      </c>
      <c r="AD599" s="1">
        <f>(Table2[[#This Row],[Day High]]/Table2[[#This Row],[Close Price]])-1</f>
        <v>-8.3951926475767102E-4</v>
      </c>
      <c r="AE599" s="1">
        <f>(Table2[[#This Row],[Close Price]]/Table2[[#This Row],[Current Week Low]])-1</f>
        <v>4.2901248790378377E-2</v>
      </c>
      <c r="AF599" s="1">
        <f>(Table2[[#This Row],[Current Week High]]/Table2[[#This Row],[Close Price]])-1</f>
        <v>3.7380699893955649E-2</v>
      </c>
      <c r="AG599" s="1">
        <f>(Table2[[#This Row],[Close Price]]/Table2[[#This Row],[Current Month Low]])-1</f>
        <v>4.2901248790378377E-2</v>
      </c>
      <c r="AH599" s="1">
        <f>(Table2[[#This Row],[Current Month High]]/Table2[[#This Row],[Close Price]])-1</f>
        <v>6.3582537999293143E-2</v>
      </c>
      <c r="AI599">
        <v>14.037645811240701</v>
      </c>
      <c r="AJ599">
        <v>50.548792656156401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0.15</v>
      </c>
      <c r="AM599" t="s">
        <v>3111</v>
      </c>
      <c r="AN599">
        <v>9.48</v>
      </c>
      <c r="AO599" t="s">
        <v>3111</v>
      </c>
      <c r="AP599">
        <v>-4.5513123877618002E-2</v>
      </c>
      <c r="AQ599">
        <f>(Table2[[#This Row],[Sharpe Ratio]]-AVERAGE(Table2[Sharpe Ratio]))/_xlfn.STDEV.P(Table2[Sharpe Ratio])</f>
        <v>-1.2619302251029632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-2.3084479724768157</v>
      </c>
      <c r="AS599">
        <f>_xlfn.RANK.AVG(Table2[[#This Row],[1Y Return vs Nifty Z-Score]],Table2[1Y Return vs Nifty Z-Score])</f>
        <v>675</v>
      </c>
      <c r="AT599">
        <f>_xlfn.RANK.AVG(Table2[[#This Row],[6M Return vs Nifty Z-Score]],Table2[6M Return vs Nifty Z-Score])</f>
        <v>319</v>
      </c>
      <c r="AU599">
        <f>_xlfn.RANK.AVG(Table2[[#This Row],[Sharpe Ratio Z-Score]],Table2[Sharpe Ratio Z-Score])</f>
        <v>653</v>
      </c>
      <c r="AV599">
        <f>(Table2[[#This Row],[Rank 1Y]]+Table2[[#This Row],[Rank 6M]]+Table2[[#This Row],[Rank Sharpe]])/3</f>
        <v>549</v>
      </c>
    </row>
    <row r="600" spans="1:48" x14ac:dyDescent="0.3">
      <c r="A600" t="s">
        <v>1339</v>
      </c>
      <c r="B600" t="s">
        <v>1340</v>
      </c>
      <c r="C600" t="s">
        <v>3075</v>
      </c>
      <c r="D600" t="s">
        <v>78</v>
      </c>
      <c r="E600">
        <v>8114.6114261800003</v>
      </c>
      <c r="F600">
        <v>161.21</v>
      </c>
      <c r="G600">
        <v>0.40651594705066402</v>
      </c>
      <c r="H600">
        <f>(Table2[[#This Row],[1Y Return vs Nifty]]-AVERAGE(Table2[1Y Return vs Nifty]))/_xlfn.STDEV.P(Table2[1Y Return vs Nifty])</f>
        <v>-0.51269173501082332</v>
      </c>
      <c r="I600">
        <v>-6.3815782716398397</v>
      </c>
      <c r="J600">
        <f>(Table2[[#This Row],[1M Return vs Nifty]]-AVERAGE(Table2[1M Return vs Nifty]))/_xlfn.STDEV.P(Table2[1M Return vs Nifty])</f>
        <v>-0.30238658986369893</v>
      </c>
      <c r="K600">
        <v>-16.490759959410401</v>
      </c>
      <c r="L600">
        <f>(Table2[[#This Row],[6M Return vs Nifty]]-AVERAGE(Table2[6M Return vs Nifty]))/_xlfn.STDEV.P(Table2[6M Return vs Nifty])</f>
        <v>-0.73781559780036909</v>
      </c>
      <c r="M600">
        <v>-4.0545571715761701</v>
      </c>
      <c r="N600">
        <f>(Table2[[#This Row],[1W Return vs Nifty]]-AVERAGE(Table2[1W Return vs Nifty]))/_xlfn.STDEV.P(Table2[1W Return vs Nifty])</f>
        <v>-0.17373457783057325</v>
      </c>
      <c r="O600">
        <v>162.33000000000001</v>
      </c>
      <c r="P600">
        <v>163.13365626061901</v>
      </c>
      <c r="Q600">
        <v>159.99356496803401</v>
      </c>
      <c r="R600">
        <v>48.903055562771499</v>
      </c>
      <c r="S600" s="1">
        <f>(Table2[[#This Row],[Close Price]]-Table2[[#This Row],[20D EMA]])/Table2[[#This Row],[20D EMA]]</f>
        <v>-6.8995256576110664E-3</v>
      </c>
      <c r="T600" s="1">
        <f>(Table2[[#This Row],[Close Price]]-Table2[[#This Row],[50D EMA]])/Table2[[#This Row],[50D EMA]]</f>
        <v>-1.1791903061044643E-2</v>
      </c>
      <c r="U600" s="1">
        <f>(Table2[[#This Row],[Close Price]]-Table2[[#This Row],[200D EMA]])/Table2[[#This Row],[200D EMA]]</f>
        <v>7.6030247354575697E-3</v>
      </c>
      <c r="V600">
        <v>0.373156839445559</v>
      </c>
      <c r="W600">
        <v>160.19999999999999</v>
      </c>
      <c r="X600">
        <v>161.21</v>
      </c>
      <c r="Y600">
        <v>154.72</v>
      </c>
      <c r="Z600">
        <v>161.83000000000001</v>
      </c>
      <c r="AA600">
        <v>154.72</v>
      </c>
      <c r="AB600">
        <v>170</v>
      </c>
      <c r="AC600" s="1">
        <f>(Table2[[#This Row],[Close Price]]/Table2[[#This Row],[Day Low]])-1</f>
        <v>6.3046192259677003E-3</v>
      </c>
      <c r="AD600" s="1">
        <f>(Table2[[#This Row],[Day High]]/Table2[[#This Row],[Close Price]])-1</f>
        <v>0</v>
      </c>
      <c r="AE600" s="1">
        <f>(Table2[[#This Row],[Close Price]]/Table2[[#This Row],[Current Week Low]])-1</f>
        <v>4.1946742502585455E-2</v>
      </c>
      <c r="AF600" s="1">
        <f>(Table2[[#This Row],[Current Week High]]/Table2[[#This Row],[Close Price]])-1</f>
        <v>3.8459152658023577E-3</v>
      </c>
      <c r="AG600" s="1">
        <f>(Table2[[#This Row],[Close Price]]/Table2[[#This Row],[Current Month Low]])-1</f>
        <v>4.1946742502585455E-2</v>
      </c>
      <c r="AH600" s="1">
        <f>(Table2[[#This Row],[Current Month High]]/Table2[[#This Row],[Close Price]])-1</f>
        <v>5.4525153526456149E-2</v>
      </c>
      <c r="AI600">
        <v>23.4414738539792</v>
      </c>
      <c r="AJ600">
        <v>34.341666666666598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0.04</v>
      </c>
      <c r="AM600" t="s">
        <v>3111</v>
      </c>
      <c r="AN600">
        <v>0.81</v>
      </c>
      <c r="AO600" t="s">
        <v>3111</v>
      </c>
      <c r="AP600">
        <v>-7.4734843342729998E-3</v>
      </c>
      <c r="AQ600">
        <f>(Table2[[#This Row],[Sharpe Ratio]]-AVERAGE(Table2[Sharpe Ratio]))/_xlfn.STDEV.P(Table2[Sharpe Ratio])</f>
        <v>-0.81670095889431482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490</v>
      </c>
      <c r="AT600">
        <f>_xlfn.RANK.AVG(Table2[[#This Row],[6M Return vs Nifty Z-Score]],Table2[6M Return vs Nifty Z-Score])</f>
        <v>574</v>
      </c>
      <c r="AU600">
        <f>_xlfn.RANK.AVG(Table2[[#This Row],[Sharpe Ratio Z-Score]],Table2[Sharpe Ratio Z-Score])</f>
        <v>586</v>
      </c>
      <c r="AV600">
        <f>(Table2[[#This Row],[Rank 1Y]]+Table2[[#This Row],[Rank 6M]]+Table2[[#This Row],[Rank Sharpe]])/3</f>
        <v>550</v>
      </c>
    </row>
    <row r="601" spans="1:48" x14ac:dyDescent="0.3">
      <c r="A601" t="s">
        <v>1043</v>
      </c>
      <c r="B601" t="s">
        <v>1044</v>
      </c>
      <c r="C601" t="s">
        <v>3076</v>
      </c>
      <c r="D601" t="s">
        <v>514</v>
      </c>
      <c r="E601">
        <v>12460.59373305</v>
      </c>
      <c r="F601">
        <v>801.75</v>
      </c>
      <c r="G601">
        <v>-38.148040127947297</v>
      </c>
      <c r="H601">
        <f>(Table2[[#This Row],[1Y Return vs Nifty]]-AVERAGE(Table2[1Y Return vs Nifty]))/_xlfn.STDEV.P(Table2[1Y Return vs Nifty])</f>
        <v>-1.0948594224862074</v>
      </c>
      <c r="I601">
        <v>-8.2308597704877897</v>
      </c>
      <c r="J601">
        <f>(Table2[[#This Row],[1M Return vs Nifty]]-AVERAGE(Table2[1M Return vs Nifty]))/_xlfn.STDEV.P(Table2[1M Return vs Nifty])</f>
        <v>-0.49203382050220573</v>
      </c>
      <c r="K601">
        <v>-12.322295897015101</v>
      </c>
      <c r="L601">
        <f>(Table2[[#This Row],[6M Return vs Nifty]]-AVERAGE(Table2[6M Return vs Nifty]))/_xlfn.STDEV.P(Table2[6M Return vs Nifty])</f>
        <v>-0.59108776825348242</v>
      </c>
      <c r="M601">
        <v>-2.6941162981915898</v>
      </c>
      <c r="N601">
        <f>(Table2[[#This Row],[1W Return vs Nifty]]-AVERAGE(Table2[1W Return vs Nifty]))/_xlfn.STDEV.P(Table2[1W Return vs Nifty])</f>
        <v>9.0576383199055505E-2</v>
      </c>
      <c r="O601">
        <v>823.66</v>
      </c>
      <c r="P601">
        <v>829.51679385134798</v>
      </c>
      <c r="Q601">
        <v>826.25277409287901</v>
      </c>
      <c r="R601">
        <v>36.3557447597764</v>
      </c>
      <c r="S601" s="1">
        <f>(Table2[[#This Row],[Close Price]]-Table2[[#This Row],[20D EMA]])/Table2[[#This Row],[20D EMA]]</f>
        <v>-2.6600781876016766E-2</v>
      </c>
      <c r="T601" s="1">
        <f>(Table2[[#This Row],[Close Price]]-Table2[[#This Row],[50D EMA]])/Table2[[#This Row],[50D EMA]]</f>
        <v>-3.3473455941054622E-2</v>
      </c>
      <c r="U601" s="1">
        <f>(Table2[[#This Row],[Close Price]]-Table2[[#This Row],[200D EMA]])/Table2[[#This Row],[200D EMA]]</f>
        <v>-2.9655300243657218E-2</v>
      </c>
      <c r="V601">
        <v>0.69408001995837498</v>
      </c>
      <c r="W601">
        <v>803.4</v>
      </c>
      <c r="X601">
        <v>807.95</v>
      </c>
      <c r="Y601">
        <v>783</v>
      </c>
      <c r="Z601">
        <v>814.55</v>
      </c>
      <c r="AA601">
        <v>783</v>
      </c>
      <c r="AB601">
        <v>844</v>
      </c>
      <c r="AC601" s="1">
        <f>(Table2[[#This Row],[Close Price]]/Table2[[#This Row],[Day Low]])-1</f>
        <v>-2.05377147124719E-3</v>
      </c>
      <c r="AD601" s="1">
        <f>(Table2[[#This Row],[Day High]]/Table2[[#This Row],[Close Price]])-1</f>
        <v>7.7330838790146128E-3</v>
      </c>
      <c r="AE601" s="1">
        <f>(Table2[[#This Row],[Close Price]]/Table2[[#This Row],[Current Week Low]])-1</f>
        <v>2.3946360153256796E-2</v>
      </c>
      <c r="AF601" s="1">
        <f>(Table2[[#This Row],[Current Week High]]/Table2[[#This Row],[Close Price]])-1</f>
        <v>1.5965076395385136E-2</v>
      </c>
      <c r="AG601" s="1">
        <f>(Table2[[#This Row],[Close Price]]/Table2[[#This Row],[Current Month Low]])-1</f>
        <v>2.3946360153256796E-2</v>
      </c>
      <c r="AH601" s="1">
        <f>(Table2[[#This Row],[Current Month High]]/Table2[[#This Row],[Close Price]])-1</f>
        <v>5.2697224820704713E-2</v>
      </c>
      <c r="AI601">
        <v>27.839101964452698</v>
      </c>
      <c r="AJ601">
        <v>13.089780661541701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-0.12</v>
      </c>
      <c r="AM601" t="s">
        <v>3110</v>
      </c>
      <c r="AN601">
        <v>-4.33</v>
      </c>
      <c r="AO601" t="s">
        <v>3110</v>
      </c>
      <c r="AP601">
        <v>3.1801141889339003E-2</v>
      </c>
      <c r="AQ601">
        <f>(Table2[[#This Row],[Sharpe Ratio]]-AVERAGE(Table2[Sharpe Ratio]))/_xlfn.STDEV.P(Table2[Sharpe Ratio])</f>
        <v>-0.35701697597348048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692</v>
      </c>
      <c r="AT601">
        <f>_xlfn.RANK.AVG(Table2[[#This Row],[6M Return vs Nifty Z-Score]],Table2[6M Return vs Nifty Z-Score])</f>
        <v>525</v>
      </c>
      <c r="AU601">
        <f>_xlfn.RANK.AVG(Table2[[#This Row],[Sharpe Ratio Z-Score]],Table2[Sharpe Ratio Z-Score])</f>
        <v>434</v>
      </c>
      <c r="AV601">
        <f>(Table2[[#This Row],[Rank 1Y]]+Table2[[#This Row],[Rank 6M]]+Table2[[#This Row],[Rank Sharpe]])/3</f>
        <v>550.33333333333337</v>
      </c>
    </row>
    <row r="602" spans="1:48" x14ac:dyDescent="0.3">
      <c r="A602" t="s">
        <v>1183</v>
      </c>
      <c r="B602" t="s">
        <v>1184</v>
      </c>
      <c r="C602" t="s">
        <v>3068</v>
      </c>
      <c r="D602" t="s">
        <v>995</v>
      </c>
      <c r="E602">
        <v>9840.0082205789895</v>
      </c>
      <c r="F602">
        <v>46.23</v>
      </c>
      <c r="G602">
        <v>-26.452270582094499</v>
      </c>
      <c r="H602">
        <f>(Table2[[#This Row],[1Y Return vs Nifty]]-AVERAGE(Table2[1Y Return vs Nifty]))/_xlfn.STDEV.P(Table2[1Y Return vs Nifty])</f>
        <v>-0.91825515562578275</v>
      </c>
      <c r="I602">
        <v>-8.1301003148896296</v>
      </c>
      <c r="J602">
        <f>(Table2[[#This Row],[1M Return vs Nifty]]-AVERAGE(Table2[1M Return vs Nifty]))/_xlfn.STDEV.P(Table2[1M Return vs Nifty])</f>
        <v>-0.48170075237453619</v>
      </c>
      <c r="K602">
        <v>-22.819828863828501</v>
      </c>
      <c r="L602">
        <f>(Table2[[#This Row],[6M Return vs Nifty]]-AVERAGE(Table2[6M Return vs Nifty]))/_xlfn.STDEV.P(Table2[6M Return vs Nifty])</f>
        <v>-0.96059562648660279</v>
      </c>
      <c r="M602">
        <v>-12.8279001168282</v>
      </c>
      <c r="N602">
        <f>(Table2[[#This Row],[1W Return vs Nifty]]-AVERAGE(Table2[1W Return vs Nifty]))/_xlfn.STDEV.P(Table2[1W Return vs Nifty])</f>
        <v>-1.8782487178188938</v>
      </c>
      <c r="O602">
        <v>48.35</v>
      </c>
      <c r="P602">
        <v>47.567891389848597</v>
      </c>
      <c r="Q602">
        <v>46.628404464756002</v>
      </c>
      <c r="R602">
        <v>38.922775314797299</v>
      </c>
      <c r="S602" s="1">
        <f>(Table2[[#This Row],[Close Price]]-Table2[[#This Row],[20D EMA]])/Table2[[#This Row],[20D EMA]]</f>
        <v>-4.3846949327818088E-2</v>
      </c>
      <c r="T602" s="1">
        <f>(Table2[[#This Row],[Close Price]]-Table2[[#This Row],[50D EMA]])/Table2[[#This Row],[50D EMA]]</f>
        <v>-2.8125934338433134E-2</v>
      </c>
      <c r="U602" s="1">
        <f>(Table2[[#This Row],[Close Price]]-Table2[[#This Row],[200D EMA]])/Table2[[#This Row],[200D EMA]]</f>
        <v>-8.5442439931037902E-3</v>
      </c>
      <c r="V602">
        <v>1.2022586380290501</v>
      </c>
      <c r="W602">
        <v>46.03</v>
      </c>
      <c r="X602">
        <v>46.45</v>
      </c>
      <c r="Y602">
        <v>44.18</v>
      </c>
      <c r="Z602">
        <v>47.36</v>
      </c>
      <c r="AA602">
        <v>44.18</v>
      </c>
      <c r="AB602">
        <v>51.19</v>
      </c>
      <c r="AC602" s="1">
        <f>(Table2[[#This Row],[Close Price]]/Table2[[#This Row],[Day Low]])-1</f>
        <v>4.3449923962632919E-3</v>
      </c>
      <c r="AD602" s="1">
        <f>(Table2[[#This Row],[Day High]]/Table2[[#This Row],[Close Price]])-1</f>
        <v>4.7588146225396866E-3</v>
      </c>
      <c r="AE602" s="1">
        <f>(Table2[[#This Row],[Close Price]]/Table2[[#This Row],[Current Week Low]])-1</f>
        <v>4.6401086464463503E-2</v>
      </c>
      <c r="AF602" s="1">
        <f>(Table2[[#This Row],[Current Week High]]/Table2[[#This Row],[Close Price]])-1</f>
        <v>2.444300237940733E-2</v>
      </c>
      <c r="AG602" s="1">
        <f>(Table2[[#This Row],[Close Price]]/Table2[[#This Row],[Current Month Low]])-1</f>
        <v>4.6401086464463503E-2</v>
      </c>
      <c r="AH602" s="1">
        <f>(Table2[[#This Row],[Current Month High]]/Table2[[#This Row],[Close Price]])-1</f>
        <v>0.10728963876270825</v>
      </c>
      <c r="AI602">
        <v>23.837335063811299</v>
      </c>
      <c r="AJ602">
        <v>26.484268125854999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-0.04</v>
      </c>
      <c r="AM602" t="s">
        <v>3110</v>
      </c>
      <c r="AN602">
        <v>-4.2699999999999996</v>
      </c>
      <c r="AO602" t="s">
        <v>3110</v>
      </c>
      <c r="AP602">
        <v>5.0812788191160002E-2</v>
      </c>
      <c r="AQ602">
        <f>(Table2[[#This Row],[Sharpe Ratio]]-AVERAGE(Table2[Sharpe Ratio]))/_xlfn.STDEV.P(Table2[Sharpe Ratio])</f>
        <v>-0.13449800802340206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-4.3732982603292179</v>
      </c>
      <c r="AS602">
        <f>_xlfn.RANK.AVG(Table2[[#This Row],[1Y Return vs Nifty Z-Score]],Table2[1Y Return vs Nifty Z-Score])</f>
        <v>643</v>
      </c>
      <c r="AT602">
        <f>_xlfn.RANK.AVG(Table2[[#This Row],[6M Return vs Nifty Z-Score]],Table2[6M Return vs Nifty Z-Score])</f>
        <v>634</v>
      </c>
      <c r="AU602">
        <f>_xlfn.RANK.AVG(Table2[[#This Row],[Sharpe Ratio Z-Score]],Table2[Sharpe Ratio Z-Score])</f>
        <v>380</v>
      </c>
      <c r="AV602">
        <f>(Table2[[#This Row],[Rank 1Y]]+Table2[[#This Row],[Rank 6M]]+Table2[[#This Row],[Rank Sharpe]])/3</f>
        <v>552.33333333333337</v>
      </c>
    </row>
    <row r="603" spans="1:48" x14ac:dyDescent="0.3">
      <c r="A603" t="s">
        <v>324</v>
      </c>
      <c r="B603" t="s">
        <v>325</v>
      </c>
      <c r="C603" t="s">
        <v>3070</v>
      </c>
      <c r="D603" t="s">
        <v>51</v>
      </c>
      <c r="E603">
        <v>82454.717751780001</v>
      </c>
      <c r="F603">
        <v>2058.1</v>
      </c>
      <c r="G603">
        <v>-9.8669214192501293</v>
      </c>
      <c r="H603">
        <f>(Table2[[#This Row],[1Y Return vs Nifty]]-AVERAGE(Table2[1Y Return vs Nifty]))/_xlfn.STDEV.P(Table2[1Y Return vs Nifty])</f>
        <v>-0.66781901133915922</v>
      </c>
      <c r="I603">
        <v>-5.0448497259135996</v>
      </c>
      <c r="J603">
        <f>(Table2[[#This Row],[1M Return vs Nifty]]-AVERAGE(Table2[1M Return vs Nifty]))/_xlfn.STDEV.P(Table2[1M Return vs Nifty])</f>
        <v>-0.16530261050720418</v>
      </c>
      <c r="K603">
        <v>-14.0915947492618</v>
      </c>
      <c r="L603">
        <f>(Table2[[#This Row],[6M Return vs Nifty]]-AVERAGE(Table2[6M Return vs Nifty]))/_xlfn.STDEV.P(Table2[6M Return vs Nifty])</f>
        <v>-0.65336619419744524</v>
      </c>
      <c r="M603">
        <v>1.6301990672762701</v>
      </c>
      <c r="N603">
        <f>(Table2[[#This Row],[1W Return vs Nifty]]-AVERAGE(Table2[1W Return vs Nifty]))/_xlfn.STDEV.P(Table2[1W Return vs Nifty])</f>
        <v>0.93071870206255092</v>
      </c>
      <c r="O603">
        <v>2070.67</v>
      </c>
      <c r="P603">
        <v>2115.7955449763999</v>
      </c>
      <c r="Q603">
        <v>2053.24676639363</v>
      </c>
      <c r="R603">
        <v>50.708274765355398</v>
      </c>
      <c r="S603" s="1">
        <f>(Table2[[#This Row],[Close Price]]-Table2[[#This Row],[20D EMA]])/Table2[[#This Row],[20D EMA]]</f>
        <v>-6.0704989206392919E-3</v>
      </c>
      <c r="T603" s="1">
        <f>(Table2[[#This Row],[Close Price]]-Table2[[#This Row],[50D EMA]])/Table2[[#This Row],[50D EMA]]</f>
        <v>-2.7268960421713888E-2</v>
      </c>
      <c r="U603" s="1">
        <f>(Table2[[#This Row],[Close Price]]-Table2[[#This Row],[200D EMA]])/Table2[[#This Row],[200D EMA]]</f>
        <v>2.3636874465382805E-3</v>
      </c>
      <c r="V603">
        <v>1.2019941691757099</v>
      </c>
      <c r="W603">
        <v>2050.6</v>
      </c>
      <c r="X603">
        <v>2057.4499999999998</v>
      </c>
      <c r="Y603">
        <v>1901.05</v>
      </c>
      <c r="Z603">
        <v>2065</v>
      </c>
      <c r="AA603">
        <v>1901.05</v>
      </c>
      <c r="AB603">
        <v>2065</v>
      </c>
      <c r="AC603" s="1">
        <f>(Table2[[#This Row],[Close Price]]/Table2[[#This Row],[Day Low]])-1</f>
        <v>3.6574661074806336E-3</v>
      </c>
      <c r="AD603" s="1">
        <f>(Table2[[#This Row],[Day High]]/Table2[[#This Row],[Close Price]])-1</f>
        <v>-3.1582527573981167E-4</v>
      </c>
      <c r="AE603" s="1">
        <f>(Table2[[#This Row],[Close Price]]/Table2[[#This Row],[Current Week Low]])-1</f>
        <v>8.261224060387673E-2</v>
      </c>
      <c r="AF603" s="1">
        <f>(Table2[[#This Row],[Current Week High]]/Table2[[#This Row],[Close Price]])-1</f>
        <v>3.3526067732374543E-3</v>
      </c>
      <c r="AG603" s="1">
        <f>(Table2[[#This Row],[Close Price]]/Table2[[#This Row],[Current Month Low]])-1</f>
        <v>8.261224060387673E-2</v>
      </c>
      <c r="AH603" s="1">
        <f>(Table2[[#This Row],[Current Month High]]/Table2[[#This Row],[Close Price]])-1</f>
        <v>3.3526067732374543E-3</v>
      </c>
      <c r="AI603">
        <v>20.985374860307999</v>
      </c>
      <c r="AJ603">
        <v>22.283948783458602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-0.15</v>
      </c>
      <c r="AM603" t="s">
        <v>3110</v>
      </c>
      <c r="AN603">
        <v>-2.38</v>
      </c>
      <c r="AO603" t="s">
        <v>3110</v>
      </c>
      <c r="AQ603">
        <f>(Table2[[#This Row],[Sharpe Ratio]]-AVERAGE(Table2[Sharpe Ratio]))/_xlfn.STDEV.P(Table2[Sharpe Ratio])</f>
        <v>-0.72922868034186683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561</v>
      </c>
      <c r="AT603">
        <f>_xlfn.RANK.AVG(Table2[[#This Row],[6M Return vs Nifty Z-Score]],Table2[6M Return vs Nifty Z-Score])</f>
        <v>544</v>
      </c>
      <c r="AU603">
        <f>_xlfn.RANK.AVG(Table2[[#This Row],[Sharpe Ratio Z-Score]],Table2[Sharpe Ratio Z-Score])</f>
        <v>552.5</v>
      </c>
      <c r="AV603">
        <f>(Table2[[#This Row],[Rank 1Y]]+Table2[[#This Row],[Rank 6M]]+Table2[[#This Row],[Rank Sharpe]])/3</f>
        <v>552.5</v>
      </c>
    </row>
    <row r="604" spans="1:48" x14ac:dyDescent="0.3">
      <c r="A604" t="s">
        <v>1466</v>
      </c>
      <c r="B604" t="s">
        <v>1467</v>
      </c>
      <c r="C604" t="s">
        <v>3077</v>
      </c>
      <c r="D604" t="s">
        <v>1468</v>
      </c>
      <c r="E604">
        <v>6862.9751803919999</v>
      </c>
      <c r="F604">
        <v>215.56</v>
      </c>
      <c r="G604">
        <v>-25.012382634726698</v>
      </c>
      <c r="H604">
        <f>(Table2[[#This Row],[1Y Return vs Nifty]]-AVERAGE(Table2[1Y Return vs Nifty]))/_xlfn.STDEV.P(Table2[1Y Return vs Nifty])</f>
        <v>-0.89651307578151795</v>
      </c>
      <c r="I604">
        <v>-8.1418548786660097</v>
      </c>
      <c r="J604">
        <f>(Table2[[#This Row],[1M Return vs Nifty]]-AVERAGE(Table2[1M Return vs Nifty]))/_xlfn.STDEV.P(Table2[1M Return vs Nifty])</f>
        <v>-0.48290620458337674</v>
      </c>
      <c r="K604">
        <v>1.3608186736735099</v>
      </c>
      <c r="L604">
        <f>(Table2[[#This Row],[6M Return vs Nifty]]-AVERAGE(Table2[6M Return vs Nifty]))/_xlfn.STDEV.P(Table2[6M Return vs Nifty])</f>
        <v>-0.10944904656930195</v>
      </c>
      <c r="M604">
        <v>-3.3811687744910701</v>
      </c>
      <c r="N604">
        <f>(Table2[[#This Row],[1W Return vs Nifty]]-AVERAGE(Table2[1W Return vs Nifty]))/_xlfn.STDEV.P(Table2[1W Return vs Nifty])</f>
        <v>-4.2906448610252383E-2</v>
      </c>
      <c r="O604">
        <v>219.07</v>
      </c>
      <c r="P604">
        <v>211.50762249027201</v>
      </c>
      <c r="Q604">
        <v>198.12549164658</v>
      </c>
      <c r="R604">
        <v>42.905619345305197</v>
      </c>
      <c r="S604" s="1">
        <f>(Table2[[#This Row],[Close Price]]-Table2[[#This Row],[20D EMA]])/Table2[[#This Row],[20D EMA]]</f>
        <v>-1.6022275984844986E-2</v>
      </c>
      <c r="T604" s="1">
        <f>(Table2[[#This Row],[Close Price]]-Table2[[#This Row],[50D EMA]])/Table2[[#This Row],[50D EMA]]</f>
        <v>1.9159486840311737E-2</v>
      </c>
      <c r="U604" s="1">
        <f>(Table2[[#This Row],[Close Price]]-Table2[[#This Row],[200D EMA]])/Table2[[#This Row],[200D EMA]]</f>
        <v>8.7997300138035778E-2</v>
      </c>
      <c r="V604">
        <v>0.54404200799924396</v>
      </c>
      <c r="W604">
        <v>215.63</v>
      </c>
      <c r="X604">
        <v>216.98</v>
      </c>
      <c r="Y604">
        <v>207.4</v>
      </c>
      <c r="Z604">
        <v>217.44</v>
      </c>
      <c r="AA604">
        <v>207.4</v>
      </c>
      <c r="AB604">
        <v>226.64</v>
      </c>
      <c r="AC604" s="1">
        <f>(Table2[[#This Row],[Close Price]]/Table2[[#This Row],[Day Low]])-1</f>
        <v>-3.2463015350370217E-4</v>
      </c>
      <c r="AD604" s="1">
        <f>(Table2[[#This Row],[Day High]]/Table2[[#This Row],[Close Price]])-1</f>
        <v>6.58749304138051E-3</v>
      </c>
      <c r="AE604" s="1">
        <f>(Table2[[#This Row],[Close Price]]/Table2[[#This Row],[Current Week Low]])-1</f>
        <v>3.9344262295081922E-2</v>
      </c>
      <c r="AF604" s="1">
        <f>(Table2[[#This Row],[Current Week High]]/Table2[[#This Row],[Close Price]])-1</f>
        <v>8.7214696604194231E-3</v>
      </c>
      <c r="AG604" s="1">
        <f>(Table2[[#This Row],[Close Price]]/Table2[[#This Row],[Current Month Low]])-1</f>
        <v>3.9344262295081922E-2</v>
      </c>
      <c r="AH604" s="1">
        <f>(Table2[[#This Row],[Current Month High]]/Table2[[#This Row],[Close Price]])-1</f>
        <v>5.1401002041195021E-2</v>
      </c>
      <c r="AI604">
        <v>12.219335683800301</v>
      </c>
      <c r="AJ604">
        <v>27.099056603773501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</v>
      </c>
      <c r="AM604" t="s">
        <v>3112</v>
      </c>
      <c r="AN604">
        <v>-2.4</v>
      </c>
      <c r="AO604" t="s">
        <v>3110</v>
      </c>
      <c r="AP604">
        <v>-4.9479780025406997E-2</v>
      </c>
      <c r="AQ604">
        <f>(Table2[[#This Row],[Sharpe Ratio]]-AVERAGE(Table2[Sharpe Ratio]))/_xlfn.STDEV.P(Table2[Sharpe Ratio])</f>
        <v>-1.3083573581458441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-2.8401321336902932</v>
      </c>
      <c r="AS604">
        <f>_xlfn.RANK.AVG(Table2[[#This Row],[1Y Return vs Nifty Z-Score]],Table2[1Y Return vs Nifty Z-Score])</f>
        <v>640</v>
      </c>
      <c r="AT604">
        <f>_xlfn.RANK.AVG(Table2[[#This Row],[6M Return vs Nifty Z-Score]],Table2[6M Return vs Nifty Z-Score])</f>
        <v>356</v>
      </c>
      <c r="AU604">
        <f>_xlfn.RANK.AVG(Table2[[#This Row],[Sharpe Ratio Z-Score]],Table2[Sharpe Ratio Z-Score])</f>
        <v>662</v>
      </c>
      <c r="AV604">
        <f>(Table2[[#This Row],[Rank 1Y]]+Table2[[#This Row],[Rank 6M]]+Table2[[#This Row],[Rank Sharpe]])/3</f>
        <v>552.66666666666663</v>
      </c>
    </row>
    <row r="605" spans="1:48" x14ac:dyDescent="0.3">
      <c r="A605" t="s">
        <v>1820</v>
      </c>
      <c r="B605" t="s">
        <v>1821</v>
      </c>
      <c r="C605" t="s">
        <v>3077</v>
      </c>
      <c r="D605" t="s">
        <v>130</v>
      </c>
      <c r="E605">
        <v>3987.214589574</v>
      </c>
      <c r="F605">
        <v>208.06</v>
      </c>
      <c r="G605">
        <v>-20.135650616401499</v>
      </c>
      <c r="H605">
        <f>(Table2[[#This Row],[1Y Return vs Nifty]]-AVERAGE(Table2[1Y Return vs Nifty]))/_xlfn.STDEV.P(Table2[1Y Return vs Nifty])</f>
        <v>-0.82287519505938356</v>
      </c>
      <c r="I605">
        <v>-8.1948337565438099</v>
      </c>
      <c r="J605">
        <f>(Table2[[#This Row],[1M Return vs Nifty]]-AVERAGE(Table2[1M Return vs Nifty]))/_xlfn.STDEV.P(Table2[1M Return vs Nifty])</f>
        <v>-0.48833928628463186</v>
      </c>
      <c r="K605">
        <v>-33.2745586577513</v>
      </c>
      <c r="L605">
        <f>(Table2[[#This Row],[6M Return vs Nifty]]-AVERAGE(Table2[6M Return vs Nifty]))/_xlfn.STDEV.P(Table2[6M Return vs Nifty])</f>
        <v>-1.3285968346534274</v>
      </c>
      <c r="M605">
        <v>-2.24590387827676</v>
      </c>
      <c r="N605">
        <f>(Table2[[#This Row],[1W Return vs Nifty]]-AVERAGE(Table2[1W Return vs Nifty]))/_xlfn.STDEV.P(Table2[1W Return vs Nifty])</f>
        <v>0.1776565773999062</v>
      </c>
      <c r="O605">
        <v>213.54</v>
      </c>
      <c r="P605">
        <v>216.874571887846</v>
      </c>
      <c r="Q605">
        <v>216.86496785168299</v>
      </c>
      <c r="R605">
        <v>43.272607016876599</v>
      </c>
      <c r="S605" s="1">
        <f>(Table2[[#This Row],[Close Price]]-Table2[[#This Row],[20D EMA]])/Table2[[#This Row],[20D EMA]]</f>
        <v>-2.5662639318160485E-2</v>
      </c>
      <c r="T605" s="1">
        <f>(Table2[[#This Row],[Close Price]]-Table2[[#This Row],[50D EMA]])/Table2[[#This Row],[50D EMA]]</f>
        <v>-4.0643639367755599E-2</v>
      </c>
      <c r="U605" s="1">
        <f>(Table2[[#This Row],[Close Price]]-Table2[[#This Row],[200D EMA]])/Table2[[#This Row],[200D EMA]]</f>
        <v>-4.0601153514590843E-2</v>
      </c>
      <c r="V605">
        <v>1.1174006835028301</v>
      </c>
      <c r="W605">
        <v>209.01</v>
      </c>
      <c r="X605">
        <v>211.01</v>
      </c>
      <c r="Y605">
        <v>195.9</v>
      </c>
      <c r="Z605">
        <v>213.7</v>
      </c>
      <c r="AA605">
        <v>195.9</v>
      </c>
      <c r="AB605">
        <v>215.93</v>
      </c>
      <c r="AC605" s="1">
        <f>(Table2[[#This Row],[Close Price]]/Table2[[#This Row],[Day Low]])-1</f>
        <v>-4.5452370699965439E-3</v>
      </c>
      <c r="AD605" s="1">
        <f>(Table2[[#This Row],[Day High]]/Table2[[#This Row],[Close Price]])-1</f>
        <v>1.417860232625201E-2</v>
      </c>
      <c r="AE605" s="1">
        <f>(Table2[[#This Row],[Close Price]]/Table2[[#This Row],[Current Week Low]])-1</f>
        <v>6.2072485962225699E-2</v>
      </c>
      <c r="AF605" s="1">
        <f>(Table2[[#This Row],[Current Week High]]/Table2[[#This Row],[Close Price]])-1</f>
        <v>2.7107565125444433E-2</v>
      </c>
      <c r="AG605" s="1">
        <f>(Table2[[#This Row],[Close Price]]/Table2[[#This Row],[Current Month Low]])-1</f>
        <v>6.2072485962225699E-2</v>
      </c>
      <c r="AH605" s="1">
        <f>(Table2[[#This Row],[Current Month High]]/Table2[[#This Row],[Close Price]])-1</f>
        <v>3.7825627222916491E-2</v>
      </c>
      <c r="AI605">
        <v>33.615303277900601</v>
      </c>
      <c r="AJ605">
        <v>24.6614739364889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0.01</v>
      </c>
      <c r="AM605" t="s">
        <v>3111</v>
      </c>
      <c r="AN605">
        <v>-6.08</v>
      </c>
      <c r="AO605" t="s">
        <v>3110</v>
      </c>
      <c r="AP605">
        <v>6.3907847812310001E-2</v>
      </c>
      <c r="AQ605">
        <f>(Table2[[#This Row],[Sharpe Ratio]]-AVERAGE(Table2[Sharpe Ratio]))/_xlfn.STDEV.P(Table2[Sharpe Ratio])</f>
        <v>1.8771156881266918E-2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615</v>
      </c>
      <c r="AT605">
        <f>_xlfn.RANK.AVG(Table2[[#This Row],[6M Return vs Nifty Z-Score]],Table2[6M Return vs Nifty Z-Score])</f>
        <v>702</v>
      </c>
      <c r="AU605">
        <f>_xlfn.RANK.AVG(Table2[[#This Row],[Sharpe Ratio Z-Score]],Table2[Sharpe Ratio Z-Score])</f>
        <v>341</v>
      </c>
      <c r="AV605">
        <f>(Table2[[#This Row],[Rank 1Y]]+Table2[[#This Row],[Rank 6M]]+Table2[[#This Row],[Rank Sharpe]])/3</f>
        <v>552.66666666666663</v>
      </c>
    </row>
    <row r="606" spans="1:48" x14ac:dyDescent="0.3">
      <c r="A606" t="s">
        <v>910</v>
      </c>
      <c r="B606" t="s">
        <v>911</v>
      </c>
      <c r="C606" t="s">
        <v>3065</v>
      </c>
      <c r="D606" t="s">
        <v>21</v>
      </c>
      <c r="E606">
        <v>15908.48070174</v>
      </c>
      <c r="F606">
        <v>575.85</v>
      </c>
      <c r="G606">
        <v>4.3821114898367099</v>
      </c>
      <c r="H606">
        <f>(Table2[[#This Row],[1Y Return vs Nifty]]-AVERAGE(Table2[1Y Return vs Nifty]))/_xlfn.STDEV.P(Table2[1Y Return vs Nifty])</f>
        <v>-0.45266087227753171</v>
      </c>
      <c r="I606">
        <v>-20.092629200835699</v>
      </c>
      <c r="J606">
        <f>(Table2[[#This Row],[1M Return vs Nifty]]-AVERAGE(Table2[1M Return vs Nifty]))/_xlfn.STDEV.P(Table2[1M Return vs Nifty])</f>
        <v>-1.7084801670099634</v>
      </c>
      <c r="K606">
        <v>-41.6801294805285</v>
      </c>
      <c r="L606">
        <f>(Table2[[#This Row],[6M Return vs Nifty]]-AVERAGE(Table2[6M Return vs Nifty]))/_xlfn.STDEV.P(Table2[6M Return vs Nifty])</f>
        <v>-1.62446868204559</v>
      </c>
      <c r="M606">
        <v>-16.276755134942199</v>
      </c>
      <c r="N606">
        <f>(Table2[[#This Row],[1W Return vs Nifty]]-AVERAGE(Table2[1W Return vs Nifty]))/_xlfn.STDEV.P(Table2[1W Return vs Nifty])</f>
        <v>-2.548303699349781</v>
      </c>
      <c r="O606">
        <v>662.9</v>
      </c>
      <c r="P606">
        <v>676.91918243477005</v>
      </c>
      <c r="Q606">
        <v>652.35029651027196</v>
      </c>
      <c r="R606">
        <v>15.5707039831654</v>
      </c>
      <c r="S606" s="1">
        <f>(Table2[[#This Row],[Close Price]]-Table2[[#This Row],[20D EMA]])/Table2[[#This Row],[20D EMA]]</f>
        <v>-0.13131694071503991</v>
      </c>
      <c r="T606" s="1">
        <f>(Table2[[#This Row],[Close Price]]-Table2[[#This Row],[50D EMA]])/Table2[[#This Row],[50D EMA]]</f>
        <v>-0.14930760577834468</v>
      </c>
      <c r="U606" s="1">
        <f>(Table2[[#This Row],[Close Price]]-Table2[[#This Row],[200D EMA]])/Table2[[#This Row],[200D EMA]]</f>
        <v>-0.11726873877349017</v>
      </c>
      <c r="V606">
        <v>1.4180504311487601</v>
      </c>
      <c r="W606">
        <v>568.65</v>
      </c>
      <c r="X606">
        <v>577.79999999999995</v>
      </c>
      <c r="Y606">
        <v>550.85</v>
      </c>
      <c r="Z606">
        <v>606.29999999999995</v>
      </c>
      <c r="AA606">
        <v>550.85</v>
      </c>
      <c r="AB606">
        <v>675.5</v>
      </c>
      <c r="AC606" s="1">
        <f>(Table2[[#This Row],[Close Price]]/Table2[[#This Row],[Day Low]])-1</f>
        <v>1.2661566868900076E-2</v>
      </c>
      <c r="AD606" s="1">
        <f>(Table2[[#This Row],[Day High]]/Table2[[#This Row],[Close Price]])-1</f>
        <v>3.3862985152381953E-3</v>
      </c>
      <c r="AE606" s="1">
        <f>(Table2[[#This Row],[Close Price]]/Table2[[#This Row],[Current Week Low]])-1</f>
        <v>4.5384405918126536E-2</v>
      </c>
      <c r="AF606" s="1">
        <f>(Table2[[#This Row],[Current Week High]]/Table2[[#This Row],[Close Price]])-1</f>
        <v>5.2878353737952466E-2</v>
      </c>
      <c r="AG606" s="1">
        <f>(Table2[[#This Row],[Close Price]]/Table2[[#This Row],[Current Month Low]])-1</f>
        <v>4.5384405918126536E-2</v>
      </c>
      <c r="AH606" s="1">
        <f>(Table2[[#This Row],[Current Month High]]/Table2[[#This Row],[Close Price]])-1</f>
        <v>0.17304853694538513</v>
      </c>
      <c r="AI606">
        <v>49.665711556829002</v>
      </c>
      <c r="AJ606">
        <v>31.743308167467301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-0.2</v>
      </c>
      <c r="AM606" t="s">
        <v>3110</v>
      </c>
      <c r="AN606">
        <v>-18.190000000000001</v>
      </c>
      <c r="AO606" t="s">
        <v>3110</v>
      </c>
      <c r="AP606">
        <v>2.0188857218812001E-2</v>
      </c>
      <c r="AQ606">
        <f>(Table2[[#This Row],[Sharpe Ratio]]-AVERAGE(Table2[Sharpe Ratio]))/_xlfn.STDEV.P(Table2[Sharpe Ratio])</f>
        <v>-0.49293122345139012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459</v>
      </c>
      <c r="AT606">
        <f>_xlfn.RANK.AVG(Table2[[#This Row],[6M Return vs Nifty Z-Score]],Table2[6M Return vs Nifty Z-Score])</f>
        <v>722</v>
      </c>
      <c r="AU606">
        <f>_xlfn.RANK.AVG(Table2[[#This Row],[Sharpe Ratio Z-Score]],Table2[Sharpe Ratio Z-Score])</f>
        <v>479</v>
      </c>
      <c r="AV606">
        <f>(Table2[[#This Row],[Rank 1Y]]+Table2[[#This Row],[Rank 6M]]+Table2[[#This Row],[Rank Sharpe]])/3</f>
        <v>553.33333333333337</v>
      </c>
    </row>
    <row r="607" spans="1:48" x14ac:dyDescent="0.3">
      <c r="A607" t="s">
        <v>1964</v>
      </c>
      <c r="B607" t="s">
        <v>1965</v>
      </c>
      <c r="C607" t="s">
        <v>3065</v>
      </c>
      <c r="D607" t="s">
        <v>309</v>
      </c>
      <c r="E607">
        <v>3238.2335377999998</v>
      </c>
      <c r="F607">
        <v>1209.5</v>
      </c>
      <c r="G607">
        <v>-17.705633123728301</v>
      </c>
      <c r="H607">
        <f>(Table2[[#This Row],[1Y Return vs Nifty]]-AVERAGE(Table2[1Y Return vs Nifty]))/_xlfn.STDEV.P(Table2[1Y Return vs Nifty])</f>
        <v>-0.78618231597442145</v>
      </c>
      <c r="I607">
        <v>-14.8038151838687</v>
      </c>
      <c r="J607">
        <f>(Table2[[#This Row],[1M Return vs Nifty]]-AVERAGE(Table2[1M Return vs Nifty]))/_xlfn.STDEV.P(Table2[1M Return vs Nifty])</f>
        <v>-1.1661025288273752</v>
      </c>
      <c r="K607">
        <v>-39.648221245302899</v>
      </c>
      <c r="L607">
        <f>(Table2[[#This Row],[6M Return vs Nifty]]-AVERAGE(Table2[6M Return vs Nifty]))/_xlfn.STDEV.P(Table2[6M Return vs Nifty])</f>
        <v>-1.5529465384621377</v>
      </c>
      <c r="M607">
        <v>-18.519026674886501</v>
      </c>
      <c r="N607">
        <f>(Table2[[#This Row],[1W Return vs Nifty]]-AVERAGE(Table2[1W Return vs Nifty]))/_xlfn.STDEV.P(Table2[1W Return vs Nifty])</f>
        <v>-2.9839396444369193</v>
      </c>
      <c r="O607">
        <v>1415.78</v>
      </c>
      <c r="P607">
        <v>1397.44536910283</v>
      </c>
      <c r="Q607">
        <v>1316.86737698155</v>
      </c>
      <c r="R607">
        <v>17.069980394141002</v>
      </c>
      <c r="S607" s="1">
        <f>(Table2[[#This Row],[Close Price]]-Table2[[#This Row],[20D EMA]])/Table2[[#This Row],[20D EMA]]</f>
        <v>-0.14570060320106229</v>
      </c>
      <c r="T607" s="1">
        <f>(Table2[[#This Row],[Close Price]]-Table2[[#This Row],[50D EMA]])/Table2[[#This Row],[50D EMA]]</f>
        <v>-0.13449210484950283</v>
      </c>
      <c r="U607" s="1">
        <f>(Table2[[#This Row],[Close Price]]-Table2[[#This Row],[200D EMA]])/Table2[[#This Row],[200D EMA]]</f>
        <v>-8.153241462147201E-2</v>
      </c>
      <c r="V607">
        <v>1.30260820795094</v>
      </c>
      <c r="W607">
        <v>1208.45</v>
      </c>
      <c r="X607">
        <v>1217.8499999999999</v>
      </c>
      <c r="Y607">
        <v>1195.45</v>
      </c>
      <c r="Z607">
        <v>1349.05</v>
      </c>
      <c r="AA607">
        <v>1195.45</v>
      </c>
      <c r="AB607">
        <v>1628</v>
      </c>
      <c r="AC607" s="1">
        <f>(Table2[[#This Row],[Close Price]]/Table2[[#This Row],[Day Low]])-1</f>
        <v>8.6888162522225088E-4</v>
      </c>
      <c r="AD607" s="1">
        <f>(Table2[[#This Row],[Day High]]/Table2[[#This Row],[Close Price]])-1</f>
        <v>6.9036792062835417E-3</v>
      </c>
      <c r="AE607" s="1">
        <f>(Table2[[#This Row],[Close Price]]/Table2[[#This Row],[Current Week Low]])-1</f>
        <v>1.175289639884558E-2</v>
      </c>
      <c r="AF607" s="1">
        <f>(Table2[[#This Row],[Current Week High]]/Table2[[#This Row],[Close Price]])-1</f>
        <v>0.11537825547747005</v>
      </c>
      <c r="AG607" s="1">
        <f>(Table2[[#This Row],[Close Price]]/Table2[[#This Row],[Current Month Low]])-1</f>
        <v>1.175289639884558E-2</v>
      </c>
      <c r="AH607" s="1">
        <f>(Table2[[#This Row],[Current Month High]]/Table2[[#This Row],[Close Price]])-1</f>
        <v>0.34601074824307565</v>
      </c>
      <c r="AI607">
        <v>50.719305498139697</v>
      </c>
      <c r="AJ607">
        <v>27.989417989417898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-0.23</v>
      </c>
      <c r="AM607" t="s">
        <v>3110</v>
      </c>
      <c r="AN607">
        <v>-18.75</v>
      </c>
      <c r="AO607" t="s">
        <v>3110</v>
      </c>
      <c r="AP607">
        <v>6.5025402638988997E-2</v>
      </c>
      <c r="AQ607">
        <f>(Table2[[#This Row],[Sharpe Ratio]]-AVERAGE(Table2[Sharpe Ratio]))/_xlfn.STDEV.P(Table2[Sharpe Ratio])</f>
        <v>3.1851410043583522E-2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-6.4573196176572702</v>
      </c>
      <c r="AS607">
        <f>_xlfn.RANK.AVG(Table2[[#This Row],[1Y Return vs Nifty Z-Score]],Table2[1Y Return vs Nifty Z-Score])</f>
        <v>607</v>
      </c>
      <c r="AT607">
        <f>_xlfn.RANK.AVG(Table2[[#This Row],[6M Return vs Nifty Z-Score]],Table2[6M Return vs Nifty Z-Score])</f>
        <v>720</v>
      </c>
      <c r="AU607">
        <f>_xlfn.RANK.AVG(Table2[[#This Row],[Sharpe Ratio Z-Score]],Table2[Sharpe Ratio Z-Score])</f>
        <v>335</v>
      </c>
      <c r="AV607">
        <f>(Table2[[#This Row],[Rank 1Y]]+Table2[[#This Row],[Rank 6M]]+Table2[[#This Row],[Rank Sharpe]])/3</f>
        <v>554</v>
      </c>
    </row>
    <row r="608" spans="1:48" x14ac:dyDescent="0.3">
      <c r="A608" t="s">
        <v>842</v>
      </c>
      <c r="B608" t="s">
        <v>843</v>
      </c>
      <c r="C608" t="s">
        <v>3080</v>
      </c>
      <c r="D608" t="s">
        <v>545</v>
      </c>
      <c r="E608">
        <v>17859.196929000002</v>
      </c>
      <c r="F608">
        <v>3601.85</v>
      </c>
      <c r="G608">
        <v>-42.2110371815238</v>
      </c>
      <c r="H608">
        <f>(Table2[[#This Row],[1Y Return vs Nifty]]-AVERAGE(Table2[1Y Return vs Nifty]))/_xlfn.STDEV.P(Table2[1Y Return vs Nifty])</f>
        <v>-1.1562100341830135</v>
      </c>
      <c r="I608">
        <v>-5.3505772517332497</v>
      </c>
      <c r="J608">
        <f>(Table2[[#This Row],[1M Return vs Nifty]]-AVERAGE(Table2[1M Return vs Nifty]))/_xlfn.STDEV.P(Table2[1M Return vs Nifty])</f>
        <v>-0.19665553251382101</v>
      </c>
      <c r="K608">
        <v>5.6509479532600402</v>
      </c>
      <c r="L608">
        <f>(Table2[[#This Row],[6M Return vs Nifty]]-AVERAGE(Table2[6M Return vs Nifty]))/_xlfn.STDEV.P(Table2[6M Return vs Nifty])</f>
        <v>4.1561337170833851E-2</v>
      </c>
      <c r="M608">
        <v>-2.9658764710697301</v>
      </c>
      <c r="N608">
        <f>(Table2[[#This Row],[1W Return vs Nifty]]-AVERAGE(Table2[1W Return vs Nifty]))/_xlfn.STDEV.P(Table2[1W Return vs Nifty])</f>
        <v>3.7777916269508882E-2</v>
      </c>
      <c r="O608">
        <v>3596.02</v>
      </c>
      <c r="P608">
        <v>3545.4631881534301</v>
      </c>
      <c r="Q608">
        <v>3560.9716000222702</v>
      </c>
      <c r="R608">
        <v>50.839505415661797</v>
      </c>
      <c r="S608" s="1">
        <f>(Table2[[#This Row],[Close Price]]-Table2[[#This Row],[20D EMA]])/Table2[[#This Row],[20D EMA]]</f>
        <v>1.6212368118085905E-3</v>
      </c>
      <c r="T608" s="1">
        <f>(Table2[[#This Row],[Close Price]]-Table2[[#This Row],[50D EMA]])/Table2[[#This Row],[50D EMA]]</f>
        <v>1.5903933803339678E-2</v>
      </c>
      <c r="U608" s="1">
        <f>(Table2[[#This Row],[Close Price]]-Table2[[#This Row],[200D EMA]])/Table2[[#This Row],[200D EMA]]</f>
        <v>1.1479563604908857E-2</v>
      </c>
      <c r="V608">
        <v>1.3138052884362501</v>
      </c>
      <c r="W608">
        <v>3585</v>
      </c>
      <c r="X608">
        <v>3600.95</v>
      </c>
      <c r="Y608">
        <v>3450.6</v>
      </c>
      <c r="Z608">
        <v>3620</v>
      </c>
      <c r="AA608">
        <v>3450.6</v>
      </c>
      <c r="AB608">
        <v>3790</v>
      </c>
      <c r="AC608" s="1">
        <f>(Table2[[#This Row],[Close Price]]/Table2[[#This Row],[Day Low]])-1</f>
        <v>4.7001394700139087E-3</v>
      </c>
      <c r="AD608" s="1">
        <f>(Table2[[#This Row],[Day High]]/Table2[[#This Row],[Close Price]])-1</f>
        <v>-2.498715937643281E-4</v>
      </c>
      <c r="AE608" s="1">
        <f>(Table2[[#This Row],[Close Price]]/Table2[[#This Row],[Current Week Low]])-1</f>
        <v>4.3832956587260163E-2</v>
      </c>
      <c r="AF608" s="1">
        <f>(Table2[[#This Row],[Current Week High]]/Table2[[#This Row],[Close Price]])-1</f>
        <v>5.0390771409136725E-3</v>
      </c>
      <c r="AG608" s="1">
        <f>(Table2[[#This Row],[Close Price]]/Table2[[#This Row],[Current Month Low]])-1</f>
        <v>4.3832956587260163E-2</v>
      </c>
      <c r="AH608" s="1">
        <f>(Table2[[#This Row],[Current Month High]]/Table2[[#This Row],[Close Price]])-1</f>
        <v>5.2237044851951131E-2</v>
      </c>
      <c r="AI608">
        <v>31.1617640934519</v>
      </c>
      <c r="AJ608">
        <v>25.240355360837199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</v>
      </c>
      <c r="AM608" t="s">
        <v>3112</v>
      </c>
      <c r="AN608">
        <v>0.31</v>
      </c>
      <c r="AO608" t="s">
        <v>3111</v>
      </c>
      <c r="AP608">
        <v>-4.8689130380857003E-2</v>
      </c>
      <c r="AQ608">
        <f>(Table2[[#This Row],[Sharpe Ratio]]-AVERAGE(Table2[Sharpe Ratio]))/_xlfn.STDEV.P(Table2[Sharpe Ratio])</f>
        <v>-1.299103317747538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706</v>
      </c>
      <c r="AT608">
        <f>_xlfn.RANK.AVG(Table2[[#This Row],[6M Return vs Nifty Z-Score]],Table2[6M Return vs Nifty Z-Score])</f>
        <v>300</v>
      </c>
      <c r="AU608">
        <f>_xlfn.RANK.AVG(Table2[[#This Row],[Sharpe Ratio Z-Score]],Table2[Sharpe Ratio Z-Score])</f>
        <v>659</v>
      </c>
      <c r="AV608">
        <f>(Table2[[#This Row],[Rank 1Y]]+Table2[[#This Row],[Rank 6M]]+Table2[[#This Row],[Rank Sharpe]])/3</f>
        <v>555</v>
      </c>
    </row>
    <row r="609" spans="1:48" x14ac:dyDescent="0.3">
      <c r="A609" t="s">
        <v>1018</v>
      </c>
      <c r="B609" t="s">
        <v>1019</v>
      </c>
      <c r="C609" t="s">
        <v>3066</v>
      </c>
      <c r="D609" t="s">
        <v>555</v>
      </c>
      <c r="E609">
        <v>12921.535333874999</v>
      </c>
      <c r="F609">
        <v>1632.75</v>
      </c>
      <c r="G609">
        <v>-20.083060254295201</v>
      </c>
      <c r="H609">
        <f>(Table2[[#This Row],[1Y Return vs Nifty]]-AVERAGE(Table2[1Y Return vs Nifty]))/_xlfn.STDEV.P(Table2[1Y Return vs Nifty])</f>
        <v>-0.82208108892491372</v>
      </c>
      <c r="I609">
        <v>-8.29632830981806</v>
      </c>
      <c r="J609">
        <f>(Table2[[#This Row],[1M Return vs Nifty]]-AVERAGE(Table2[1M Return vs Nifty]))/_xlfn.STDEV.P(Table2[1M Return vs Nifty])</f>
        <v>-0.49874774003564004</v>
      </c>
      <c r="K609">
        <v>2.7144074108855398</v>
      </c>
      <c r="L609">
        <f>(Table2[[#This Row],[6M Return vs Nifty]]-AVERAGE(Table2[6M Return vs Nifty]))/_xlfn.STDEV.P(Table2[6M Return vs Nifty])</f>
        <v>-6.1803406703546088E-2</v>
      </c>
      <c r="M609">
        <v>-2.9368023045067599</v>
      </c>
      <c r="N609">
        <f>(Table2[[#This Row],[1W Return vs Nifty]]-AVERAGE(Table2[1W Return vs Nifty]))/_xlfn.STDEV.P(Table2[1W Return vs Nifty])</f>
        <v>4.3426541693615629E-2</v>
      </c>
      <c r="O609">
        <v>1716.24</v>
      </c>
      <c r="P609">
        <v>1722.2517862306499</v>
      </c>
      <c r="Q609">
        <v>1630.24048423006</v>
      </c>
      <c r="R609">
        <v>22.004902055279299</v>
      </c>
      <c r="S609" s="1">
        <f>(Table2[[#This Row],[Close Price]]-Table2[[#This Row],[20D EMA]])/Table2[[#This Row],[20D EMA]]</f>
        <v>-4.8647042371696272E-2</v>
      </c>
      <c r="T609" s="1">
        <f>(Table2[[#This Row],[Close Price]]-Table2[[#This Row],[50D EMA]])/Table2[[#This Row],[50D EMA]]</f>
        <v>-5.196788701060668E-2</v>
      </c>
      <c r="U609" s="1">
        <f>(Table2[[#This Row],[Close Price]]-Table2[[#This Row],[200D EMA]])/Table2[[#This Row],[200D EMA]]</f>
        <v>1.5393531164361865E-3</v>
      </c>
      <c r="V609">
        <v>0.87542418586735904</v>
      </c>
      <c r="W609">
        <v>1612.05</v>
      </c>
      <c r="X609">
        <v>1640</v>
      </c>
      <c r="Y609">
        <v>1616</v>
      </c>
      <c r="Z609">
        <v>1660.45</v>
      </c>
      <c r="AA609">
        <v>1616</v>
      </c>
      <c r="AB609">
        <v>1705</v>
      </c>
      <c r="AC609" s="1">
        <f>(Table2[[#This Row],[Close Price]]/Table2[[#This Row],[Day Low]])-1</f>
        <v>1.2840792779380328E-2</v>
      </c>
      <c r="AD609" s="1">
        <f>(Table2[[#This Row],[Day High]]/Table2[[#This Row],[Close Price]])-1</f>
        <v>4.4403613535446418E-3</v>
      </c>
      <c r="AE609" s="1">
        <f>(Table2[[#This Row],[Close Price]]/Table2[[#This Row],[Current Week Low]])-1</f>
        <v>1.0365099009900902E-2</v>
      </c>
      <c r="AF609" s="1">
        <f>(Table2[[#This Row],[Current Week High]]/Table2[[#This Row],[Close Price]])-1</f>
        <v>1.6965242688715465E-2</v>
      </c>
      <c r="AG609" s="1">
        <f>(Table2[[#This Row],[Close Price]]/Table2[[#This Row],[Current Month Low]])-1</f>
        <v>1.0365099009900902E-2</v>
      </c>
      <c r="AH609" s="1">
        <f>(Table2[[#This Row],[Current Month High]]/Table2[[#This Row],[Close Price]])-1</f>
        <v>4.4250497626703522E-2</v>
      </c>
      <c r="AI609">
        <v>21.2034910427193</v>
      </c>
      <c r="AJ609">
        <v>24.923488905891301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-0.03</v>
      </c>
      <c r="AM609" t="s">
        <v>3110</v>
      </c>
      <c r="AN609">
        <v>-8.84</v>
      </c>
      <c r="AO609" t="s">
        <v>3110</v>
      </c>
      <c r="AP609">
        <v>-9.7644684289884001E-2</v>
      </c>
      <c r="AQ609">
        <f>(Table2[[#This Row],[Sharpe Ratio]]-AVERAGE(Table2[Sharpe Ratio]))/_xlfn.STDEV.P(Table2[Sharpe Ratio])</f>
        <v>-1.8720962694530245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614</v>
      </c>
      <c r="AT609">
        <f>_xlfn.RANK.AVG(Table2[[#This Row],[6M Return vs Nifty Z-Score]],Table2[6M Return vs Nifty Z-Score])</f>
        <v>334</v>
      </c>
      <c r="AU609">
        <f>_xlfn.RANK.AVG(Table2[[#This Row],[Sharpe Ratio Z-Score]],Table2[Sharpe Ratio Z-Score])</f>
        <v>717</v>
      </c>
      <c r="AV609">
        <f>(Table2[[#This Row],[Rank 1Y]]+Table2[[#This Row],[Rank 6M]]+Table2[[#This Row],[Rank Sharpe]])/3</f>
        <v>555</v>
      </c>
    </row>
    <row r="610" spans="1:48" x14ac:dyDescent="0.3">
      <c r="A610" t="s">
        <v>160</v>
      </c>
      <c r="B610" t="s">
        <v>161</v>
      </c>
      <c r="C610" t="s">
        <v>3065</v>
      </c>
      <c r="D610" t="s">
        <v>21</v>
      </c>
      <c r="E610">
        <v>164844.07161925</v>
      </c>
      <c r="F610">
        <v>5567.5</v>
      </c>
      <c r="G610">
        <v>-13.6719517368585</v>
      </c>
      <c r="H610">
        <f>(Table2[[#This Row],[1Y Return vs Nifty]]-AVERAGE(Table2[1Y Return vs Nifty]))/_xlfn.STDEV.P(Table2[1Y Return vs Nifty])</f>
        <v>-0.72527436619960062</v>
      </c>
      <c r="I610">
        <v>0.76413293255858294</v>
      </c>
      <c r="J610">
        <f>(Table2[[#This Row],[1M Return vs Nifty]]-AVERAGE(Table2[1M Return vs Nifty]))/_xlfn.STDEV.P(Table2[1M Return vs Nifty])</f>
        <v>0.4304192818562147</v>
      </c>
      <c r="K610">
        <v>-8.5978462456428808</v>
      </c>
      <c r="L610">
        <f>(Table2[[#This Row],[6M Return vs Nifty]]-AVERAGE(Table2[6M Return vs Nifty]))/_xlfn.STDEV.P(Table2[6M Return vs Nifty])</f>
        <v>-0.45998902170737854</v>
      </c>
      <c r="M610">
        <v>-1.32487209823297</v>
      </c>
      <c r="N610">
        <f>(Table2[[#This Row],[1W Return vs Nifty]]-AVERAGE(Table2[1W Return vs Nifty]))/_xlfn.STDEV.P(Table2[1W Return vs Nifty])</f>
        <v>0.35659768368743139</v>
      </c>
      <c r="O610">
        <v>5549.33</v>
      </c>
      <c r="P610">
        <v>5367.4954137986597</v>
      </c>
      <c r="Q610">
        <v>5221.1886297911497</v>
      </c>
      <c r="R610">
        <v>49.561301979833601</v>
      </c>
      <c r="S610" s="1">
        <f>(Table2[[#This Row],[Close Price]]-Table2[[#This Row],[20D EMA]])/Table2[[#This Row],[20D EMA]]</f>
        <v>3.2742691460050264E-3</v>
      </c>
      <c r="T610" s="1">
        <f>(Table2[[#This Row],[Close Price]]-Table2[[#This Row],[50D EMA]])/Table2[[#This Row],[50D EMA]]</f>
        <v>3.7262181107257618E-2</v>
      </c>
      <c r="U610" s="1">
        <f>(Table2[[#This Row],[Close Price]]-Table2[[#This Row],[200D EMA]])/Table2[[#This Row],[200D EMA]]</f>
        <v>6.6328071012960704E-2</v>
      </c>
      <c r="V610">
        <v>0.79019545097527799</v>
      </c>
      <c r="W610">
        <v>5488.65</v>
      </c>
      <c r="X610">
        <v>5547</v>
      </c>
      <c r="Y610">
        <v>5257.05</v>
      </c>
      <c r="Z610">
        <v>5587</v>
      </c>
      <c r="AA610">
        <v>5257.05</v>
      </c>
      <c r="AB610">
        <v>5767.35</v>
      </c>
      <c r="AC610" s="1">
        <f>(Table2[[#This Row],[Close Price]]/Table2[[#This Row],[Day Low]])-1</f>
        <v>1.4366009856704443E-2</v>
      </c>
      <c r="AD610" s="1">
        <f>(Table2[[#This Row],[Day High]]/Table2[[#This Row],[Close Price]])-1</f>
        <v>-3.6820835204310898E-3</v>
      </c>
      <c r="AE610" s="1">
        <f>(Table2[[#This Row],[Close Price]]/Table2[[#This Row],[Current Week Low]])-1</f>
        <v>5.9054032204373108E-2</v>
      </c>
      <c r="AF610" s="1">
        <f>(Table2[[#This Row],[Current Week High]]/Table2[[#This Row],[Close Price]])-1</f>
        <v>3.50246969016621E-3</v>
      </c>
      <c r="AG610" s="1">
        <f>(Table2[[#This Row],[Close Price]]/Table2[[#This Row],[Current Month Low]])-1</f>
        <v>5.9054032204373108E-2</v>
      </c>
      <c r="AH610" s="1">
        <f>(Table2[[#This Row],[Current Month High]]/Table2[[#This Row],[Close Price]])-1</f>
        <v>3.5895823978446373E-2</v>
      </c>
      <c r="AI610">
        <v>15.707229456668101</v>
      </c>
      <c r="AJ610">
        <v>23.3507992600059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</v>
      </c>
      <c r="AM610" t="s">
        <v>3112</v>
      </c>
      <c r="AN610">
        <v>-2.64</v>
      </c>
      <c r="AO610" t="s">
        <v>3110</v>
      </c>
      <c r="AP610">
        <v>-1.6713679231132001E-2</v>
      </c>
      <c r="AQ610">
        <f>(Table2[[#This Row],[Sharpe Ratio]]-AVERAGE(Table2[Sharpe Ratio]))/_xlfn.STDEV.P(Table2[Sharpe Ratio])</f>
        <v>-0.9248514367363998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-1.3230978590997329</v>
      </c>
      <c r="AS610">
        <f>_xlfn.RANK.AVG(Table2[[#This Row],[1Y Return vs Nifty Z-Score]],Table2[1Y Return vs Nifty Z-Score])</f>
        <v>585</v>
      </c>
      <c r="AT610">
        <f>_xlfn.RANK.AVG(Table2[[#This Row],[6M Return vs Nifty Z-Score]],Table2[6M Return vs Nifty Z-Score])</f>
        <v>482</v>
      </c>
      <c r="AU610">
        <f>_xlfn.RANK.AVG(Table2[[#This Row],[Sharpe Ratio Z-Score]],Table2[Sharpe Ratio Z-Score])</f>
        <v>606</v>
      </c>
      <c r="AV610">
        <f>(Table2[[#This Row],[Rank 1Y]]+Table2[[#This Row],[Rank 6M]]+Table2[[#This Row],[Rank Sharpe]])/3</f>
        <v>557.66666666666663</v>
      </c>
    </row>
    <row r="611" spans="1:48" x14ac:dyDescent="0.3">
      <c r="A611" t="s">
        <v>1211</v>
      </c>
      <c r="B611" t="s">
        <v>1212</v>
      </c>
      <c r="C611" t="s">
        <v>3066</v>
      </c>
      <c r="D611" t="s">
        <v>542</v>
      </c>
      <c r="E611">
        <v>9354.7757006960001</v>
      </c>
      <c r="F611">
        <v>97.88</v>
      </c>
      <c r="G611">
        <v>7.13463709677817</v>
      </c>
      <c r="H611">
        <f>(Table2[[#This Row],[1Y Return vs Nifty]]-AVERAGE(Table2[1Y Return vs Nifty]))/_xlfn.STDEV.P(Table2[1Y Return vs Nifty])</f>
        <v>-0.41109817177093605</v>
      </c>
      <c r="I611">
        <v>-1.31083646046449</v>
      </c>
      <c r="J611">
        <f>(Table2[[#This Row],[1M Return vs Nifty]]-AVERAGE(Table2[1M Return vs Nifty]))/_xlfn.STDEV.P(Table2[1M Return vs Nifty])</f>
        <v>0.21762734115295446</v>
      </c>
      <c r="K611">
        <v>-21.0773305579071</v>
      </c>
      <c r="L611">
        <f>(Table2[[#This Row],[6M Return vs Nifty]]-AVERAGE(Table2[6M Return vs Nifty]))/_xlfn.STDEV.P(Table2[6M Return vs Nifty])</f>
        <v>-0.89926056623660311</v>
      </c>
      <c r="M611">
        <v>-2.5082395067693501</v>
      </c>
      <c r="N611">
        <f>(Table2[[#This Row],[1W Return vs Nifty]]-AVERAGE(Table2[1W Return vs Nifty]))/_xlfn.STDEV.P(Table2[1W Return vs Nifty])</f>
        <v>0.12668914218408181</v>
      </c>
      <c r="O611">
        <v>98.24</v>
      </c>
      <c r="P611">
        <v>92.907757584473501</v>
      </c>
      <c r="Q611">
        <v>87.716608501269704</v>
      </c>
      <c r="R611">
        <v>41.651621569624403</v>
      </c>
      <c r="S611" s="1">
        <f>(Table2[[#This Row],[Close Price]]-Table2[[#This Row],[20D EMA]])/Table2[[#This Row],[20D EMA]]</f>
        <v>-3.6644951140065089E-3</v>
      </c>
      <c r="T611" s="1">
        <f>(Table2[[#This Row],[Close Price]]-Table2[[#This Row],[50D EMA]])/Table2[[#This Row],[50D EMA]]</f>
        <v>5.351805430246917E-2</v>
      </c>
      <c r="U611" s="1">
        <f>(Table2[[#This Row],[Close Price]]-Table2[[#This Row],[200D EMA]])/Table2[[#This Row],[200D EMA]]</f>
        <v>0.115866215901213</v>
      </c>
      <c r="V611">
        <v>0.85850018096923397</v>
      </c>
      <c r="W611">
        <v>97.59</v>
      </c>
      <c r="X611">
        <v>99.5</v>
      </c>
      <c r="Y611">
        <v>95.06</v>
      </c>
      <c r="Z611">
        <v>102.19</v>
      </c>
      <c r="AA611">
        <v>95.06</v>
      </c>
      <c r="AB611">
        <v>105.9</v>
      </c>
      <c r="AC611" s="1">
        <f>(Table2[[#This Row],[Close Price]]/Table2[[#This Row],[Day Low]])-1</f>
        <v>2.9716159442565449E-3</v>
      </c>
      <c r="AD611" s="1">
        <f>(Table2[[#This Row],[Day High]]/Table2[[#This Row],[Close Price]])-1</f>
        <v>1.6550878626890198E-2</v>
      </c>
      <c r="AE611" s="1">
        <f>(Table2[[#This Row],[Close Price]]/Table2[[#This Row],[Current Week Low]])-1</f>
        <v>2.9665474437197581E-2</v>
      </c>
      <c r="AF611" s="1">
        <f>(Table2[[#This Row],[Current Week High]]/Table2[[#This Row],[Close Price]])-1</f>
        <v>4.4033510420923516E-2</v>
      </c>
      <c r="AG611" s="1">
        <f>(Table2[[#This Row],[Close Price]]/Table2[[#This Row],[Current Month Low]])-1</f>
        <v>2.9665474437197581E-2</v>
      </c>
      <c r="AH611" s="1">
        <f>(Table2[[#This Row],[Current Month High]]/Table2[[#This Row],[Close Price]])-1</f>
        <v>8.1937065794851049E-2</v>
      </c>
      <c r="AI611">
        <v>17.3375561912545</v>
      </c>
      <c r="AJ611">
        <v>41.855072463768103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0.13</v>
      </c>
      <c r="AM611" t="s">
        <v>3111</v>
      </c>
      <c r="AN611">
        <v>3.04</v>
      </c>
      <c r="AO611" t="s">
        <v>3111</v>
      </c>
      <c r="AP611">
        <v>-2.3795419925397999E-2</v>
      </c>
      <c r="AQ611">
        <f>(Table2[[#This Row],[Sharpe Ratio]]-AVERAGE(Table2[Sharpe Ratio]))/_xlfn.STDEV.P(Table2[Sharpe Ratio])</f>
        <v>-1.0077386105014201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-1.9737808651719233</v>
      </c>
      <c r="AS611">
        <f>_xlfn.RANK.AVG(Table2[[#This Row],[1Y Return vs Nifty Z-Score]],Table2[1Y Return vs Nifty Z-Score])</f>
        <v>442</v>
      </c>
      <c r="AT611">
        <f>_xlfn.RANK.AVG(Table2[[#This Row],[6M Return vs Nifty Z-Score]],Table2[6M Return vs Nifty Z-Score])</f>
        <v>620</v>
      </c>
      <c r="AU611">
        <f>_xlfn.RANK.AVG(Table2[[#This Row],[Sharpe Ratio Z-Score]],Table2[Sharpe Ratio Z-Score])</f>
        <v>613</v>
      </c>
      <c r="AV611">
        <f>(Table2[[#This Row],[Rank 1Y]]+Table2[[#This Row],[Rank 6M]]+Table2[[#This Row],[Rank Sharpe]])/3</f>
        <v>558.33333333333337</v>
      </c>
    </row>
    <row r="612" spans="1:48" x14ac:dyDescent="0.3">
      <c r="A612" t="s">
        <v>435</v>
      </c>
      <c r="B612" t="s">
        <v>436</v>
      </c>
      <c r="C612" t="s">
        <v>3065</v>
      </c>
      <c r="D612" t="s">
        <v>309</v>
      </c>
      <c r="E612">
        <v>52512.5026296</v>
      </c>
      <c r="F612">
        <v>4962</v>
      </c>
      <c r="G612">
        <v>-6.9473333746314898</v>
      </c>
      <c r="H612">
        <f>(Table2[[#This Row],[1Y Return vs Nifty]]-AVERAGE(Table2[1Y Return vs Nifty]))/_xlfn.STDEV.P(Table2[1Y Return vs Nifty])</f>
        <v>-0.62373369449592808</v>
      </c>
      <c r="I612">
        <v>-4.3477177638004099</v>
      </c>
      <c r="J612">
        <f>(Table2[[#This Row],[1M Return vs Nifty]]-AVERAGE(Table2[1M Return vs Nifty]))/_xlfn.STDEV.P(Table2[1M Return vs Nifty])</f>
        <v>-9.3810441204306039E-2</v>
      </c>
      <c r="K612">
        <v>-21.644786563714302</v>
      </c>
      <c r="L612">
        <f>(Table2[[#This Row],[6M Return vs Nifty]]-AVERAGE(Table2[6M Return vs Nifty]))/_xlfn.STDEV.P(Table2[6M Return vs Nifty])</f>
        <v>-0.91923473102467423</v>
      </c>
      <c r="M612">
        <v>-2.4881185427312702</v>
      </c>
      <c r="N612">
        <f>(Table2[[#This Row],[1W Return vs Nifty]]-AVERAGE(Table2[1W Return vs Nifty]))/_xlfn.STDEV.P(Table2[1W Return vs Nifty])</f>
        <v>0.13059830975306011</v>
      </c>
      <c r="O612">
        <v>5037.2</v>
      </c>
      <c r="P612">
        <v>4979.4463714778904</v>
      </c>
      <c r="Q612">
        <v>4880.39712338156</v>
      </c>
      <c r="R612">
        <v>39.809588962983</v>
      </c>
      <c r="S612" s="1">
        <f>(Table2[[#This Row],[Close Price]]-Table2[[#This Row],[20D EMA]])/Table2[[#This Row],[20D EMA]]</f>
        <v>-1.4928928769951525E-2</v>
      </c>
      <c r="T612" s="1">
        <f>(Table2[[#This Row],[Close Price]]-Table2[[#This Row],[50D EMA]])/Table2[[#This Row],[50D EMA]]</f>
        <v>-3.5036769504783924E-3</v>
      </c>
      <c r="U612" s="1">
        <f>(Table2[[#This Row],[Close Price]]-Table2[[#This Row],[200D EMA]])/Table2[[#This Row],[200D EMA]]</f>
        <v>1.6720540266587657E-2</v>
      </c>
      <c r="V612">
        <v>0.678535087867292</v>
      </c>
      <c r="W612">
        <v>4927.7</v>
      </c>
      <c r="X612">
        <v>4961</v>
      </c>
      <c r="Y612">
        <v>4763</v>
      </c>
      <c r="Z612">
        <v>5026</v>
      </c>
      <c r="AA612">
        <v>4763</v>
      </c>
      <c r="AB612">
        <v>5267.85</v>
      </c>
      <c r="AC612" s="1">
        <f>(Table2[[#This Row],[Close Price]]/Table2[[#This Row],[Day Low]])-1</f>
        <v>6.9606510136575039E-3</v>
      </c>
      <c r="AD612" s="1">
        <f>(Table2[[#This Row],[Day High]]/Table2[[#This Row],[Close Price]])-1</f>
        <v>-2.015316404675449E-4</v>
      </c>
      <c r="AE612" s="1">
        <f>(Table2[[#This Row],[Close Price]]/Table2[[#This Row],[Current Week Low]])-1</f>
        <v>4.1780390510182563E-2</v>
      </c>
      <c r="AF612" s="1">
        <f>(Table2[[#This Row],[Current Week High]]/Table2[[#This Row],[Close Price]])-1</f>
        <v>1.2898024989923318E-2</v>
      </c>
      <c r="AG612" s="1">
        <f>(Table2[[#This Row],[Close Price]]/Table2[[#This Row],[Current Month Low]])-1</f>
        <v>4.1780390510182563E-2</v>
      </c>
      <c r="AH612" s="1">
        <f>(Table2[[#This Row],[Current Month High]]/Table2[[#This Row],[Close Price]])-1</f>
        <v>6.1638452237001262E-2</v>
      </c>
      <c r="AI612">
        <v>18.366586054010401</v>
      </c>
      <c r="AJ612">
        <v>20.700559474580398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-0.05</v>
      </c>
      <c r="AM612" t="s">
        <v>3110</v>
      </c>
      <c r="AN612">
        <v>-0.78</v>
      </c>
      <c r="AO612" t="s">
        <v>3110</v>
      </c>
      <c r="AP612">
        <v>1.149890951799E-2</v>
      </c>
      <c r="AQ612">
        <f>(Table2[[#This Row],[Sharpe Ratio]]-AVERAGE(Table2[Sharpe Ratio]))/_xlfn.STDEV.P(Table2[Sharpe Ratio])</f>
        <v>-0.59464141536369464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-2.100821972335543</v>
      </c>
      <c r="AS612">
        <f>_xlfn.RANK.AVG(Table2[[#This Row],[1Y Return vs Nifty Z-Score]],Table2[1Y Return vs Nifty Z-Score])</f>
        <v>546</v>
      </c>
      <c r="AT612">
        <f>_xlfn.RANK.AVG(Table2[[#This Row],[6M Return vs Nifty Z-Score]],Table2[6M Return vs Nifty Z-Score])</f>
        <v>628</v>
      </c>
      <c r="AU612">
        <f>_xlfn.RANK.AVG(Table2[[#This Row],[Sharpe Ratio Z-Score]],Table2[Sharpe Ratio Z-Score])</f>
        <v>505</v>
      </c>
      <c r="AV612">
        <f>(Table2[[#This Row],[Rank 1Y]]+Table2[[#This Row],[Rank 6M]]+Table2[[#This Row],[Rank Sharpe]])/3</f>
        <v>559.66666666666663</v>
      </c>
    </row>
    <row r="613" spans="1:48" x14ac:dyDescent="0.3">
      <c r="A613" t="s">
        <v>22</v>
      </c>
      <c r="B613" t="s">
        <v>23</v>
      </c>
      <c r="C613" t="s">
        <v>3066</v>
      </c>
      <c r="D613" t="s">
        <v>24</v>
      </c>
      <c r="E613">
        <v>1236698.09051615</v>
      </c>
      <c r="F613">
        <v>1623.5</v>
      </c>
      <c r="G613">
        <v>-25.664461193349901</v>
      </c>
      <c r="H613">
        <f>(Table2[[#This Row],[1Y Return vs Nifty]]-AVERAGE(Table2[1Y Return vs Nifty]))/_xlfn.STDEV.P(Table2[1Y Return vs Nifty])</f>
        <v>-0.90635935869001527</v>
      </c>
      <c r="I613">
        <v>-2.5212805128991702</v>
      </c>
      <c r="J613">
        <f>(Table2[[#This Row],[1M Return vs Nifty]]-AVERAGE(Table2[1M Return vs Nifty]))/_xlfn.STDEV.P(Table2[1M Return vs Nifty])</f>
        <v>9.349406964718511E-2</v>
      </c>
      <c r="K613">
        <v>2.7422507322156799</v>
      </c>
      <c r="L613">
        <f>(Table2[[#This Row],[6M Return vs Nifty]]-AVERAGE(Table2[6M Return vs Nifty]))/_xlfn.STDEV.P(Table2[6M Return vs Nifty])</f>
        <v>-6.082333585610776E-2</v>
      </c>
      <c r="M613">
        <v>1.82051194237618</v>
      </c>
      <c r="N613">
        <f>(Table2[[#This Row],[1W Return vs Nifty]]-AVERAGE(Table2[1W Return vs Nifty]))/_xlfn.STDEV.P(Table2[1W Return vs Nifty])</f>
        <v>0.96769331808450665</v>
      </c>
      <c r="O613">
        <v>1625.41</v>
      </c>
      <c r="P613">
        <v>1608.91896404525</v>
      </c>
      <c r="Q613">
        <v>1561.88182973174</v>
      </c>
      <c r="R613">
        <v>49.887093220393197</v>
      </c>
      <c r="S613" s="1">
        <f>(Table2[[#This Row],[Close Price]]-Table2[[#This Row],[20D EMA]])/Table2[[#This Row],[20D EMA]]</f>
        <v>-1.175088131609921E-3</v>
      </c>
      <c r="T613" s="1">
        <f>(Table2[[#This Row],[Close Price]]-Table2[[#This Row],[50D EMA]])/Table2[[#This Row],[50D EMA]]</f>
        <v>9.0626291818261314E-3</v>
      </c>
      <c r="U613" s="1">
        <f>(Table2[[#This Row],[Close Price]]-Table2[[#This Row],[200D EMA]])/Table2[[#This Row],[200D EMA]]</f>
        <v>3.9451237024021951E-2</v>
      </c>
      <c r="V613">
        <v>0.99372442987695897</v>
      </c>
      <c r="W613">
        <v>1620</v>
      </c>
      <c r="X613">
        <v>1632.9</v>
      </c>
      <c r="Y613">
        <v>1593.3</v>
      </c>
      <c r="Z613">
        <v>1646</v>
      </c>
      <c r="AA613">
        <v>1593.3</v>
      </c>
      <c r="AB613">
        <v>1670.5</v>
      </c>
      <c r="AC613" s="1">
        <f>(Table2[[#This Row],[Close Price]]/Table2[[#This Row],[Day Low]])-1</f>
        <v>2.1604938271604368E-3</v>
      </c>
      <c r="AD613" s="1">
        <f>(Table2[[#This Row],[Day High]]/Table2[[#This Row],[Close Price]])-1</f>
        <v>5.7899599630428789E-3</v>
      </c>
      <c r="AE613" s="1">
        <f>(Table2[[#This Row],[Close Price]]/Table2[[#This Row],[Current Week Low]])-1</f>
        <v>1.8954371430364603E-2</v>
      </c>
      <c r="AF613" s="1">
        <f>(Table2[[#This Row],[Current Week High]]/Table2[[#This Row],[Close Price]])-1</f>
        <v>1.385894672004917E-2</v>
      </c>
      <c r="AG613" s="1">
        <f>(Table2[[#This Row],[Close Price]]/Table2[[#This Row],[Current Month Low]])-1</f>
        <v>1.8954371430364603E-2</v>
      </c>
      <c r="AH613" s="1">
        <f>(Table2[[#This Row],[Current Month High]]/Table2[[#This Row],[Close Price]])-1</f>
        <v>2.894979981521395E-2</v>
      </c>
      <c r="AI613">
        <v>10.5020018478595</v>
      </c>
      <c r="AJ613">
        <v>19.064207399801901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0.06</v>
      </c>
      <c r="AM613" t="s">
        <v>3111</v>
      </c>
      <c r="AN613">
        <v>-1.1599999999999999</v>
      </c>
      <c r="AO613" t="s">
        <v>3110</v>
      </c>
      <c r="AP613">
        <v>-8.1651114664388999E-2</v>
      </c>
      <c r="AQ613">
        <f>(Table2[[#This Row],[Sharpe Ratio]]-AVERAGE(Table2[Sharpe Ratio]))/_xlfn.STDEV.P(Table2[Sharpe Ratio])</f>
        <v>-1.6849019281317266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-1.5908972349461579</v>
      </c>
      <c r="AS613">
        <f>_xlfn.RANK.AVG(Table2[[#This Row],[1Y Return vs Nifty Z-Score]],Table2[1Y Return vs Nifty Z-Score])</f>
        <v>641</v>
      </c>
      <c r="AT613">
        <f>_xlfn.RANK.AVG(Table2[[#This Row],[6M Return vs Nifty Z-Score]],Table2[6M Return vs Nifty Z-Score])</f>
        <v>333</v>
      </c>
      <c r="AU613">
        <f>_xlfn.RANK.AVG(Table2[[#This Row],[Sharpe Ratio Z-Score]],Table2[Sharpe Ratio Z-Score])</f>
        <v>706</v>
      </c>
      <c r="AV613">
        <f>(Table2[[#This Row],[Rank 1Y]]+Table2[[#This Row],[Rank 6M]]+Table2[[#This Row],[Rank Sharpe]])/3</f>
        <v>560</v>
      </c>
    </row>
    <row r="614" spans="1:48" x14ac:dyDescent="0.3">
      <c r="A614" t="s">
        <v>1095</v>
      </c>
      <c r="B614" t="s">
        <v>1096</v>
      </c>
      <c r="C614" t="s">
        <v>3075</v>
      </c>
      <c r="D614" t="s">
        <v>78</v>
      </c>
      <c r="E614">
        <v>11257.41167793</v>
      </c>
      <c r="F614">
        <v>1461.9</v>
      </c>
      <c r="G614">
        <v>-3.9789908520923798</v>
      </c>
      <c r="H614">
        <f>(Table2[[#This Row],[1Y Return vs Nifty]]-AVERAGE(Table2[1Y Return vs Nifty]))/_xlfn.STDEV.P(Table2[1Y Return vs Nifty])</f>
        <v>-0.57891219276160844</v>
      </c>
      <c r="I614">
        <v>-10.7014007237873</v>
      </c>
      <c r="J614">
        <f>(Table2[[#This Row],[1M Return vs Nifty]]-AVERAGE(Table2[1M Return vs Nifty]))/_xlfn.STDEV.P(Table2[1M Return vs Nifty])</f>
        <v>-0.74539235475680699</v>
      </c>
      <c r="K614">
        <v>-15.1660412084164</v>
      </c>
      <c r="L614">
        <f>(Table2[[#This Row],[6M Return vs Nifty]]-AVERAGE(Table2[6M Return vs Nifty]))/_xlfn.STDEV.P(Table2[6M Return vs Nifty])</f>
        <v>-0.69118616686754708</v>
      </c>
      <c r="M614">
        <v>-5.7243490841518998</v>
      </c>
      <c r="N614">
        <f>(Table2[[#This Row],[1W Return vs Nifty]]-AVERAGE(Table2[1W Return vs Nifty]))/_xlfn.STDEV.P(Table2[1W Return vs Nifty])</f>
        <v>-0.49814728386342866</v>
      </c>
      <c r="O614">
        <v>1516.86</v>
      </c>
      <c r="P614">
        <v>1523.6206995981199</v>
      </c>
      <c r="Q614">
        <v>1449.4739841601299</v>
      </c>
      <c r="R614">
        <v>37.906764310189203</v>
      </c>
      <c r="S614" s="1">
        <f>(Table2[[#This Row],[Close Price]]-Table2[[#This Row],[20D EMA]])/Table2[[#This Row],[20D EMA]]</f>
        <v>-3.6232743957912934E-2</v>
      </c>
      <c r="T614" s="1">
        <f>(Table2[[#This Row],[Close Price]]-Table2[[#This Row],[50D EMA]])/Table2[[#This Row],[50D EMA]]</f>
        <v>-4.0509228848360807E-2</v>
      </c>
      <c r="U614" s="1">
        <f>(Table2[[#This Row],[Close Price]]-Table2[[#This Row],[200D EMA]])/Table2[[#This Row],[200D EMA]]</f>
        <v>8.5727760385228158E-3</v>
      </c>
      <c r="V614">
        <v>0.87000520254811298</v>
      </c>
      <c r="W614">
        <v>1456.6</v>
      </c>
      <c r="X614">
        <v>1472.45</v>
      </c>
      <c r="Y614">
        <v>1414.95</v>
      </c>
      <c r="Z614">
        <v>1504.05</v>
      </c>
      <c r="AA614">
        <v>1414.95</v>
      </c>
      <c r="AB614">
        <v>1554.95</v>
      </c>
      <c r="AC614" s="1">
        <f>(Table2[[#This Row],[Close Price]]/Table2[[#This Row],[Day Low]])-1</f>
        <v>3.6386104627215143E-3</v>
      </c>
      <c r="AD614" s="1">
        <f>(Table2[[#This Row],[Day High]]/Table2[[#This Row],[Close Price]])-1</f>
        <v>7.2166358848073653E-3</v>
      </c>
      <c r="AE614" s="1">
        <f>(Table2[[#This Row],[Close Price]]/Table2[[#This Row],[Current Week Low]])-1</f>
        <v>3.3181384501219213E-2</v>
      </c>
      <c r="AF614" s="1">
        <f>(Table2[[#This Row],[Current Week High]]/Table2[[#This Row],[Close Price]])-1</f>
        <v>2.8832341473424838E-2</v>
      </c>
      <c r="AG614" s="1">
        <f>(Table2[[#This Row],[Close Price]]/Table2[[#This Row],[Current Month Low]])-1</f>
        <v>3.3181384501219213E-2</v>
      </c>
      <c r="AH614" s="1">
        <f>(Table2[[#This Row],[Current Month High]]/Table2[[#This Row],[Close Price]])-1</f>
        <v>6.3650044462685518E-2</v>
      </c>
      <c r="AI614">
        <v>23.264245160407601</v>
      </c>
      <c r="AJ614">
        <v>37.843571731648602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-0.08</v>
      </c>
      <c r="AM614" t="s">
        <v>3110</v>
      </c>
      <c r="AN614">
        <v>-3.28</v>
      </c>
      <c r="AO614" t="s">
        <v>3110</v>
      </c>
      <c r="AP614">
        <v>-1.5817024672872999E-2</v>
      </c>
      <c r="AQ614">
        <f>(Table2[[#This Row],[Sharpe Ratio]]-AVERAGE(Table2[Sharpe Ratio]))/_xlfn.STDEV.P(Table2[Sharpe Ratio])</f>
        <v>-0.91435667769533679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518</v>
      </c>
      <c r="AT614">
        <f>_xlfn.RANK.AVG(Table2[[#This Row],[6M Return vs Nifty Z-Score]],Table2[6M Return vs Nifty Z-Score])</f>
        <v>561</v>
      </c>
      <c r="AU614">
        <f>_xlfn.RANK.AVG(Table2[[#This Row],[Sharpe Ratio Z-Score]],Table2[Sharpe Ratio Z-Score])</f>
        <v>604</v>
      </c>
      <c r="AV614">
        <f>(Table2[[#This Row],[Rank 1Y]]+Table2[[#This Row],[Rank 6M]]+Table2[[#This Row],[Rank Sharpe]])/3</f>
        <v>561</v>
      </c>
    </row>
    <row r="615" spans="1:48" x14ac:dyDescent="0.3">
      <c r="A615" t="s">
        <v>2345</v>
      </c>
      <c r="B615" t="s">
        <v>2346</v>
      </c>
      <c r="C615" t="s">
        <v>3070</v>
      </c>
      <c r="D615" t="s">
        <v>279</v>
      </c>
      <c r="E615">
        <v>2186.1784039150002</v>
      </c>
      <c r="F615">
        <v>677.05</v>
      </c>
      <c r="G615">
        <v>5.47115076989133</v>
      </c>
      <c r="H615">
        <f>(Table2[[#This Row],[1Y Return vs Nifty]]-AVERAGE(Table2[1Y Return vs Nifty]))/_xlfn.STDEV.P(Table2[1Y Return vs Nifty])</f>
        <v>-0.4362165517151067</v>
      </c>
      <c r="I615">
        <v>-4.6389373506722</v>
      </c>
      <c r="J615">
        <f>(Table2[[#This Row],[1M Return vs Nifty]]-AVERAGE(Table2[1M Return vs Nifty]))/_xlfn.STDEV.P(Table2[1M Return vs Nifty])</f>
        <v>-0.12367554729677015</v>
      </c>
      <c r="K615">
        <v>-15.641757593011601</v>
      </c>
      <c r="L615">
        <f>(Table2[[#This Row],[6M Return vs Nifty]]-AVERAGE(Table2[6M Return vs Nifty]))/_xlfn.STDEV.P(Table2[6M Return vs Nifty])</f>
        <v>-0.70793114332571916</v>
      </c>
      <c r="M615">
        <v>-2.9391045986209798</v>
      </c>
      <c r="N615">
        <f>(Table2[[#This Row],[1W Return vs Nifty]]-AVERAGE(Table2[1W Return vs Nifty]))/_xlfn.STDEV.P(Table2[1W Return vs Nifty])</f>
        <v>4.2979244363898973E-2</v>
      </c>
      <c r="O615">
        <v>664.81</v>
      </c>
      <c r="P615">
        <v>647.41862706877805</v>
      </c>
      <c r="Q615">
        <v>629.33798671964405</v>
      </c>
      <c r="R615">
        <v>55.278879900674298</v>
      </c>
      <c r="S615" s="1">
        <f>(Table2[[#This Row],[Close Price]]-Table2[[#This Row],[20D EMA]])/Table2[[#This Row],[20D EMA]]</f>
        <v>1.8411275401994571E-2</v>
      </c>
      <c r="T615" s="1">
        <f>(Table2[[#This Row],[Close Price]]-Table2[[#This Row],[50D EMA]])/Table2[[#This Row],[50D EMA]]</f>
        <v>4.5768489957385854E-2</v>
      </c>
      <c r="U615" s="1">
        <f>(Table2[[#This Row],[Close Price]]-Table2[[#This Row],[200D EMA]])/Table2[[#This Row],[200D EMA]]</f>
        <v>7.5813019851303745E-2</v>
      </c>
      <c r="V615">
        <v>0.75381293981459496</v>
      </c>
      <c r="W615">
        <v>668.05</v>
      </c>
      <c r="X615">
        <v>674.1</v>
      </c>
      <c r="Y615">
        <v>636.1</v>
      </c>
      <c r="Z615">
        <v>682.5</v>
      </c>
      <c r="AA615">
        <v>636.1</v>
      </c>
      <c r="AB615">
        <v>694.3</v>
      </c>
      <c r="AC615" s="1">
        <f>(Table2[[#This Row],[Close Price]]/Table2[[#This Row],[Day Low]])-1</f>
        <v>1.3472045505575903E-2</v>
      </c>
      <c r="AD615" s="1">
        <f>(Table2[[#This Row],[Day High]]/Table2[[#This Row],[Close Price]])-1</f>
        <v>-4.3571375821578329E-3</v>
      </c>
      <c r="AE615" s="1">
        <f>(Table2[[#This Row],[Close Price]]/Table2[[#This Row],[Current Week Low]])-1</f>
        <v>6.4376670334852948E-2</v>
      </c>
      <c r="AF615" s="1">
        <f>(Table2[[#This Row],[Current Week High]]/Table2[[#This Row],[Close Price]])-1</f>
        <v>8.0496270585630469E-3</v>
      </c>
      <c r="AG615" s="1">
        <f>(Table2[[#This Row],[Close Price]]/Table2[[#This Row],[Current Month Low]])-1</f>
        <v>6.4376670334852948E-2</v>
      </c>
      <c r="AH615" s="1">
        <f>(Table2[[#This Row],[Current Month High]]/Table2[[#This Row],[Close Price]])-1</f>
        <v>2.5478177387194378E-2</v>
      </c>
      <c r="AI615">
        <v>13.418506757255701</v>
      </c>
      <c r="AJ615">
        <v>40.437668533499199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-0.02</v>
      </c>
      <c r="AM615" t="s">
        <v>3110</v>
      </c>
      <c r="AN615">
        <v>6.51</v>
      </c>
      <c r="AO615" t="s">
        <v>3111</v>
      </c>
      <c r="AP615">
        <v>-5.4911781510896998E-2</v>
      </c>
      <c r="AQ615">
        <f>(Table2[[#This Row],[Sharpe Ratio]]-AVERAGE(Table2[Sharpe Ratio]))/_xlfn.STDEV.P(Table2[Sharpe Ratio])</f>
        <v>-1.3719354063203859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-2.5967794042940833</v>
      </c>
      <c r="AS615">
        <f>_xlfn.RANK.AVG(Table2[[#This Row],[1Y Return vs Nifty Z-Score]],Table2[1Y Return vs Nifty Z-Score])</f>
        <v>448</v>
      </c>
      <c r="AT615">
        <f>_xlfn.RANK.AVG(Table2[[#This Row],[6M Return vs Nifty Z-Score]],Table2[6M Return vs Nifty Z-Score])</f>
        <v>564</v>
      </c>
      <c r="AU615">
        <f>_xlfn.RANK.AVG(Table2[[#This Row],[Sharpe Ratio Z-Score]],Table2[Sharpe Ratio Z-Score])</f>
        <v>673</v>
      </c>
      <c r="AV615">
        <f>(Table2[[#This Row],[Rank 1Y]]+Table2[[#This Row],[Rank 6M]]+Table2[[#This Row],[Rank Sharpe]])/3</f>
        <v>561.66666666666663</v>
      </c>
    </row>
    <row r="616" spans="1:48" x14ac:dyDescent="0.3">
      <c r="A616" t="s">
        <v>829</v>
      </c>
      <c r="B616" t="s">
        <v>830</v>
      </c>
      <c r="C616" t="s">
        <v>3065</v>
      </c>
      <c r="D616" t="s">
        <v>309</v>
      </c>
      <c r="E616">
        <v>18722.43515904</v>
      </c>
      <c r="F616">
        <v>1702.2</v>
      </c>
      <c r="G616">
        <v>-20.2766020505175</v>
      </c>
      <c r="H616">
        <f>(Table2[[#This Row],[1Y Return vs Nifty]]-AVERAGE(Table2[1Y Return vs Nifty]))/_xlfn.STDEV.P(Table2[1Y Return vs Nifty])</f>
        <v>-0.8250035393797287</v>
      </c>
      <c r="I616">
        <v>-5.3526806119652903</v>
      </c>
      <c r="J616">
        <f>(Table2[[#This Row],[1M Return vs Nifty]]-AVERAGE(Table2[1M Return vs Nifty]))/_xlfn.STDEV.P(Table2[1M Return vs Nifty])</f>
        <v>-0.19687123598746206</v>
      </c>
      <c r="K616">
        <v>-35.202006984970303</v>
      </c>
      <c r="L616">
        <f>(Table2[[#This Row],[6M Return vs Nifty]]-AVERAGE(Table2[6M Return vs Nifty]))/_xlfn.STDEV.P(Table2[6M Return vs Nifty])</f>
        <v>-1.3964420422367001</v>
      </c>
      <c r="M616">
        <v>-1.3535661043009199</v>
      </c>
      <c r="N616">
        <f>(Table2[[#This Row],[1W Return vs Nifty]]-AVERAGE(Table2[1W Return vs Nifty]))/_xlfn.STDEV.P(Table2[1W Return vs Nifty])</f>
        <v>0.35102291710405054</v>
      </c>
      <c r="O616">
        <v>1781.31</v>
      </c>
      <c r="P616">
        <v>1816.0305162575701</v>
      </c>
      <c r="Q616">
        <v>1826.4352549902501</v>
      </c>
      <c r="R616">
        <v>28.1933425036984</v>
      </c>
      <c r="S616" s="1">
        <f>(Table2[[#This Row],[Close Price]]-Table2[[#This Row],[20D EMA]])/Table2[[#This Row],[20D EMA]]</f>
        <v>-4.4411135624905208E-2</v>
      </c>
      <c r="T616" s="1">
        <f>(Table2[[#This Row],[Close Price]]-Table2[[#This Row],[50D EMA]])/Table2[[#This Row],[50D EMA]]</f>
        <v>-6.2680949047127843E-2</v>
      </c>
      <c r="U616" s="1">
        <f>(Table2[[#This Row],[Close Price]]-Table2[[#This Row],[200D EMA]])/Table2[[#This Row],[200D EMA]]</f>
        <v>-6.8020618114335088E-2</v>
      </c>
      <c r="V616">
        <v>1.4947652016475801</v>
      </c>
      <c r="W616">
        <v>1702.2</v>
      </c>
      <c r="X616">
        <v>1722.7</v>
      </c>
      <c r="Y616">
        <v>1655</v>
      </c>
      <c r="Z616">
        <v>1742.9</v>
      </c>
      <c r="AA616">
        <v>1655</v>
      </c>
      <c r="AB616">
        <v>1782</v>
      </c>
      <c r="AC616" s="1">
        <f>(Table2[[#This Row],[Close Price]]/Table2[[#This Row],[Day Low]])-1</f>
        <v>0</v>
      </c>
      <c r="AD616" s="1">
        <f>(Table2[[#This Row],[Day High]]/Table2[[#This Row],[Close Price]])-1</f>
        <v>1.2043238162378067E-2</v>
      </c>
      <c r="AE616" s="1">
        <f>(Table2[[#This Row],[Close Price]]/Table2[[#This Row],[Current Week Low]])-1</f>
        <v>2.8519637462235625E-2</v>
      </c>
      <c r="AF616" s="1">
        <f>(Table2[[#This Row],[Current Week High]]/Table2[[#This Row],[Close Price]])-1</f>
        <v>2.3910233815062965E-2</v>
      </c>
      <c r="AG616" s="1">
        <f>(Table2[[#This Row],[Close Price]]/Table2[[#This Row],[Current Month Low]])-1</f>
        <v>2.8519637462235625E-2</v>
      </c>
      <c r="AH616" s="1">
        <f>(Table2[[#This Row],[Current Month High]]/Table2[[#This Row],[Close Price]])-1</f>
        <v>4.6880507578427988E-2</v>
      </c>
      <c r="AI616">
        <v>44.4571730701444</v>
      </c>
      <c r="AJ616">
        <v>13.1029900332225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-0.18</v>
      </c>
      <c r="AM616" t="s">
        <v>3110</v>
      </c>
      <c r="AN616">
        <v>-9.41</v>
      </c>
      <c r="AO616" t="s">
        <v>3110</v>
      </c>
      <c r="AP616">
        <v>5.5458237974486999E-2</v>
      </c>
      <c r="AQ616">
        <f>(Table2[[#This Row],[Sharpe Ratio]]-AVERAGE(Table2[Sharpe Ratio]))/_xlfn.STDEV.P(Table2[Sharpe Ratio])</f>
        <v>-8.0126036493991304E-2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616</v>
      </c>
      <c r="AT616">
        <f>_xlfn.RANK.AVG(Table2[[#This Row],[6M Return vs Nifty Z-Score]],Table2[6M Return vs Nifty Z-Score])</f>
        <v>708</v>
      </c>
      <c r="AU616">
        <f>_xlfn.RANK.AVG(Table2[[#This Row],[Sharpe Ratio Z-Score]],Table2[Sharpe Ratio Z-Score])</f>
        <v>367</v>
      </c>
      <c r="AV616">
        <f>(Table2[[#This Row],[Rank 1Y]]+Table2[[#This Row],[Rank 6M]]+Table2[[#This Row],[Rank Sharpe]])/3</f>
        <v>563.66666666666663</v>
      </c>
    </row>
    <row r="617" spans="1:48" x14ac:dyDescent="0.3">
      <c r="A617" t="s">
        <v>1168</v>
      </c>
      <c r="B617" t="s">
        <v>1169</v>
      </c>
      <c r="C617" t="s">
        <v>3080</v>
      </c>
      <c r="D617" t="s">
        <v>545</v>
      </c>
      <c r="E617">
        <v>10142.36363088</v>
      </c>
      <c r="F617">
        <v>2860.65</v>
      </c>
      <c r="G617">
        <v>-14.9444650367919</v>
      </c>
      <c r="H617">
        <f>(Table2[[#This Row],[1Y Return vs Nifty]]-AVERAGE(Table2[1Y Return vs Nifty]))/_xlfn.STDEV.P(Table2[1Y Return vs Nifty])</f>
        <v>-0.74448911538936779</v>
      </c>
      <c r="I617">
        <v>-8.59952498505465</v>
      </c>
      <c r="J617">
        <f>(Table2[[#This Row],[1M Return vs Nifty]]-AVERAGE(Table2[1M Return vs Nifty]))/_xlfn.STDEV.P(Table2[1M Return vs Nifty])</f>
        <v>-0.52984111864416616</v>
      </c>
      <c r="K617">
        <v>-3.8829754797546401</v>
      </c>
      <c r="L617">
        <f>(Table2[[#This Row],[6M Return vs Nifty]]-AVERAGE(Table2[6M Return vs Nifty]))/_xlfn.STDEV.P(Table2[6M Return vs Nifty])</f>
        <v>-0.29402795218209116</v>
      </c>
      <c r="M617">
        <v>-4.07039832214054</v>
      </c>
      <c r="N617">
        <f>(Table2[[#This Row],[1W Return vs Nifty]]-AVERAGE(Table2[1W Return vs Nifty]))/_xlfn.STDEV.P(Table2[1W Return vs Nifty])</f>
        <v>-0.17681224905568649</v>
      </c>
      <c r="O617">
        <v>2860.02</v>
      </c>
      <c r="P617">
        <v>2784.71641620945</v>
      </c>
      <c r="Q617">
        <v>2670.2938492656699</v>
      </c>
      <c r="R617">
        <v>49.193003537451602</v>
      </c>
      <c r="S617" s="1">
        <f>(Table2[[#This Row],[Close Price]]-Table2[[#This Row],[20D EMA]])/Table2[[#This Row],[20D EMA]]</f>
        <v>2.202781798729062E-4</v>
      </c>
      <c r="T617" s="1">
        <f>(Table2[[#This Row],[Close Price]]-Table2[[#This Row],[50D EMA]])/Table2[[#This Row],[50D EMA]]</f>
        <v>2.7267977216118365E-2</v>
      </c>
      <c r="U617" s="1">
        <f>(Table2[[#This Row],[Close Price]]-Table2[[#This Row],[200D EMA]])/Table2[[#This Row],[200D EMA]]</f>
        <v>7.1286592966792059E-2</v>
      </c>
      <c r="V617">
        <v>0.60274726977826498</v>
      </c>
      <c r="W617">
        <v>2852.3</v>
      </c>
      <c r="X617">
        <v>2875.7</v>
      </c>
      <c r="Y617">
        <v>2769.3</v>
      </c>
      <c r="Z617">
        <v>2940</v>
      </c>
      <c r="AA617">
        <v>2769.3</v>
      </c>
      <c r="AB617">
        <v>2987.95</v>
      </c>
      <c r="AC617" s="1">
        <f>(Table2[[#This Row],[Close Price]]/Table2[[#This Row],[Day Low]])-1</f>
        <v>2.9274620481716251E-3</v>
      </c>
      <c r="AD617" s="1">
        <f>(Table2[[#This Row],[Day High]]/Table2[[#This Row],[Close Price]])-1</f>
        <v>5.2610420708578687E-3</v>
      </c>
      <c r="AE617" s="1">
        <f>(Table2[[#This Row],[Close Price]]/Table2[[#This Row],[Current Week Low]])-1</f>
        <v>3.2986675333116722E-2</v>
      </c>
      <c r="AF617" s="1">
        <f>(Table2[[#This Row],[Current Week High]]/Table2[[#This Row],[Close Price]])-1</f>
        <v>2.7738451051334545E-2</v>
      </c>
      <c r="AG617" s="1">
        <f>(Table2[[#This Row],[Close Price]]/Table2[[#This Row],[Current Month Low]])-1</f>
        <v>3.2986675333116722E-2</v>
      </c>
      <c r="AH617" s="1">
        <f>(Table2[[#This Row],[Current Month High]]/Table2[[#This Row],[Close Price]])-1</f>
        <v>4.4500375788719237E-2</v>
      </c>
      <c r="AI617">
        <v>12.144093125688199</v>
      </c>
      <c r="AJ617">
        <v>27.3097463284379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-0.01</v>
      </c>
      <c r="AM617" t="s">
        <v>3110</v>
      </c>
      <c r="AN617">
        <v>2.0099999999999998</v>
      </c>
      <c r="AO617" t="s">
        <v>3111</v>
      </c>
      <c r="AP617">
        <v>-6.6407087364161996E-2</v>
      </c>
      <c r="AQ617">
        <f>(Table2[[#This Row],[Sharpe Ratio]]-AVERAGE(Table2[Sharpe Ratio]))/_xlfn.STDEV.P(Table2[Sharpe Ratio])</f>
        <v>-1.5064804927442805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-3.2516509280155921</v>
      </c>
      <c r="AS617">
        <f>_xlfn.RANK.AVG(Table2[[#This Row],[1Y Return vs Nifty Z-Score]],Table2[1Y Return vs Nifty Z-Score])</f>
        <v>590</v>
      </c>
      <c r="AT617">
        <f>_xlfn.RANK.AVG(Table2[[#This Row],[6M Return vs Nifty Z-Score]],Table2[6M Return vs Nifty Z-Score])</f>
        <v>415</v>
      </c>
      <c r="AU617">
        <f>_xlfn.RANK.AVG(Table2[[#This Row],[Sharpe Ratio Z-Score]],Table2[Sharpe Ratio Z-Score])</f>
        <v>689</v>
      </c>
      <c r="AV617">
        <f>(Table2[[#This Row],[Rank 1Y]]+Table2[[#This Row],[Rank 6M]]+Table2[[#This Row],[Rank Sharpe]])/3</f>
        <v>564.66666666666663</v>
      </c>
    </row>
    <row r="618" spans="1:48" x14ac:dyDescent="0.3">
      <c r="A618" t="s">
        <v>1998</v>
      </c>
      <c r="B618" t="s">
        <v>1999</v>
      </c>
      <c r="C618" t="s">
        <v>3068</v>
      </c>
      <c r="D618" t="s">
        <v>375</v>
      </c>
      <c r="E618">
        <v>3087.4509944400002</v>
      </c>
      <c r="F618">
        <v>2191.65</v>
      </c>
      <c r="G618">
        <v>-28.640420641169701</v>
      </c>
      <c r="H618">
        <f>(Table2[[#This Row],[1Y Return vs Nifty]]-AVERAGE(Table2[1Y Return vs Nifty]))/_xlfn.STDEV.P(Table2[1Y Return vs Nifty])</f>
        <v>-0.95129587478911459</v>
      </c>
      <c r="I618">
        <v>-7.7924095140093401</v>
      </c>
      <c r="J618">
        <f>(Table2[[#This Row],[1M Return vs Nifty]]-AVERAGE(Table2[1M Return vs Nifty]))/_xlfn.STDEV.P(Table2[1M Return vs Nifty])</f>
        <v>-0.44706993752079827</v>
      </c>
      <c r="K618">
        <v>-0.209908897841417</v>
      </c>
      <c r="L618">
        <f>(Table2[[#This Row],[6M Return vs Nifty]]-AVERAGE(Table2[6M Return vs Nifty]))/_xlfn.STDEV.P(Table2[6M Return vs Nifty])</f>
        <v>-0.16473786372787041</v>
      </c>
      <c r="M618">
        <v>-6.9039726452625301</v>
      </c>
      <c r="N618">
        <f>(Table2[[#This Row],[1W Return vs Nifty]]-AVERAGE(Table2[1W Return vs Nifty]))/_xlfn.STDEV.P(Table2[1W Return vs Nifty])</f>
        <v>-0.72732845828276349</v>
      </c>
      <c r="O618">
        <v>1934.96</v>
      </c>
      <c r="P618">
        <v>1900.0180686608901</v>
      </c>
      <c r="Q618">
        <v>1866.46059974283</v>
      </c>
      <c r="R618">
        <v>74.017718684885395</v>
      </c>
      <c r="S618" s="1">
        <f>(Table2[[#This Row],[Close Price]]-Table2[[#This Row],[20D EMA]])/Table2[[#This Row],[20D EMA]]</f>
        <v>0.13265907305577379</v>
      </c>
      <c r="T618" s="1">
        <f>(Table2[[#This Row],[Close Price]]-Table2[[#This Row],[50D EMA]])/Table2[[#This Row],[50D EMA]]</f>
        <v>0.15348903052519319</v>
      </c>
      <c r="U618" s="1">
        <f>(Table2[[#This Row],[Close Price]]-Table2[[#This Row],[200D EMA]])/Table2[[#This Row],[200D EMA]]</f>
        <v>0.17422784081377138</v>
      </c>
      <c r="V618">
        <v>2.6893904664026702</v>
      </c>
      <c r="W618">
        <v>2230</v>
      </c>
      <c r="X618">
        <v>2311.65</v>
      </c>
      <c r="Y618">
        <v>1825</v>
      </c>
      <c r="Z618">
        <v>2191.65</v>
      </c>
      <c r="AA618">
        <v>1825</v>
      </c>
      <c r="AB618">
        <v>2191.65</v>
      </c>
      <c r="AC618" s="1">
        <f>(Table2[[#This Row],[Close Price]]/Table2[[#This Row],[Day Low]])-1</f>
        <v>-1.7197309417040341E-2</v>
      </c>
      <c r="AD618" s="1">
        <f>(Table2[[#This Row],[Day High]]/Table2[[#This Row],[Close Price]])-1</f>
        <v>5.4753268085688811E-2</v>
      </c>
      <c r="AE618" s="1">
        <f>(Table2[[#This Row],[Close Price]]/Table2[[#This Row],[Current Week Low]])-1</f>
        <v>0.20090410958904115</v>
      </c>
      <c r="AF618" s="1">
        <f>(Table2[[#This Row],[Current Week High]]/Table2[[#This Row],[Close Price]])-1</f>
        <v>0</v>
      </c>
      <c r="AG618" s="1">
        <f>(Table2[[#This Row],[Close Price]]/Table2[[#This Row],[Current Month Low]])-1</f>
        <v>0.20090410958904115</v>
      </c>
      <c r="AH618" s="1">
        <f>(Table2[[#This Row],[Current Month High]]/Table2[[#This Row],[Close Price]])-1</f>
        <v>0</v>
      </c>
      <c r="AI618">
        <v>5.6236169096342801</v>
      </c>
      <c r="AJ618">
        <v>43.151534944480701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0.08</v>
      </c>
      <c r="AM618" t="s">
        <v>3111</v>
      </c>
      <c r="AN618">
        <v>21.4</v>
      </c>
      <c r="AO618" t="s">
        <v>3111</v>
      </c>
      <c r="AP618">
        <v>-5.6227135847778997E-2</v>
      </c>
      <c r="AQ618">
        <f>(Table2[[#This Row],[Sharpe Ratio]]-AVERAGE(Table2[Sharpe Ratio]))/_xlfn.STDEV.P(Table2[Sharpe Ratio])</f>
        <v>-1.3873307742377667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-3.6777629085583134</v>
      </c>
      <c r="AS618">
        <f>_xlfn.RANK.AVG(Table2[[#This Row],[1Y Return vs Nifty Z-Score]],Table2[1Y Return vs Nifty Z-Score])</f>
        <v>650</v>
      </c>
      <c r="AT618">
        <f>_xlfn.RANK.AVG(Table2[[#This Row],[6M Return vs Nifty Z-Score]],Table2[6M Return vs Nifty Z-Score])</f>
        <v>371</v>
      </c>
      <c r="AU618">
        <f>_xlfn.RANK.AVG(Table2[[#This Row],[Sharpe Ratio Z-Score]],Table2[Sharpe Ratio Z-Score])</f>
        <v>674</v>
      </c>
      <c r="AV618">
        <f>(Table2[[#This Row],[Rank 1Y]]+Table2[[#This Row],[Rank 6M]]+Table2[[#This Row],[Rank Sharpe]])/3</f>
        <v>565</v>
      </c>
    </row>
    <row r="619" spans="1:48" x14ac:dyDescent="0.3">
      <c r="A619" t="s">
        <v>764</v>
      </c>
      <c r="B619" t="s">
        <v>765</v>
      </c>
      <c r="C619" t="s">
        <v>3066</v>
      </c>
      <c r="D619" t="s">
        <v>57</v>
      </c>
      <c r="E619">
        <v>20494.832912739999</v>
      </c>
      <c r="F619">
        <v>1285.4000000000001</v>
      </c>
      <c r="G619">
        <v>-36.078291258570601</v>
      </c>
      <c r="H619">
        <f>(Table2[[#This Row],[1Y Return vs Nifty]]-AVERAGE(Table2[1Y Return vs Nifty]))/_xlfn.STDEV.P(Table2[1Y Return vs Nifty])</f>
        <v>-1.063606542525771</v>
      </c>
      <c r="I619">
        <v>-1.4595295118922</v>
      </c>
      <c r="J619">
        <f>(Table2[[#This Row],[1M Return vs Nifty]]-AVERAGE(Table2[1M Return vs Nifty]))/_xlfn.STDEV.P(Table2[1M Return vs Nifty])</f>
        <v>0.20237859430937136</v>
      </c>
      <c r="K619">
        <v>-31.285548552070601</v>
      </c>
      <c r="L619">
        <f>(Table2[[#This Row],[6M Return vs Nifty]]-AVERAGE(Table2[6M Return vs Nifty]))/_xlfn.STDEV.P(Table2[6M Return vs Nifty])</f>
        <v>-1.2585846835625405</v>
      </c>
      <c r="M619">
        <v>1.1662962332984701</v>
      </c>
      <c r="N619">
        <f>(Table2[[#This Row],[1W Return vs Nifty]]-AVERAGE(Table2[1W Return vs Nifty]))/_xlfn.STDEV.P(Table2[1W Return vs Nifty])</f>
        <v>0.84059012222358065</v>
      </c>
      <c r="O619">
        <v>1308.6600000000001</v>
      </c>
      <c r="P619">
        <v>1343.55768326527</v>
      </c>
      <c r="Q619">
        <v>1405.56778566924</v>
      </c>
      <c r="R619">
        <v>42.6435770924613</v>
      </c>
      <c r="S619" s="1">
        <f>(Table2[[#This Row],[Close Price]]-Table2[[#This Row],[20D EMA]])/Table2[[#This Row],[20D EMA]]</f>
        <v>-1.7773906132990989E-2</v>
      </c>
      <c r="T619" s="1">
        <f>(Table2[[#This Row],[Close Price]]-Table2[[#This Row],[50D EMA]])/Table2[[#This Row],[50D EMA]]</f>
        <v>-4.3286331498569079E-2</v>
      </c>
      <c r="U619" s="1">
        <f>(Table2[[#This Row],[Close Price]]-Table2[[#This Row],[200D EMA]])/Table2[[#This Row],[200D EMA]]</f>
        <v>-8.5494123367393385E-2</v>
      </c>
      <c r="V619">
        <v>0.944800730720044</v>
      </c>
      <c r="W619">
        <v>1277.05</v>
      </c>
      <c r="X619">
        <v>1288.95</v>
      </c>
      <c r="Y619">
        <v>1258.5</v>
      </c>
      <c r="Z619">
        <v>1319.25</v>
      </c>
      <c r="AA619">
        <v>1258.5</v>
      </c>
      <c r="AB619">
        <v>1334.85</v>
      </c>
      <c r="AC619" s="1">
        <f>(Table2[[#This Row],[Close Price]]/Table2[[#This Row],[Day Low]])-1</f>
        <v>6.5385067146941367E-3</v>
      </c>
      <c r="AD619" s="1">
        <f>(Table2[[#This Row],[Day High]]/Table2[[#This Row],[Close Price]])-1</f>
        <v>2.7617862144080352E-3</v>
      </c>
      <c r="AE619" s="1">
        <f>(Table2[[#This Row],[Close Price]]/Table2[[#This Row],[Current Week Low]])-1</f>
        <v>2.1374652363925328E-2</v>
      </c>
      <c r="AF619" s="1">
        <f>(Table2[[#This Row],[Current Week High]]/Table2[[#This Row],[Close Price]])-1</f>
        <v>2.6334215030340724E-2</v>
      </c>
      <c r="AG619" s="1">
        <f>(Table2[[#This Row],[Close Price]]/Table2[[#This Row],[Current Month Low]])-1</f>
        <v>2.1374652363925328E-2</v>
      </c>
      <c r="AH619" s="1">
        <f>(Table2[[#This Row],[Current Month High]]/Table2[[#This Row],[Close Price]])-1</f>
        <v>3.847051501478127E-2</v>
      </c>
      <c r="AI619">
        <v>39.723043410611403</v>
      </c>
      <c r="AJ619">
        <v>8.0077304428199394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-0.15</v>
      </c>
      <c r="AM619" t="s">
        <v>3110</v>
      </c>
      <c r="AN619">
        <v>1.44</v>
      </c>
      <c r="AO619" t="s">
        <v>3111</v>
      </c>
      <c r="AP619">
        <v>6.6064703040451006E-2</v>
      </c>
      <c r="AQ619">
        <f>(Table2[[#This Row],[Sharpe Ratio]]-AVERAGE(Table2[Sharpe Ratio]))/_xlfn.STDEV.P(Table2[Sharpe Ratio])</f>
        <v>4.4015746001236873E-2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682</v>
      </c>
      <c r="AT619">
        <f>_xlfn.RANK.AVG(Table2[[#This Row],[6M Return vs Nifty Z-Score]],Table2[6M Return vs Nifty Z-Score])</f>
        <v>690</v>
      </c>
      <c r="AU619">
        <f>_xlfn.RANK.AVG(Table2[[#This Row],[Sharpe Ratio Z-Score]],Table2[Sharpe Ratio Z-Score])</f>
        <v>325</v>
      </c>
      <c r="AV619">
        <f>(Table2[[#This Row],[Rank 1Y]]+Table2[[#This Row],[Rank 6M]]+Table2[[#This Row],[Rank Sharpe]])/3</f>
        <v>565.66666666666663</v>
      </c>
    </row>
    <row r="620" spans="1:48" x14ac:dyDescent="0.3">
      <c r="A620" t="s">
        <v>1822</v>
      </c>
      <c r="B620" t="s">
        <v>1823</v>
      </c>
      <c r="C620" t="s">
        <v>3070</v>
      </c>
      <c r="D620" t="s">
        <v>51</v>
      </c>
      <c r="E620">
        <v>3974.5996762499999</v>
      </c>
      <c r="F620">
        <v>322.35000000000002</v>
      </c>
      <c r="G620">
        <v>-14.6385972914705</v>
      </c>
      <c r="H620">
        <f>(Table2[[#This Row],[1Y Return vs Nifty]]-AVERAGE(Table2[1Y Return vs Nifty]))/_xlfn.STDEV.P(Table2[1Y Return vs Nifty])</f>
        <v>-0.73987056090204106</v>
      </c>
      <c r="I620">
        <v>-16.047276321166301</v>
      </c>
      <c r="J620">
        <f>(Table2[[#This Row],[1M Return vs Nifty]]-AVERAGE(Table2[1M Return vs Nifty]))/_xlfn.STDEV.P(Table2[1M Return vs Nifty])</f>
        <v>-1.2936217633203426</v>
      </c>
      <c r="K620">
        <v>-2.4220327538873798</v>
      </c>
      <c r="L620">
        <f>(Table2[[#This Row],[6M Return vs Nifty]]-AVERAGE(Table2[6M Return vs Nifty]))/_xlfn.STDEV.P(Table2[6M Return vs Nifty])</f>
        <v>-0.24260350613909512</v>
      </c>
      <c r="M620">
        <v>-9.8488301326702192</v>
      </c>
      <c r="N620">
        <f>(Table2[[#This Row],[1W Return vs Nifty]]-AVERAGE(Table2[1W Return vs Nifty]))/_xlfn.STDEV.P(Table2[1W Return vs Nifty])</f>
        <v>-1.2994651294308315</v>
      </c>
      <c r="O620">
        <v>339.04</v>
      </c>
      <c r="P620">
        <v>330.39044057148902</v>
      </c>
      <c r="Q620">
        <v>308.12628060464198</v>
      </c>
      <c r="R620">
        <v>36.666040550513898</v>
      </c>
      <c r="S620" s="1">
        <f>(Table2[[#This Row],[Close Price]]-Table2[[#This Row],[20D EMA]])/Table2[[#This Row],[20D EMA]]</f>
        <v>-4.9227229825389324E-2</v>
      </c>
      <c r="T620" s="1">
        <f>(Table2[[#This Row],[Close Price]]-Table2[[#This Row],[50D EMA]])/Table2[[#This Row],[50D EMA]]</f>
        <v>-2.4336178000734954E-2</v>
      </c>
      <c r="U620" s="1">
        <f>(Table2[[#This Row],[Close Price]]-Table2[[#This Row],[200D EMA]])/Table2[[#This Row],[200D EMA]]</f>
        <v>4.6161980625107908E-2</v>
      </c>
      <c r="V620">
        <v>0.91044415971313997</v>
      </c>
      <c r="W620">
        <v>321.3</v>
      </c>
      <c r="X620">
        <v>323</v>
      </c>
      <c r="Y620">
        <v>310.05</v>
      </c>
      <c r="Z620">
        <v>328</v>
      </c>
      <c r="AA620">
        <v>310.05</v>
      </c>
      <c r="AB620">
        <v>365</v>
      </c>
      <c r="AC620" s="1">
        <f>(Table2[[#This Row],[Close Price]]/Table2[[#This Row],[Day Low]])-1</f>
        <v>3.2679738562091387E-3</v>
      </c>
      <c r="AD620" s="1">
        <f>(Table2[[#This Row],[Day High]]/Table2[[#This Row],[Close Price]])-1</f>
        <v>2.0164417558554693E-3</v>
      </c>
      <c r="AE620" s="1">
        <f>(Table2[[#This Row],[Close Price]]/Table2[[#This Row],[Current Week Low]])-1</f>
        <v>3.9671020803096368E-2</v>
      </c>
      <c r="AF620" s="1">
        <f>(Table2[[#This Row],[Current Week High]]/Table2[[#This Row],[Close Price]])-1</f>
        <v>1.7527532185512618E-2</v>
      </c>
      <c r="AG620" s="1">
        <f>(Table2[[#This Row],[Close Price]]/Table2[[#This Row],[Current Month Low]])-1</f>
        <v>3.9671020803096368E-2</v>
      </c>
      <c r="AH620" s="1">
        <f>(Table2[[#This Row],[Current Month High]]/Table2[[#This Row],[Close Price]])-1</f>
        <v>0.13230960136497583</v>
      </c>
      <c r="AI620">
        <v>17.248332557778799</v>
      </c>
      <c r="AJ620">
        <v>28.888444622151098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-0.06</v>
      </c>
      <c r="AM620" t="s">
        <v>3110</v>
      </c>
      <c r="AN620">
        <v>-5.9</v>
      </c>
      <c r="AO620" t="s">
        <v>3110</v>
      </c>
      <c r="AP620">
        <v>-9.6252536155168003E-2</v>
      </c>
      <c r="AQ620">
        <f>(Table2[[#This Row],[Sharpe Ratio]]-AVERAGE(Table2[Sharpe Ratio]))/_xlfn.STDEV.P(Table2[Sharpe Ratio])</f>
        <v>-1.8558020800255177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-5.4313630398178283</v>
      </c>
      <c r="AS620">
        <f>_xlfn.RANK.AVG(Table2[[#This Row],[1Y Return vs Nifty Z-Score]],Table2[1Y Return vs Nifty Z-Score])</f>
        <v>587</v>
      </c>
      <c r="AT620">
        <f>_xlfn.RANK.AVG(Table2[[#This Row],[6M Return vs Nifty Z-Score]],Table2[6M Return vs Nifty Z-Score])</f>
        <v>396</v>
      </c>
      <c r="AU620">
        <f>_xlfn.RANK.AVG(Table2[[#This Row],[Sharpe Ratio Z-Score]],Table2[Sharpe Ratio Z-Score])</f>
        <v>714</v>
      </c>
      <c r="AV620">
        <f>(Table2[[#This Row],[Rank 1Y]]+Table2[[#This Row],[Rank 6M]]+Table2[[#This Row],[Rank Sharpe]])/3</f>
        <v>565.66666666666663</v>
      </c>
    </row>
    <row r="621" spans="1:48" x14ac:dyDescent="0.3">
      <c r="A621" t="s">
        <v>1962</v>
      </c>
      <c r="B621" t="s">
        <v>1963</v>
      </c>
      <c r="C621" t="s">
        <v>3077</v>
      </c>
      <c r="D621" t="s">
        <v>133</v>
      </c>
      <c r="E621">
        <v>3238.8222365699999</v>
      </c>
      <c r="F621">
        <v>491.9</v>
      </c>
      <c r="G621">
        <v>-41.986916651798097</v>
      </c>
      <c r="H621">
        <f>(Table2[[#This Row],[1Y Return vs Nifty]]-AVERAGE(Table2[1Y Return vs Nifty]))/_xlfn.STDEV.P(Table2[1Y Return vs Nifty])</f>
        <v>-1.1528258496977257</v>
      </c>
      <c r="I621">
        <v>-9.0927875678994692</v>
      </c>
      <c r="J621">
        <f>(Table2[[#This Row],[1M Return vs Nifty]]-AVERAGE(Table2[1M Return vs Nifty]))/_xlfn.STDEV.P(Table2[1M Return vs Nifty])</f>
        <v>-0.58042610685304263</v>
      </c>
      <c r="K621">
        <v>-6.7424207797646796</v>
      </c>
      <c r="L621">
        <f>(Table2[[#This Row],[6M Return vs Nifty]]-AVERAGE(Table2[6M Return vs Nifty]))/_xlfn.STDEV.P(Table2[6M Return vs Nifty])</f>
        <v>-0.3946789824652765</v>
      </c>
      <c r="M621">
        <v>-4.8428278856886298</v>
      </c>
      <c r="N621">
        <f>(Table2[[#This Row],[1W Return vs Nifty]]-AVERAGE(Table2[1W Return vs Nifty]))/_xlfn.STDEV.P(Table2[1W Return vs Nifty])</f>
        <v>-0.32688242429319442</v>
      </c>
      <c r="O621">
        <v>515.89</v>
      </c>
      <c r="P621">
        <v>517.96788964797202</v>
      </c>
      <c r="Q621">
        <v>513.51429585049402</v>
      </c>
      <c r="R621">
        <v>28.622152739634299</v>
      </c>
      <c r="S621" s="1">
        <f>(Table2[[#This Row],[Close Price]]-Table2[[#This Row],[20D EMA]])/Table2[[#This Row],[20D EMA]]</f>
        <v>-4.6502161313458315E-2</v>
      </c>
      <c r="T621" s="1">
        <f>(Table2[[#This Row],[Close Price]]-Table2[[#This Row],[50D EMA]])/Table2[[#This Row],[50D EMA]]</f>
        <v>-5.0327231029106134E-2</v>
      </c>
      <c r="U621" s="1">
        <f>(Table2[[#This Row],[Close Price]]-Table2[[#This Row],[200D EMA]])/Table2[[#This Row],[200D EMA]]</f>
        <v>-4.2090933057074793E-2</v>
      </c>
      <c r="V621">
        <v>0.50313611602770003</v>
      </c>
      <c r="W621">
        <v>493</v>
      </c>
      <c r="X621">
        <v>496.95</v>
      </c>
      <c r="Y621">
        <v>485</v>
      </c>
      <c r="Z621">
        <v>505.8</v>
      </c>
      <c r="AA621">
        <v>485</v>
      </c>
      <c r="AB621">
        <v>527.15</v>
      </c>
      <c r="AC621" s="1">
        <f>(Table2[[#This Row],[Close Price]]/Table2[[#This Row],[Day Low]])-1</f>
        <v>-2.2312373225152893E-3</v>
      </c>
      <c r="AD621" s="1">
        <f>(Table2[[#This Row],[Day High]]/Table2[[#This Row],[Close Price]])-1</f>
        <v>1.0266314291522693E-2</v>
      </c>
      <c r="AE621" s="1">
        <f>(Table2[[#This Row],[Close Price]]/Table2[[#This Row],[Current Week Low]])-1</f>
        <v>1.4226804123711245E-2</v>
      </c>
      <c r="AF621" s="1">
        <f>(Table2[[#This Row],[Current Week High]]/Table2[[#This Row],[Close Price]])-1</f>
        <v>2.8257775970725874E-2</v>
      </c>
      <c r="AG621" s="1">
        <f>(Table2[[#This Row],[Close Price]]/Table2[[#This Row],[Current Month Low]])-1</f>
        <v>1.4226804123711245E-2</v>
      </c>
      <c r="AH621" s="1">
        <f>(Table2[[#This Row],[Current Month High]]/Table2[[#This Row],[Close Price]])-1</f>
        <v>7.1660906688351345E-2</v>
      </c>
      <c r="AI621">
        <v>26.041878430575299</v>
      </c>
      <c r="AJ621">
        <v>9.4936004451864093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-0.08</v>
      </c>
      <c r="AM621" t="s">
        <v>3110</v>
      </c>
      <c r="AN621">
        <v>-4.83</v>
      </c>
      <c r="AO621" t="s">
        <v>3110</v>
      </c>
      <c r="AQ621">
        <f>(Table2[[#This Row],[Sharpe Ratio]]-AVERAGE(Table2[Sharpe Ratio]))/_xlfn.STDEV.P(Table2[Sharpe Ratio])</f>
        <v>-0.72922868034186683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704</v>
      </c>
      <c r="AT621">
        <f>_xlfn.RANK.AVG(Table2[[#This Row],[6M Return vs Nifty Z-Score]],Table2[6M Return vs Nifty Z-Score])</f>
        <v>451</v>
      </c>
      <c r="AU621">
        <f>_xlfn.RANK.AVG(Table2[[#This Row],[Sharpe Ratio Z-Score]],Table2[Sharpe Ratio Z-Score])</f>
        <v>552.5</v>
      </c>
      <c r="AV621">
        <f>(Table2[[#This Row],[Rank 1Y]]+Table2[[#This Row],[Rank 6M]]+Table2[[#This Row],[Rank Sharpe]])/3</f>
        <v>569.16666666666663</v>
      </c>
    </row>
    <row r="622" spans="1:48" x14ac:dyDescent="0.3">
      <c r="A622" t="s">
        <v>480</v>
      </c>
      <c r="B622" t="s">
        <v>481</v>
      </c>
      <c r="C622" t="s">
        <v>3065</v>
      </c>
      <c r="D622" t="s">
        <v>309</v>
      </c>
      <c r="E622">
        <v>42624.7979758</v>
      </c>
      <c r="F622">
        <v>6844.45</v>
      </c>
      <c r="G622">
        <v>-28.629425283912202</v>
      </c>
      <c r="H622">
        <f>(Table2[[#This Row],[1Y Return vs Nifty]]-AVERAGE(Table2[1Y Return vs Nifty]))/_xlfn.STDEV.P(Table2[1Y Return vs Nifty])</f>
        <v>-0.95112984663682276</v>
      </c>
      <c r="I622">
        <v>-5.4912778650618703</v>
      </c>
      <c r="J622">
        <f>(Table2[[#This Row],[1M Return vs Nifty]]-AVERAGE(Table2[1M Return vs Nifty]))/_xlfn.STDEV.P(Table2[1M Return vs Nifty])</f>
        <v>-0.21108464007994077</v>
      </c>
      <c r="K622">
        <v>-22.932876792751799</v>
      </c>
      <c r="L622">
        <f>(Table2[[#This Row],[6M Return vs Nifty]]-AVERAGE(Table2[6M Return vs Nifty]))/_xlfn.STDEV.P(Table2[6M Return vs Nifty])</f>
        <v>-0.96457485648532659</v>
      </c>
      <c r="M622">
        <v>-0.95170964063779995</v>
      </c>
      <c r="N622">
        <f>(Table2[[#This Row],[1W Return vs Nifty]]-AVERAGE(Table2[1W Return vs Nifty]))/_xlfn.STDEV.P(Table2[1W Return vs Nifty])</f>
        <v>0.42909692251269399</v>
      </c>
      <c r="O622">
        <v>6928.86</v>
      </c>
      <c r="P622">
        <v>7046.9212945977097</v>
      </c>
      <c r="Q622">
        <v>7384.6225644783299</v>
      </c>
      <c r="R622">
        <v>44.315977679286497</v>
      </c>
      <c r="S622" s="1">
        <f>(Table2[[#This Row],[Close Price]]-Table2[[#This Row],[20D EMA]])/Table2[[#This Row],[20D EMA]]</f>
        <v>-1.2182379208123682E-2</v>
      </c>
      <c r="T622" s="1">
        <f>(Table2[[#This Row],[Close Price]]-Table2[[#This Row],[50D EMA]])/Table2[[#This Row],[50D EMA]]</f>
        <v>-2.8731879658274007E-2</v>
      </c>
      <c r="U622" s="1">
        <f>(Table2[[#This Row],[Close Price]]-Table2[[#This Row],[200D EMA]])/Table2[[#This Row],[200D EMA]]</f>
        <v>-7.3148296986318528E-2</v>
      </c>
      <c r="V622">
        <v>0.63316439447682804</v>
      </c>
      <c r="W622">
        <v>6844</v>
      </c>
      <c r="X622">
        <v>6864</v>
      </c>
      <c r="Y622">
        <v>6666</v>
      </c>
      <c r="Z622">
        <v>6888.5</v>
      </c>
      <c r="AA622">
        <v>6666</v>
      </c>
      <c r="AB622">
        <v>7011.85</v>
      </c>
      <c r="AC622" s="1">
        <f>(Table2[[#This Row],[Close Price]]/Table2[[#This Row],[Day Low]])-1</f>
        <v>6.5751022793714142E-5</v>
      </c>
      <c r="AD622" s="1">
        <f>(Table2[[#This Row],[Day High]]/Table2[[#This Row],[Close Price]])-1</f>
        <v>2.8563288503824502E-3</v>
      </c>
      <c r="AE622" s="1">
        <f>(Table2[[#This Row],[Close Price]]/Table2[[#This Row],[Current Week Low]])-1</f>
        <v>2.6770177017701791E-2</v>
      </c>
      <c r="AF622" s="1">
        <f>(Table2[[#This Row],[Current Week High]]/Table2[[#This Row],[Close Price]])-1</f>
        <v>6.4358713994550065E-3</v>
      </c>
      <c r="AG622" s="1">
        <f>(Table2[[#This Row],[Close Price]]/Table2[[#This Row],[Current Month Low]])-1</f>
        <v>2.6770177017701791E-2</v>
      </c>
      <c r="AH622" s="1">
        <f>(Table2[[#This Row],[Current Month High]]/Table2[[#This Row],[Close Price]])-1</f>
        <v>2.4457772355704233E-2</v>
      </c>
      <c r="AI622">
        <v>34.415475312114197</v>
      </c>
      <c r="AJ622">
        <v>6.7577052657848702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-0.2</v>
      </c>
      <c r="AM622" t="s">
        <v>3110</v>
      </c>
      <c r="AN622">
        <v>-1.72</v>
      </c>
      <c r="AO622" t="s">
        <v>3110</v>
      </c>
      <c r="AP622">
        <v>3.5799109346724999E-2</v>
      </c>
      <c r="AQ622">
        <f>(Table2[[#This Row],[Sharpe Ratio]]-AVERAGE(Table2[Sharpe Ratio]))/_xlfn.STDEV.P(Table2[Sharpe Ratio])</f>
        <v>-0.31022336439496506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649</v>
      </c>
      <c r="AT622">
        <f>_xlfn.RANK.AVG(Table2[[#This Row],[6M Return vs Nifty Z-Score]],Table2[6M Return vs Nifty Z-Score])</f>
        <v>635</v>
      </c>
      <c r="AU622">
        <f>_xlfn.RANK.AVG(Table2[[#This Row],[Sharpe Ratio Z-Score]],Table2[Sharpe Ratio Z-Score])</f>
        <v>425</v>
      </c>
      <c r="AV622">
        <f>(Table2[[#This Row],[Rank 1Y]]+Table2[[#This Row],[Rank 6M]]+Table2[[#This Row],[Rank Sharpe]])/3</f>
        <v>569.66666666666663</v>
      </c>
    </row>
    <row r="623" spans="1:48" x14ac:dyDescent="0.3">
      <c r="A623" t="s">
        <v>1382</v>
      </c>
      <c r="B623" t="s">
        <v>1383</v>
      </c>
      <c r="C623" t="s">
        <v>3080</v>
      </c>
      <c r="D623" t="s">
        <v>545</v>
      </c>
      <c r="E623">
        <v>7739.4648649999999</v>
      </c>
      <c r="F623">
        <v>2388.65</v>
      </c>
      <c r="G623">
        <v>-16.5685142405287</v>
      </c>
      <c r="H623">
        <f>(Table2[[#This Row],[1Y Return vs Nifty]]-AVERAGE(Table2[1Y Return vs Nifty]))/_xlfn.STDEV.P(Table2[1Y Return vs Nifty])</f>
        <v>-0.76901200102307921</v>
      </c>
      <c r="I623">
        <v>-3.29062845641822</v>
      </c>
      <c r="J623">
        <f>(Table2[[#This Row],[1M Return vs Nifty]]-AVERAGE(Table2[1M Return vs Nifty]))/_xlfn.STDEV.P(Table2[1M Return vs Nifty])</f>
        <v>1.4596018173295051E-2</v>
      </c>
      <c r="K623">
        <v>-5.0749818117843697</v>
      </c>
      <c r="L623">
        <f>(Table2[[#This Row],[6M Return vs Nifty]]-AVERAGE(Table2[6M Return vs Nifty]))/_xlfn.STDEV.P(Table2[6M Return vs Nifty])</f>
        <v>-0.33598597299908378</v>
      </c>
      <c r="M623">
        <v>-5.1598466363854101</v>
      </c>
      <c r="N623">
        <f>(Table2[[#This Row],[1W Return vs Nifty]]-AVERAGE(Table2[1W Return vs Nifty]))/_xlfn.STDEV.P(Table2[1W Return vs Nifty])</f>
        <v>-0.38847387769654379</v>
      </c>
      <c r="O623">
        <v>2358.84</v>
      </c>
      <c r="P623">
        <v>2315.23009163185</v>
      </c>
      <c r="Q623">
        <v>2273.7163107810202</v>
      </c>
      <c r="R623">
        <v>53.2505634442199</v>
      </c>
      <c r="S623" s="1">
        <f>(Table2[[#This Row],[Close Price]]-Table2[[#This Row],[20D EMA]])/Table2[[#This Row],[20D EMA]]</f>
        <v>1.2637567617981696E-2</v>
      </c>
      <c r="T623" s="1">
        <f>(Table2[[#This Row],[Close Price]]-Table2[[#This Row],[50D EMA]])/Table2[[#This Row],[50D EMA]]</f>
        <v>3.1711711347186818E-2</v>
      </c>
      <c r="U623" s="1">
        <f>(Table2[[#This Row],[Close Price]]-Table2[[#This Row],[200D EMA]])/Table2[[#This Row],[200D EMA]]</f>
        <v>5.0548825583038658E-2</v>
      </c>
      <c r="V623">
        <v>1.29833205744068</v>
      </c>
      <c r="W623">
        <v>2268.0500000000002</v>
      </c>
      <c r="X623">
        <v>2319</v>
      </c>
      <c r="Y623">
        <v>2275</v>
      </c>
      <c r="Z623">
        <v>2415</v>
      </c>
      <c r="AA623">
        <v>2275</v>
      </c>
      <c r="AB623">
        <v>2549.75</v>
      </c>
      <c r="AC623" s="1">
        <f>(Table2[[#This Row],[Close Price]]/Table2[[#This Row],[Day Low]])-1</f>
        <v>5.317343092083493E-2</v>
      </c>
      <c r="AD623" s="1">
        <f>(Table2[[#This Row],[Day High]]/Table2[[#This Row],[Close Price]])-1</f>
        <v>-2.9158729826471053E-2</v>
      </c>
      <c r="AE623" s="1">
        <f>(Table2[[#This Row],[Close Price]]/Table2[[#This Row],[Current Week Low]])-1</f>
        <v>4.9956043956044027E-2</v>
      </c>
      <c r="AF623" s="1">
        <f>(Table2[[#This Row],[Current Week High]]/Table2[[#This Row],[Close Price]])-1</f>
        <v>1.1031335691708666E-2</v>
      </c>
      <c r="AG623" s="1">
        <f>(Table2[[#This Row],[Close Price]]/Table2[[#This Row],[Current Month Low]])-1</f>
        <v>4.9956043956044027E-2</v>
      </c>
      <c r="AH623" s="1">
        <f>(Table2[[#This Row],[Current Month High]]/Table2[[#This Row],[Close Price]])-1</f>
        <v>6.7443953697695402E-2</v>
      </c>
      <c r="AI623">
        <v>14.4998220752307</v>
      </c>
      <c r="AJ623">
        <v>21.8698979591836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</v>
      </c>
      <c r="AM623" t="s">
        <v>3112</v>
      </c>
      <c r="AN623">
        <v>4.79</v>
      </c>
      <c r="AO623" t="s">
        <v>3111</v>
      </c>
      <c r="AP623">
        <v>-6.2289249837775999E-2</v>
      </c>
      <c r="AQ623">
        <f>(Table2[[#This Row],[Sharpe Ratio]]-AVERAGE(Table2[Sharpe Ratio]))/_xlfn.STDEV.P(Table2[Sharpe Ratio])</f>
        <v>-1.4582838798886255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-2.9371597134340375</v>
      </c>
      <c r="AS623">
        <f>_xlfn.RANK.AVG(Table2[[#This Row],[1Y Return vs Nifty Z-Score]],Table2[1Y Return vs Nifty Z-Score])</f>
        <v>596</v>
      </c>
      <c r="AT623">
        <f>_xlfn.RANK.AVG(Table2[[#This Row],[6M Return vs Nifty Z-Score]],Table2[6M Return vs Nifty Z-Score])</f>
        <v>433</v>
      </c>
      <c r="AU623">
        <f>_xlfn.RANK.AVG(Table2[[#This Row],[Sharpe Ratio Z-Score]],Table2[Sharpe Ratio Z-Score])</f>
        <v>682</v>
      </c>
      <c r="AV623">
        <f>(Table2[[#This Row],[Rank 1Y]]+Table2[[#This Row],[Rank 6M]]+Table2[[#This Row],[Rank Sharpe]])/3</f>
        <v>570.33333333333337</v>
      </c>
    </row>
    <row r="624" spans="1:48" x14ac:dyDescent="0.3">
      <c r="A624" t="s">
        <v>715</v>
      </c>
      <c r="B624" t="s">
        <v>716</v>
      </c>
      <c r="C624" t="s">
        <v>3070</v>
      </c>
      <c r="D624" t="s">
        <v>51</v>
      </c>
      <c r="E624">
        <v>23286.290771659998</v>
      </c>
      <c r="F624">
        <v>431.9</v>
      </c>
      <c r="G624">
        <v>-16.049391598422201</v>
      </c>
      <c r="H624">
        <f>(Table2[[#This Row],[1Y Return vs Nifty]]-AVERAGE(Table2[1Y Return vs Nifty]))/_xlfn.STDEV.P(Table2[1Y Return vs Nifty])</f>
        <v>-0.76117333138612708</v>
      </c>
      <c r="I624">
        <v>-11.8191486088287</v>
      </c>
      <c r="J624">
        <f>(Table2[[#This Row],[1M Return vs Nifty]]-AVERAGE(Table2[1M Return vs Nifty]))/_xlfn.STDEV.P(Table2[1M Return vs Nifty])</f>
        <v>-0.86001946322147593</v>
      </c>
      <c r="K624">
        <v>-2.4525378771099402</v>
      </c>
      <c r="L624">
        <f>(Table2[[#This Row],[6M Return vs Nifty]]-AVERAGE(Table2[6M Return vs Nifty]))/_xlfn.STDEV.P(Table2[6M Return vs Nifty])</f>
        <v>-0.24367727106869716</v>
      </c>
      <c r="M624">
        <v>-5.12629896141957</v>
      </c>
      <c r="N624">
        <f>(Table2[[#This Row],[1W Return vs Nifty]]-AVERAGE(Table2[1W Return vs Nifty]))/_xlfn.STDEV.P(Table2[1W Return vs Nifty])</f>
        <v>-0.38195612423587999</v>
      </c>
      <c r="O624">
        <v>444.28</v>
      </c>
      <c r="P624">
        <v>442.625425041261</v>
      </c>
      <c r="Q624">
        <v>420.80710115176902</v>
      </c>
      <c r="R624">
        <v>39.782557068011698</v>
      </c>
      <c r="S624" s="1">
        <f>(Table2[[#This Row],[Close Price]]-Table2[[#This Row],[20D EMA]])/Table2[[#This Row],[20D EMA]]</f>
        <v>-2.7865310164760952E-2</v>
      </c>
      <c r="T624" s="1">
        <f>(Table2[[#This Row],[Close Price]]-Table2[[#This Row],[50D EMA]])/Table2[[#This Row],[50D EMA]]</f>
        <v>-2.42313803827722E-2</v>
      </c>
      <c r="U624" s="1">
        <f>(Table2[[#This Row],[Close Price]]-Table2[[#This Row],[200D EMA]])/Table2[[#This Row],[200D EMA]]</f>
        <v>2.63610067840328E-2</v>
      </c>
      <c r="V624">
        <v>1.5646991935188801</v>
      </c>
      <c r="W624">
        <v>432.15</v>
      </c>
      <c r="X624">
        <v>435.65</v>
      </c>
      <c r="Y624">
        <v>421.05</v>
      </c>
      <c r="Z624">
        <v>443.8</v>
      </c>
      <c r="AA624">
        <v>421.05</v>
      </c>
      <c r="AB624">
        <v>466.1</v>
      </c>
      <c r="AC624" s="1">
        <f>(Table2[[#This Row],[Close Price]]/Table2[[#This Row],[Day Low]])-1</f>
        <v>-5.7850283466387431E-4</v>
      </c>
      <c r="AD624" s="1">
        <f>(Table2[[#This Row],[Day High]]/Table2[[#This Row],[Close Price]])-1</f>
        <v>8.682565408659304E-3</v>
      </c>
      <c r="AE624" s="1">
        <f>(Table2[[#This Row],[Close Price]]/Table2[[#This Row],[Current Week Low]])-1</f>
        <v>2.576891105569401E-2</v>
      </c>
      <c r="AF624" s="1">
        <f>(Table2[[#This Row],[Current Week High]]/Table2[[#This Row],[Close Price]])-1</f>
        <v>2.7552674230145957E-2</v>
      </c>
      <c r="AG624" s="1">
        <f>(Table2[[#This Row],[Close Price]]/Table2[[#This Row],[Current Month Low]])-1</f>
        <v>2.576891105569401E-2</v>
      </c>
      <c r="AH624" s="1">
        <f>(Table2[[#This Row],[Current Month High]]/Table2[[#This Row],[Close Price]])-1</f>
        <v>7.9184996526973972E-2</v>
      </c>
      <c r="AI624">
        <v>12.132438064366699</v>
      </c>
      <c r="AJ624">
        <v>23.6119061247853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-0.16</v>
      </c>
      <c r="AM624" t="s">
        <v>3110</v>
      </c>
      <c r="AN624">
        <v>-2.17</v>
      </c>
      <c r="AO624" t="s">
        <v>3110</v>
      </c>
      <c r="AP624">
        <v>-0.10777583210117</v>
      </c>
      <c r="AQ624">
        <f>(Table2[[#This Row],[Sharpe Ratio]]-AVERAGE(Table2[Sharpe Ratio]))/_xlfn.STDEV.P(Table2[Sharpe Ratio])</f>
        <v>-1.9906747722995208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-4.2375009622117012</v>
      </c>
      <c r="AS624">
        <f>_xlfn.RANK.AVG(Table2[[#This Row],[1Y Return vs Nifty Z-Score]],Table2[1Y Return vs Nifty Z-Score])</f>
        <v>594</v>
      </c>
      <c r="AT624">
        <f>_xlfn.RANK.AVG(Table2[[#This Row],[6M Return vs Nifty Z-Score]],Table2[6M Return vs Nifty Z-Score])</f>
        <v>398</v>
      </c>
      <c r="AU624">
        <f>_xlfn.RANK.AVG(Table2[[#This Row],[Sharpe Ratio Z-Score]],Table2[Sharpe Ratio Z-Score])</f>
        <v>723</v>
      </c>
      <c r="AV624">
        <f>(Table2[[#This Row],[Rank 1Y]]+Table2[[#This Row],[Rank 6M]]+Table2[[#This Row],[Rank Sharpe]])/3</f>
        <v>571.66666666666663</v>
      </c>
    </row>
    <row r="625" spans="1:48" x14ac:dyDescent="0.3">
      <c r="A625" t="s">
        <v>1494</v>
      </c>
      <c r="B625" t="s">
        <v>1495</v>
      </c>
      <c r="C625" t="s">
        <v>3077</v>
      </c>
      <c r="D625" t="s">
        <v>1496</v>
      </c>
      <c r="E625">
        <v>6490.9918563749998</v>
      </c>
      <c r="F625">
        <v>497.25</v>
      </c>
      <c r="G625">
        <v>-24.870900405252701</v>
      </c>
      <c r="H625">
        <f>(Table2[[#This Row],[1Y Return vs Nifty]]-AVERAGE(Table2[1Y Return vs Nifty]))/_xlfn.STDEV.P(Table2[1Y Return vs Nifty])</f>
        <v>-0.89437671653537565</v>
      </c>
      <c r="I625">
        <v>-4.6128619480103401</v>
      </c>
      <c r="J625">
        <f>(Table2[[#This Row],[1M Return vs Nifty]]-AVERAGE(Table2[1M Return vs Nifty]))/_xlfn.STDEV.P(Table2[1M Return vs Nifty])</f>
        <v>-0.12100146663047551</v>
      </c>
      <c r="K625">
        <v>-29.048982407896101</v>
      </c>
      <c r="L625">
        <f>(Table2[[#This Row],[6M Return vs Nifty]]-AVERAGE(Table2[6M Return vs Nifty]))/_xlfn.STDEV.P(Table2[6M Return vs Nifty])</f>
        <v>-1.1798586849547461</v>
      </c>
      <c r="M625">
        <v>-9.2688922794912703</v>
      </c>
      <c r="N625">
        <f>(Table2[[#This Row],[1W Return vs Nifty]]-AVERAGE(Table2[1W Return vs Nifty]))/_xlfn.STDEV.P(Table2[1W Return vs Nifty])</f>
        <v>-1.1867928815514808</v>
      </c>
      <c r="O625">
        <v>521.32000000000005</v>
      </c>
      <c r="P625">
        <v>514.57050471377602</v>
      </c>
      <c r="Q625">
        <v>503.75669360695298</v>
      </c>
      <c r="R625">
        <v>35.830798055974199</v>
      </c>
      <c r="S625" s="1">
        <f>(Table2[[#This Row],[Close Price]]-Table2[[#This Row],[20D EMA]])/Table2[[#This Row],[20D EMA]]</f>
        <v>-4.617125757692022E-2</v>
      </c>
      <c r="T625" s="1">
        <f>(Table2[[#This Row],[Close Price]]-Table2[[#This Row],[50D EMA]])/Table2[[#This Row],[50D EMA]]</f>
        <v>-3.3660119565948207E-2</v>
      </c>
      <c r="U625" s="1">
        <f>(Table2[[#This Row],[Close Price]]-Table2[[#This Row],[200D EMA]])/Table2[[#This Row],[200D EMA]]</f>
        <v>-1.2916341737048379E-2</v>
      </c>
      <c r="V625">
        <v>2.1514679923676701</v>
      </c>
      <c r="W625">
        <v>497.25</v>
      </c>
      <c r="X625">
        <v>506.7</v>
      </c>
      <c r="Y625">
        <v>487.15</v>
      </c>
      <c r="Z625">
        <v>534</v>
      </c>
      <c r="AA625">
        <v>487.15</v>
      </c>
      <c r="AB625">
        <v>563</v>
      </c>
      <c r="AC625" s="1">
        <f>(Table2[[#This Row],[Close Price]]/Table2[[#This Row],[Day Low]])-1</f>
        <v>0</v>
      </c>
      <c r="AD625" s="1">
        <f>(Table2[[#This Row],[Day High]]/Table2[[#This Row],[Close Price]])-1</f>
        <v>1.9004524886877761E-2</v>
      </c>
      <c r="AE625" s="1">
        <f>(Table2[[#This Row],[Close Price]]/Table2[[#This Row],[Current Week Low]])-1</f>
        <v>2.0732833829415931E-2</v>
      </c>
      <c r="AF625" s="1">
        <f>(Table2[[#This Row],[Current Week High]]/Table2[[#This Row],[Close Price]])-1</f>
        <v>7.3906485671191513E-2</v>
      </c>
      <c r="AG625" s="1">
        <f>(Table2[[#This Row],[Close Price]]/Table2[[#This Row],[Current Month Low]])-1</f>
        <v>2.0732833829415931E-2</v>
      </c>
      <c r="AH625" s="1">
        <f>(Table2[[#This Row],[Current Month High]]/Table2[[#This Row],[Close Price]])-1</f>
        <v>0.13222724987430867</v>
      </c>
      <c r="AI625">
        <v>34.610356963298102</v>
      </c>
      <c r="AJ625">
        <v>27.157652474108101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-7.0000000000000007E-2</v>
      </c>
      <c r="AM625" t="s">
        <v>3110</v>
      </c>
      <c r="AN625">
        <v>3.64</v>
      </c>
      <c r="AO625" t="s">
        <v>3111</v>
      </c>
      <c r="AP625">
        <v>3.9230067683276998E-2</v>
      </c>
      <c r="AQ625">
        <f>(Table2[[#This Row],[Sharpe Ratio]]-AVERAGE(Table2[Sharpe Ratio]))/_xlfn.STDEV.P(Table2[Sharpe Ratio])</f>
        <v>-0.27006622618562742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-3.6520959758577054</v>
      </c>
      <c r="AS625">
        <f>_xlfn.RANK.AVG(Table2[[#This Row],[1Y Return vs Nifty Z-Score]],Table2[1Y Return vs Nifty Z-Score])</f>
        <v>637</v>
      </c>
      <c r="AT625">
        <f>_xlfn.RANK.AVG(Table2[[#This Row],[6M Return vs Nifty Z-Score]],Table2[6M Return vs Nifty Z-Score])</f>
        <v>681</v>
      </c>
      <c r="AU625">
        <f>_xlfn.RANK.AVG(Table2[[#This Row],[Sharpe Ratio Z-Score]],Table2[Sharpe Ratio Z-Score])</f>
        <v>411</v>
      </c>
      <c r="AV625">
        <f>(Table2[[#This Row],[Rank 1Y]]+Table2[[#This Row],[Rank 6M]]+Table2[[#This Row],[Rank Sharpe]])/3</f>
        <v>576.33333333333337</v>
      </c>
    </row>
    <row r="626" spans="1:48" x14ac:dyDescent="0.3">
      <c r="A626" t="s">
        <v>2255</v>
      </c>
      <c r="B626" t="s">
        <v>2256</v>
      </c>
      <c r="C626" t="s">
        <v>3069</v>
      </c>
      <c r="D626" t="s">
        <v>121</v>
      </c>
      <c r="E626">
        <v>2371.908311355</v>
      </c>
      <c r="F626">
        <v>9.69</v>
      </c>
      <c r="G626">
        <v>-5.08821063024239</v>
      </c>
      <c r="H626">
        <f>(Table2[[#This Row],[1Y Return vs Nifty]]-AVERAGE(Table2[1Y Return vs Nifty]))/_xlfn.STDEV.P(Table2[1Y Return vs Nifty])</f>
        <v>-0.59566123564752338</v>
      </c>
      <c r="I626">
        <v>32.161957847426798</v>
      </c>
      <c r="J626">
        <f>(Table2[[#This Row],[1M Return vs Nifty]]-AVERAGE(Table2[1M Return vs Nifty]))/_xlfn.STDEV.P(Table2[1M Return vs Nifty])</f>
        <v>3.6503241729649822</v>
      </c>
      <c r="K626">
        <v>-72.568335498816893</v>
      </c>
      <c r="L626">
        <f>(Table2[[#This Row],[6M Return vs Nifty]]-AVERAGE(Table2[6M Return vs Nifty]))/_xlfn.STDEV.P(Table2[6M Return vs Nifty])</f>
        <v>-2.7117179325659957</v>
      </c>
      <c r="M626">
        <v>23.734784173969899</v>
      </c>
      <c r="N626">
        <f>(Table2[[#This Row],[1W Return vs Nifty]]-AVERAGE(Table2[1W Return vs Nifty]))/_xlfn.STDEV.P(Table2[1W Return vs Nifty])</f>
        <v>5.2252707454572453</v>
      </c>
      <c r="O626">
        <v>8.81</v>
      </c>
      <c r="P626">
        <v>10.3396839412859</v>
      </c>
      <c r="Q626">
        <v>14.274816906424601</v>
      </c>
      <c r="R626">
        <v>66.006972566298302</v>
      </c>
      <c r="S626" s="1">
        <f>(Table2[[#This Row],[Close Price]]-Table2[[#This Row],[20D EMA]])/Table2[[#This Row],[20D EMA]]</f>
        <v>9.9886492622020318E-2</v>
      </c>
      <c r="T626" s="1">
        <f>(Table2[[#This Row],[Close Price]]-Table2[[#This Row],[50D EMA]])/Table2[[#This Row],[50D EMA]]</f>
        <v>-6.2834023261749916E-2</v>
      </c>
      <c r="U626" s="1">
        <f>(Table2[[#This Row],[Close Price]]-Table2[[#This Row],[200D EMA]])/Table2[[#This Row],[200D EMA]]</f>
        <v>-0.32118218653726716</v>
      </c>
      <c r="V626">
        <v>0.70248631783381599</v>
      </c>
      <c r="W626">
        <v>0</v>
      </c>
      <c r="X626">
        <v>0</v>
      </c>
      <c r="Y626">
        <v>9.4499999999999993</v>
      </c>
      <c r="Z626">
        <v>10.25</v>
      </c>
      <c r="AA626">
        <v>8.86</v>
      </c>
      <c r="AB626">
        <v>10.25</v>
      </c>
      <c r="AC626" s="1" t="e">
        <f>(Table2[[#This Row],[Close Price]]/Table2[[#This Row],[Day Low]])-1</f>
        <v>#DIV/0!</v>
      </c>
      <c r="AD626" s="1">
        <f>(Table2[[#This Row],[Day High]]/Table2[[#This Row],[Close Price]])-1</f>
        <v>-1</v>
      </c>
      <c r="AE626" s="1">
        <f>(Table2[[#This Row],[Close Price]]/Table2[[#This Row],[Current Week Low]])-1</f>
        <v>2.5396825396825529E-2</v>
      </c>
      <c r="AF626" s="1">
        <f>(Table2[[#This Row],[Current Week High]]/Table2[[#This Row],[Close Price]])-1</f>
        <v>5.7791537667698734E-2</v>
      </c>
      <c r="AG626" s="1">
        <f>(Table2[[#This Row],[Close Price]]/Table2[[#This Row],[Current Month Low]])-1</f>
        <v>9.3679458239277702E-2</v>
      </c>
      <c r="AH626" s="1">
        <f>(Table2[[#This Row],[Current Month High]]/Table2[[#This Row],[Close Price]])-1</f>
        <v>5.7791537667698734E-2</v>
      </c>
      <c r="AI626">
        <v>180.18575851393101</v>
      </c>
      <c r="AJ626">
        <v>44.4113263785394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-0.46</v>
      </c>
      <c r="AM626" t="s">
        <v>3110</v>
      </c>
      <c r="AN626">
        <v>38.03</v>
      </c>
      <c r="AO626" t="s">
        <v>3111</v>
      </c>
      <c r="AP626">
        <v>2.3911064421545999E-2</v>
      </c>
      <c r="AQ626">
        <f>(Table2[[#This Row],[Sharpe Ratio]]-AVERAGE(Table2[Sharpe Ratio]))/_xlfn.STDEV.P(Table2[Sharpe Ratio])</f>
        <v>-0.44936520649001932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530</v>
      </c>
      <c r="AT626">
        <f>_xlfn.RANK.AVG(Table2[[#This Row],[6M Return vs Nifty Z-Score]],Table2[6M Return vs Nifty Z-Score])</f>
        <v>734</v>
      </c>
      <c r="AU626">
        <f>_xlfn.RANK.AVG(Table2[[#This Row],[Sharpe Ratio Z-Score]],Table2[Sharpe Ratio Z-Score])</f>
        <v>467</v>
      </c>
      <c r="AV626">
        <f>(Table2[[#This Row],[Rank 1Y]]+Table2[[#This Row],[Rank 6M]]+Table2[[#This Row],[Rank Sharpe]])/3</f>
        <v>577</v>
      </c>
    </row>
    <row r="627" spans="1:48" x14ac:dyDescent="0.3">
      <c r="A627" t="s">
        <v>2031</v>
      </c>
      <c r="B627" t="s">
        <v>2032</v>
      </c>
      <c r="C627" t="s">
        <v>3070</v>
      </c>
      <c r="D627" t="s">
        <v>196</v>
      </c>
      <c r="E627">
        <v>3010.8625563800001</v>
      </c>
      <c r="F627">
        <v>192.04</v>
      </c>
      <c r="G627">
        <v>-4.0338849212338301</v>
      </c>
      <c r="H627">
        <f>(Table2[[#This Row],[1Y Return vs Nifty]]-AVERAGE(Table2[1Y Return vs Nifty]))/_xlfn.STDEV.P(Table2[1Y Return vs Nifty])</f>
        <v>-0.57974108450726947</v>
      </c>
      <c r="I627">
        <v>7.2124852645340596</v>
      </c>
      <c r="J627">
        <f>(Table2[[#This Row],[1M Return vs Nifty]]-AVERAGE(Table2[1M Return vs Nifty]))/_xlfn.STDEV.P(Table2[1M Return vs Nifty])</f>
        <v>1.0917097142227019</v>
      </c>
      <c r="K627">
        <v>-21.243175912093701</v>
      </c>
      <c r="L627">
        <f>(Table2[[#This Row],[6M Return vs Nifty]]-AVERAGE(Table2[6M Return vs Nifty]))/_xlfn.STDEV.P(Table2[6M Return vs Nifty])</f>
        <v>-0.90509823893714492</v>
      </c>
      <c r="M627">
        <v>11.18980304349</v>
      </c>
      <c r="N627">
        <f>(Table2[[#This Row],[1W Return vs Nifty]]-AVERAGE(Table2[1W Return vs Nifty]))/_xlfn.STDEV.P(Table2[1W Return vs Nifty])</f>
        <v>2.7879902406113941</v>
      </c>
      <c r="O627">
        <v>178.88</v>
      </c>
      <c r="P627">
        <v>179.46277712032099</v>
      </c>
      <c r="Q627">
        <v>183.79810858767999</v>
      </c>
      <c r="R627">
        <v>62.4996887557867</v>
      </c>
      <c r="S627" s="1">
        <f>(Table2[[#This Row],[Close Price]]-Table2[[#This Row],[20D EMA]])/Table2[[#This Row],[20D EMA]]</f>
        <v>7.3568872987477621E-2</v>
      </c>
      <c r="T627" s="1">
        <f>(Table2[[#This Row],[Close Price]]-Table2[[#This Row],[50D EMA]])/Table2[[#This Row],[50D EMA]]</f>
        <v>7.0082627057791419E-2</v>
      </c>
      <c r="U627" s="1">
        <f>(Table2[[#This Row],[Close Price]]-Table2[[#This Row],[200D EMA]])/Table2[[#This Row],[200D EMA]]</f>
        <v>4.4842090463560171E-2</v>
      </c>
      <c r="V627">
        <v>2.3106562252832599</v>
      </c>
      <c r="W627">
        <v>192.71</v>
      </c>
      <c r="X627">
        <v>193.9</v>
      </c>
      <c r="Y627">
        <v>183.75</v>
      </c>
      <c r="Z627">
        <v>199.9</v>
      </c>
      <c r="AA627">
        <v>183.75</v>
      </c>
      <c r="AB627">
        <v>207.45</v>
      </c>
      <c r="AC627" s="1">
        <f>(Table2[[#This Row],[Close Price]]/Table2[[#This Row],[Day Low]])-1</f>
        <v>-3.476726687769216E-3</v>
      </c>
      <c r="AD627" s="1">
        <f>(Table2[[#This Row],[Day High]]/Table2[[#This Row],[Close Price]])-1</f>
        <v>9.6854821912102373E-3</v>
      </c>
      <c r="AE627" s="1">
        <f>(Table2[[#This Row],[Close Price]]/Table2[[#This Row],[Current Week Low]])-1</f>
        <v>4.5115646258503395E-2</v>
      </c>
      <c r="AF627" s="1">
        <f>(Table2[[#This Row],[Current Week High]]/Table2[[#This Row],[Close Price]])-1</f>
        <v>4.0928973130597956E-2</v>
      </c>
      <c r="AG627" s="1">
        <f>(Table2[[#This Row],[Close Price]]/Table2[[#This Row],[Current Month Low]])-1</f>
        <v>4.5115646258503395E-2</v>
      </c>
      <c r="AH627" s="1">
        <f>(Table2[[#This Row],[Current Month High]]/Table2[[#This Row],[Close Price]])-1</f>
        <v>8.024369922932717E-2</v>
      </c>
      <c r="AI627">
        <v>47.365132264111601</v>
      </c>
      <c r="AJ627">
        <v>44.390977443609003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-0.15</v>
      </c>
      <c r="AM627" t="s">
        <v>3110</v>
      </c>
      <c r="AN627">
        <v>20.72</v>
      </c>
      <c r="AO627" t="s">
        <v>3111</v>
      </c>
      <c r="AP627">
        <v>-1.0226195148778001E-2</v>
      </c>
      <c r="AQ627">
        <f>(Table2[[#This Row],[Sharpe Ratio]]-AVERAGE(Table2[Sharpe Ratio]))/_xlfn.STDEV.P(Table2[Sharpe Ratio])</f>
        <v>-0.84891965052072094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520</v>
      </c>
      <c r="AT627">
        <f>_xlfn.RANK.AVG(Table2[[#This Row],[6M Return vs Nifty Z-Score]],Table2[6M Return vs Nifty Z-Score])</f>
        <v>622</v>
      </c>
      <c r="AU627">
        <f>_xlfn.RANK.AVG(Table2[[#This Row],[Sharpe Ratio Z-Score]],Table2[Sharpe Ratio Z-Score])</f>
        <v>593</v>
      </c>
      <c r="AV627">
        <f>(Table2[[#This Row],[Rank 1Y]]+Table2[[#This Row],[Rank 6M]]+Table2[[#This Row],[Rank Sharpe]])/3</f>
        <v>578.33333333333337</v>
      </c>
    </row>
    <row r="628" spans="1:48" x14ac:dyDescent="0.3">
      <c r="A628" t="s">
        <v>107</v>
      </c>
      <c r="B628" t="s">
        <v>108</v>
      </c>
      <c r="C628" t="s">
        <v>3065</v>
      </c>
      <c r="D628" t="s">
        <v>21</v>
      </c>
      <c r="E628">
        <v>259881.42332261999</v>
      </c>
      <c r="F628">
        <v>497.4</v>
      </c>
      <c r="G628">
        <v>-3.00617080330179</v>
      </c>
      <c r="H628">
        <f>(Table2[[#This Row],[1Y Return vs Nifty]]-AVERAGE(Table2[1Y Return vs Nifty]))/_xlfn.STDEV.P(Table2[1Y Return vs Nifty])</f>
        <v>-0.56422276417546602</v>
      </c>
      <c r="I628">
        <v>-8.5876897117006195</v>
      </c>
      <c r="J628">
        <f>(Table2[[#This Row],[1M Return vs Nifty]]-AVERAGE(Table2[1M Return vs Nifty]))/_xlfn.STDEV.P(Table2[1M Return vs Nifty])</f>
        <v>-0.52862738951918442</v>
      </c>
      <c r="K628">
        <v>-10.348922626365599</v>
      </c>
      <c r="L628">
        <f>(Table2[[#This Row],[6M Return vs Nifty]]-AVERAGE(Table2[6M Return vs Nifty]))/_xlfn.STDEV.P(Table2[6M Return vs Nifty])</f>
        <v>-0.52162602585768492</v>
      </c>
      <c r="M628">
        <v>-3.6422496636175099</v>
      </c>
      <c r="N628">
        <f>(Table2[[#This Row],[1W Return vs Nifty]]-AVERAGE(Table2[1W Return vs Nifty]))/_xlfn.STDEV.P(Table2[1W Return vs Nifty])</f>
        <v>-9.3630108904140016E-2</v>
      </c>
      <c r="O628">
        <v>513.48</v>
      </c>
      <c r="P628">
        <v>506.387207516084</v>
      </c>
      <c r="Q628">
        <v>474.24173156253499</v>
      </c>
      <c r="R628">
        <v>38.405025541259803</v>
      </c>
      <c r="S628" s="1">
        <f>(Table2[[#This Row],[Close Price]]-Table2[[#This Row],[20D EMA]])/Table2[[#This Row],[20D EMA]]</f>
        <v>-3.1315727973825737E-2</v>
      </c>
      <c r="T628" s="1">
        <f>(Table2[[#This Row],[Close Price]]-Table2[[#This Row],[50D EMA]])/Table2[[#This Row],[50D EMA]]</f>
        <v>-1.7747698564835039E-2</v>
      </c>
      <c r="U628" s="1">
        <f>(Table2[[#This Row],[Close Price]]-Table2[[#This Row],[200D EMA]])/Table2[[#This Row],[200D EMA]]</f>
        <v>4.8832202853938973E-2</v>
      </c>
      <c r="V628">
        <v>0.81988314748439295</v>
      </c>
      <c r="W628">
        <v>492.25</v>
      </c>
      <c r="X628">
        <v>494</v>
      </c>
      <c r="Y628">
        <v>480.25</v>
      </c>
      <c r="Z628">
        <v>500.1</v>
      </c>
      <c r="AA628">
        <v>480.25</v>
      </c>
      <c r="AB628">
        <v>526.79999999999995</v>
      </c>
      <c r="AC628" s="1">
        <f>(Table2[[#This Row],[Close Price]]/Table2[[#This Row],[Day Low]])-1</f>
        <v>1.0462163534789237E-2</v>
      </c>
      <c r="AD628" s="1">
        <f>(Table2[[#This Row],[Day High]]/Table2[[#This Row],[Close Price]])-1</f>
        <v>-6.8355448331322011E-3</v>
      </c>
      <c r="AE628" s="1">
        <f>(Table2[[#This Row],[Close Price]]/Table2[[#This Row],[Current Week Low]])-1</f>
        <v>3.571056741280576E-2</v>
      </c>
      <c r="AF628" s="1">
        <f>(Table2[[#This Row],[Current Week High]]/Table2[[#This Row],[Close Price]])-1</f>
        <v>5.4282267792522543E-3</v>
      </c>
      <c r="AG628" s="1">
        <f>(Table2[[#This Row],[Close Price]]/Table2[[#This Row],[Current Month Low]])-1</f>
        <v>3.571056741280576E-2</v>
      </c>
      <c r="AH628" s="1">
        <f>(Table2[[#This Row],[Current Month High]]/Table2[[#This Row],[Close Price]])-1</f>
        <v>5.9107358262967313E-2</v>
      </c>
      <c r="AI628">
        <v>16.5862484921592</v>
      </c>
      <c r="AJ628">
        <v>32.6223170243967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-0.08</v>
      </c>
      <c r="AM628" t="s">
        <v>3110</v>
      </c>
      <c r="AN628">
        <v>-1.66</v>
      </c>
      <c r="AO628" t="s">
        <v>3110</v>
      </c>
      <c r="AP628">
        <v>-0.113646176850226</v>
      </c>
      <c r="AQ628">
        <f>(Table2[[#This Row],[Sharpe Ratio]]-AVERAGE(Table2[Sharpe Ratio]))/_xlfn.STDEV.P(Table2[Sharpe Ratio])</f>
        <v>-2.0593833435791149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-3.76748963203559</v>
      </c>
      <c r="AS628">
        <f>_xlfn.RANK.AVG(Table2[[#This Row],[1Y Return vs Nifty Z-Score]],Table2[1Y Return vs Nifty Z-Score])</f>
        <v>512</v>
      </c>
      <c r="AT628">
        <f>_xlfn.RANK.AVG(Table2[[#This Row],[6M Return vs Nifty Z-Score]],Table2[6M Return vs Nifty Z-Score])</f>
        <v>498</v>
      </c>
      <c r="AU628">
        <f>_xlfn.RANK.AVG(Table2[[#This Row],[Sharpe Ratio Z-Score]],Table2[Sharpe Ratio Z-Score])</f>
        <v>726</v>
      </c>
      <c r="AV628">
        <f>(Table2[[#This Row],[Rank 1Y]]+Table2[[#This Row],[Rank 6M]]+Table2[[#This Row],[Rank Sharpe]])/3</f>
        <v>578.66666666666663</v>
      </c>
    </row>
    <row r="629" spans="1:48" x14ac:dyDescent="0.3">
      <c r="A629" t="s">
        <v>501</v>
      </c>
      <c r="B629" t="s">
        <v>502</v>
      </c>
      <c r="C629" t="s">
        <v>3080</v>
      </c>
      <c r="D629" t="s">
        <v>380</v>
      </c>
      <c r="E629">
        <v>41035.719733470003</v>
      </c>
      <c r="F629">
        <v>546.70000000000005</v>
      </c>
      <c r="G629">
        <v>-36.055438893969203</v>
      </c>
      <c r="H629">
        <f>(Table2[[#This Row],[1Y Return vs Nifty]]-AVERAGE(Table2[1Y Return vs Nifty]))/_xlfn.STDEV.P(Table2[1Y Return vs Nifty])</f>
        <v>-1.0632614754414178</v>
      </c>
      <c r="I629">
        <v>-6.6347100508133101</v>
      </c>
      <c r="J629">
        <f>(Table2[[#This Row],[1M Return vs Nifty]]-AVERAGE(Table2[1M Return vs Nifty]))/_xlfn.STDEV.P(Table2[1M Return vs Nifty])</f>
        <v>-0.3283457209839491</v>
      </c>
      <c r="K629">
        <v>3.6270719529900499</v>
      </c>
      <c r="L629">
        <f>(Table2[[#This Row],[6M Return vs Nifty]]-AVERAGE(Table2[6M Return vs Nifty]))/_xlfn.STDEV.P(Table2[6M Return vs Nifty])</f>
        <v>-2.9678075799182236E-2</v>
      </c>
      <c r="M629">
        <v>-3.65169081887985</v>
      </c>
      <c r="N629">
        <f>(Table2[[#This Row],[1W Return vs Nifty]]-AVERAGE(Table2[1W Return vs Nifty]))/_xlfn.STDEV.P(Table2[1W Return vs Nifty])</f>
        <v>-9.5464367834049157E-2</v>
      </c>
      <c r="O629">
        <v>549.07000000000005</v>
      </c>
      <c r="P629">
        <v>543.94105377931305</v>
      </c>
      <c r="Q629">
        <v>548.41571159529099</v>
      </c>
      <c r="R629">
        <v>49.4780687887976</v>
      </c>
      <c r="S629" s="1">
        <f>(Table2[[#This Row],[Close Price]]-Table2[[#This Row],[20D EMA]])/Table2[[#This Row],[20D EMA]]</f>
        <v>-4.3163895313894484E-3</v>
      </c>
      <c r="T629" s="1">
        <f>(Table2[[#This Row],[Close Price]]-Table2[[#This Row],[50D EMA]])/Table2[[#This Row],[50D EMA]]</f>
        <v>5.0721419196396037E-3</v>
      </c>
      <c r="U629" s="1">
        <f>(Table2[[#This Row],[Close Price]]-Table2[[#This Row],[200D EMA]])/Table2[[#This Row],[200D EMA]]</f>
        <v>-3.1284873117513228E-3</v>
      </c>
      <c r="V629">
        <v>0.87736761471562597</v>
      </c>
      <c r="W629">
        <v>545.4</v>
      </c>
      <c r="X629">
        <v>549.54999999999995</v>
      </c>
      <c r="Y629">
        <v>520</v>
      </c>
      <c r="Z629">
        <v>551.5</v>
      </c>
      <c r="AA629">
        <v>520</v>
      </c>
      <c r="AB629">
        <v>577</v>
      </c>
      <c r="AC629" s="1">
        <f>(Table2[[#This Row],[Close Price]]/Table2[[#This Row],[Day Low]])-1</f>
        <v>2.3835716905025173E-3</v>
      </c>
      <c r="AD629" s="1">
        <f>(Table2[[#This Row],[Day High]]/Table2[[#This Row],[Close Price]])-1</f>
        <v>5.2130967623924551E-3</v>
      </c>
      <c r="AE629" s="1">
        <f>(Table2[[#This Row],[Close Price]]/Table2[[#This Row],[Current Week Low]])-1</f>
        <v>5.134615384615393E-2</v>
      </c>
      <c r="AF629" s="1">
        <f>(Table2[[#This Row],[Current Week High]]/Table2[[#This Row],[Close Price]])-1</f>
        <v>8.7799524419240882E-3</v>
      </c>
      <c r="AG629" s="1">
        <f>(Table2[[#This Row],[Close Price]]/Table2[[#This Row],[Current Month Low]])-1</f>
        <v>5.134615384615393E-2</v>
      </c>
      <c r="AH629" s="1">
        <f>(Table2[[#This Row],[Current Month High]]/Table2[[#This Row],[Close Price]])-1</f>
        <v>5.5423449789646861E-2</v>
      </c>
      <c r="AI629">
        <v>16.892262666910501</v>
      </c>
      <c r="AJ629">
        <v>22.085752568110699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0.02</v>
      </c>
      <c r="AM629" t="s">
        <v>3111</v>
      </c>
      <c r="AN629">
        <v>0.23</v>
      </c>
      <c r="AO629" t="s">
        <v>3111</v>
      </c>
      <c r="AP629">
        <v>-0.12684414839737601</v>
      </c>
      <c r="AQ629">
        <f>(Table2[[#This Row],[Sharpe Ratio]]-AVERAGE(Table2[Sharpe Ratio]))/_xlfn.STDEV.P(Table2[Sharpe Ratio])</f>
        <v>-2.2138570257149448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681</v>
      </c>
      <c r="AT629">
        <f>_xlfn.RANK.AVG(Table2[[#This Row],[6M Return vs Nifty Z-Score]],Table2[6M Return vs Nifty Z-Score])</f>
        <v>325</v>
      </c>
      <c r="AU629">
        <f>_xlfn.RANK.AVG(Table2[[#This Row],[Sharpe Ratio Z-Score]],Table2[Sharpe Ratio Z-Score])</f>
        <v>731</v>
      </c>
      <c r="AV629">
        <f>(Table2[[#This Row],[Rank 1Y]]+Table2[[#This Row],[Rank 6M]]+Table2[[#This Row],[Rank Sharpe]])/3</f>
        <v>579</v>
      </c>
    </row>
    <row r="630" spans="1:48" x14ac:dyDescent="0.3">
      <c r="A630" t="s">
        <v>470</v>
      </c>
      <c r="B630" t="s">
        <v>471</v>
      </c>
      <c r="C630" t="s">
        <v>3075</v>
      </c>
      <c r="D630" t="s">
        <v>78</v>
      </c>
      <c r="E630">
        <v>44995.70608743</v>
      </c>
      <c r="F630">
        <v>2396.1</v>
      </c>
      <c r="G630">
        <v>-6.0104541493022303</v>
      </c>
      <c r="H630">
        <f>(Table2[[#This Row],[1Y Return vs Nifty]]-AVERAGE(Table2[1Y Return vs Nifty]))/_xlfn.STDEV.P(Table2[1Y Return vs Nifty])</f>
        <v>-0.60958696664895995</v>
      </c>
      <c r="I630">
        <v>-12.195657628211</v>
      </c>
      <c r="J630">
        <f>(Table2[[#This Row],[1M Return vs Nifty]]-AVERAGE(Table2[1M Return vs Nifty]))/_xlfn.STDEV.P(Table2[1M Return vs Nifty])</f>
        <v>-0.89863115802335214</v>
      </c>
      <c r="K630">
        <v>-15.1614899385642</v>
      </c>
      <c r="L630">
        <f>(Table2[[#This Row],[6M Return vs Nifty]]-AVERAGE(Table2[6M Return vs Nifty]))/_xlfn.STDEV.P(Table2[6M Return vs Nifty])</f>
        <v>-0.69102596446755038</v>
      </c>
      <c r="M630">
        <v>-7.2361566873661998</v>
      </c>
      <c r="N630">
        <f>(Table2[[#This Row],[1W Return vs Nifty]]-AVERAGE(Table2[1W Return vs Nifty]))/_xlfn.STDEV.P(Table2[1W Return vs Nifty])</f>
        <v>-0.79186627475448879</v>
      </c>
      <c r="O630">
        <v>2541.2800000000002</v>
      </c>
      <c r="P630">
        <v>2572.3595092198402</v>
      </c>
      <c r="Q630">
        <v>2423.2326924150202</v>
      </c>
      <c r="R630">
        <v>27.889904867298899</v>
      </c>
      <c r="S630" s="1">
        <f>(Table2[[#This Row],[Close Price]]-Table2[[#This Row],[20D EMA]])/Table2[[#This Row],[20D EMA]]</f>
        <v>-5.7128691053327567E-2</v>
      </c>
      <c r="T630" s="1">
        <f>(Table2[[#This Row],[Close Price]]-Table2[[#This Row],[50D EMA]])/Table2[[#This Row],[50D EMA]]</f>
        <v>-6.8520558105541515E-2</v>
      </c>
      <c r="U630" s="1">
        <f>(Table2[[#This Row],[Close Price]]-Table2[[#This Row],[200D EMA]])/Table2[[#This Row],[200D EMA]]</f>
        <v>-1.1196899290748493E-2</v>
      </c>
      <c r="V630">
        <v>1.1298643909805099</v>
      </c>
      <c r="W630">
        <v>2376.4</v>
      </c>
      <c r="X630">
        <v>2395</v>
      </c>
      <c r="Y630">
        <v>2336</v>
      </c>
      <c r="Z630">
        <v>2443.4</v>
      </c>
      <c r="AA630">
        <v>2336</v>
      </c>
      <c r="AB630">
        <v>2590.5500000000002</v>
      </c>
      <c r="AC630" s="1">
        <f>(Table2[[#This Row],[Close Price]]/Table2[[#This Row],[Day Low]])-1</f>
        <v>8.2898501935699809E-3</v>
      </c>
      <c r="AD630" s="1">
        <f>(Table2[[#This Row],[Day High]]/Table2[[#This Row],[Close Price]])-1</f>
        <v>-4.5907933725630734E-4</v>
      </c>
      <c r="AE630" s="1">
        <f>(Table2[[#This Row],[Close Price]]/Table2[[#This Row],[Current Week Low]])-1</f>
        <v>2.5727739726027377E-2</v>
      </c>
      <c r="AF630" s="1">
        <f>(Table2[[#This Row],[Current Week High]]/Table2[[#This Row],[Close Price]])-1</f>
        <v>1.9740411502024102E-2</v>
      </c>
      <c r="AG630" s="1">
        <f>(Table2[[#This Row],[Close Price]]/Table2[[#This Row],[Current Month Low]])-1</f>
        <v>2.5727739726027377E-2</v>
      </c>
      <c r="AH630" s="1">
        <f>(Table2[[#This Row],[Current Month High]]/Table2[[#This Row],[Close Price]])-1</f>
        <v>8.1152706481365744E-2</v>
      </c>
      <c r="AI630">
        <v>18.6928759233754</v>
      </c>
      <c r="AJ630">
        <v>32.895174708818601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-0.11</v>
      </c>
      <c r="AM630" t="s">
        <v>3110</v>
      </c>
      <c r="AN630">
        <v>-9.07</v>
      </c>
      <c r="AO630" t="s">
        <v>3110</v>
      </c>
      <c r="AP630">
        <v>-3.5982771546388001E-2</v>
      </c>
      <c r="AQ630">
        <f>(Table2[[#This Row],[Sharpe Ratio]]-AVERAGE(Table2[Sharpe Ratio]))/_xlfn.STDEV.P(Table2[Sharpe Ratio])</f>
        <v>-1.150383643009081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539</v>
      </c>
      <c r="AT630">
        <f>_xlfn.RANK.AVG(Table2[[#This Row],[6M Return vs Nifty Z-Score]],Table2[6M Return vs Nifty Z-Score])</f>
        <v>559</v>
      </c>
      <c r="AU630">
        <f>_xlfn.RANK.AVG(Table2[[#This Row],[Sharpe Ratio Z-Score]],Table2[Sharpe Ratio Z-Score])</f>
        <v>640</v>
      </c>
      <c r="AV630">
        <f>(Table2[[#This Row],[Rank 1Y]]+Table2[[#This Row],[Rank 6M]]+Table2[[#This Row],[Rank Sharpe]])/3</f>
        <v>579.33333333333337</v>
      </c>
    </row>
    <row r="631" spans="1:48" x14ac:dyDescent="0.3">
      <c r="A631" t="s">
        <v>1164</v>
      </c>
      <c r="B631" t="s">
        <v>1165</v>
      </c>
      <c r="C631" t="s">
        <v>3065</v>
      </c>
      <c r="D631" t="s">
        <v>21</v>
      </c>
      <c r="E631">
        <v>10164.96203314</v>
      </c>
      <c r="F631">
        <v>493.45</v>
      </c>
      <c r="G631">
        <v>7.86645124975482</v>
      </c>
      <c r="H631">
        <f>(Table2[[#This Row],[1Y Return vs Nifty]]-AVERAGE(Table2[1Y Return vs Nifty]))/_xlfn.STDEV.P(Table2[1Y Return vs Nifty])</f>
        <v>-0.4000478940224016</v>
      </c>
      <c r="I631">
        <v>-6.1720441899330902</v>
      </c>
      <c r="J631">
        <f>(Table2[[#This Row],[1M Return vs Nifty]]-AVERAGE(Table2[1M Return vs Nifty]))/_xlfn.STDEV.P(Table2[1M Return vs Nifty])</f>
        <v>-0.28089848308016002</v>
      </c>
      <c r="K631">
        <v>-18.834559168779201</v>
      </c>
      <c r="L631">
        <f>(Table2[[#This Row],[6M Return vs Nifty]]-AVERAGE(Table2[6M Return vs Nifty]))/_xlfn.STDEV.P(Table2[6M Return vs Nifty])</f>
        <v>-0.82031614614065596</v>
      </c>
      <c r="M631">
        <v>-5.0147408502658699</v>
      </c>
      <c r="N631">
        <f>(Table2[[#This Row],[1W Return vs Nifty]]-AVERAGE(Table2[1W Return vs Nifty]))/_xlfn.STDEV.P(Table2[1W Return vs Nifty])</f>
        <v>-0.36028224472627102</v>
      </c>
      <c r="O631">
        <v>512.99</v>
      </c>
      <c r="P631">
        <v>510.59358485715001</v>
      </c>
      <c r="Q631">
        <v>481.16781439682802</v>
      </c>
      <c r="R631">
        <v>35.793558903404197</v>
      </c>
      <c r="S631" s="1">
        <f>(Table2[[#This Row],[Close Price]]-Table2[[#This Row],[20D EMA]])/Table2[[#This Row],[20D EMA]]</f>
        <v>-3.8090411119125166E-2</v>
      </c>
      <c r="T631" s="1">
        <f>(Table2[[#This Row],[Close Price]]-Table2[[#This Row],[50D EMA]])/Table2[[#This Row],[50D EMA]]</f>
        <v>-3.3575793675406869E-2</v>
      </c>
      <c r="U631" s="1">
        <f>(Table2[[#This Row],[Close Price]]-Table2[[#This Row],[200D EMA]])/Table2[[#This Row],[200D EMA]]</f>
        <v>2.5525783802826475E-2</v>
      </c>
      <c r="V631">
        <v>1.4918577583810999</v>
      </c>
      <c r="W631">
        <v>494.35</v>
      </c>
      <c r="X631">
        <v>496.8</v>
      </c>
      <c r="Y631">
        <v>483.9</v>
      </c>
      <c r="Z631">
        <v>503</v>
      </c>
      <c r="AA631">
        <v>483.9</v>
      </c>
      <c r="AB631">
        <v>523.35</v>
      </c>
      <c r="AC631" s="1">
        <f>(Table2[[#This Row],[Close Price]]/Table2[[#This Row],[Day Low]])-1</f>
        <v>-1.8205724688986624E-3</v>
      </c>
      <c r="AD631" s="1">
        <f>(Table2[[#This Row],[Day High]]/Table2[[#This Row],[Close Price]])-1</f>
        <v>6.7889350491439071E-3</v>
      </c>
      <c r="AE631" s="1">
        <f>(Table2[[#This Row],[Close Price]]/Table2[[#This Row],[Current Week Low]])-1</f>
        <v>1.973548253771451E-2</v>
      </c>
      <c r="AF631" s="1">
        <f>(Table2[[#This Row],[Current Week High]]/Table2[[#This Row],[Close Price]])-1</f>
        <v>1.9353531259499457E-2</v>
      </c>
      <c r="AG631" s="1">
        <f>(Table2[[#This Row],[Close Price]]/Table2[[#This Row],[Current Month Low]])-1</f>
        <v>1.973548253771451E-2</v>
      </c>
      <c r="AH631" s="1">
        <f>(Table2[[#This Row],[Current Month High]]/Table2[[#This Row],[Close Price]])-1</f>
        <v>6.0593778498328144E-2</v>
      </c>
      <c r="AI631">
        <v>16.526497112169402</v>
      </c>
      <c r="AJ631">
        <v>32.576571735625997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</v>
      </c>
      <c r="AM631">
        <v>0</v>
      </c>
      <c r="AN631">
        <v>-7.68</v>
      </c>
      <c r="AO631" t="s">
        <v>3110</v>
      </c>
      <c r="AP631">
        <v>-7.6605400085848999E-2</v>
      </c>
      <c r="AQ631">
        <f>(Table2[[#This Row],[Sharpe Ratio]]-AVERAGE(Table2[Sharpe Ratio]))/_xlfn.STDEV.P(Table2[Sharpe Ratio])</f>
        <v>-1.6258451172294619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-3.4873898851989504</v>
      </c>
      <c r="AS631">
        <f>_xlfn.RANK.AVG(Table2[[#This Row],[1Y Return vs Nifty Z-Score]],Table2[1Y Return vs Nifty Z-Score])</f>
        <v>435</v>
      </c>
      <c r="AT631">
        <f>_xlfn.RANK.AVG(Table2[[#This Row],[6M Return vs Nifty Z-Score]],Table2[6M Return vs Nifty Z-Score])</f>
        <v>604</v>
      </c>
      <c r="AU631">
        <f>_xlfn.RANK.AVG(Table2[[#This Row],[Sharpe Ratio Z-Score]],Table2[Sharpe Ratio Z-Score])</f>
        <v>699</v>
      </c>
      <c r="AV631">
        <f>(Table2[[#This Row],[Rank 1Y]]+Table2[[#This Row],[Rank 6M]]+Table2[[#This Row],[Rank Sharpe]])/3</f>
        <v>579.33333333333337</v>
      </c>
    </row>
    <row r="632" spans="1:48" x14ac:dyDescent="0.3">
      <c r="A632" t="s">
        <v>2192</v>
      </c>
      <c r="B632" t="s">
        <v>2193</v>
      </c>
      <c r="C632" t="s">
        <v>3082</v>
      </c>
      <c r="D632" t="s">
        <v>1838</v>
      </c>
      <c r="E632">
        <v>2505.8816439840002</v>
      </c>
      <c r="F632">
        <v>52.56</v>
      </c>
      <c r="G632">
        <v>3.2800063664450398</v>
      </c>
      <c r="H632">
        <f>(Table2[[#This Row],[1Y Return vs Nifty]]-AVERAGE(Table2[1Y Return vs Nifty]))/_xlfn.STDEV.P(Table2[1Y Return vs Nifty])</f>
        <v>-0.46930248500396576</v>
      </c>
      <c r="I632">
        <v>-8.8378039694897605</v>
      </c>
      <c r="J632">
        <f>(Table2[[#This Row],[1M Return vs Nifty]]-AVERAGE(Table2[1M Return vs Nifty]))/_xlfn.STDEV.P(Table2[1M Return vs Nifty])</f>
        <v>-0.55427706825250111</v>
      </c>
      <c r="K632">
        <v>-27.231979302732199</v>
      </c>
      <c r="L632">
        <f>(Table2[[#This Row],[6M Return vs Nifty]]-AVERAGE(Table2[6M Return vs Nifty]))/_xlfn.STDEV.P(Table2[6M Return vs Nifty])</f>
        <v>-1.1159010934030378</v>
      </c>
      <c r="M632">
        <v>-8.4483106779508592</v>
      </c>
      <c r="N632">
        <f>(Table2[[#This Row],[1W Return vs Nifty]]-AVERAGE(Table2[1W Return vs Nifty]))/_xlfn.STDEV.P(Table2[1W Return vs Nifty])</f>
        <v>-1.0273675688094503</v>
      </c>
      <c r="O632">
        <v>53.96</v>
      </c>
      <c r="P632">
        <v>53.606580780189802</v>
      </c>
      <c r="Q632">
        <v>51.807227834411101</v>
      </c>
      <c r="R632">
        <v>42.886900077892498</v>
      </c>
      <c r="S632" s="1">
        <f>(Table2[[#This Row],[Close Price]]-Table2[[#This Row],[20D EMA]])/Table2[[#This Row],[20D EMA]]</f>
        <v>-2.5945144551519618E-2</v>
      </c>
      <c r="T632" s="1">
        <f>(Table2[[#This Row],[Close Price]]-Table2[[#This Row],[50D EMA]])/Table2[[#This Row],[50D EMA]]</f>
        <v>-1.9523363828803666E-2</v>
      </c>
      <c r="U632" s="1">
        <f>(Table2[[#This Row],[Close Price]]-Table2[[#This Row],[200D EMA]])/Table2[[#This Row],[200D EMA]]</f>
        <v>1.4530253732065143E-2</v>
      </c>
      <c r="V632">
        <v>1.2257758981703399</v>
      </c>
      <c r="W632">
        <v>52.34</v>
      </c>
      <c r="X632">
        <v>52.75</v>
      </c>
      <c r="Y632">
        <v>50.15</v>
      </c>
      <c r="Z632">
        <v>54</v>
      </c>
      <c r="AA632">
        <v>50.15</v>
      </c>
      <c r="AB632">
        <v>58.14</v>
      </c>
      <c r="AC632" s="1">
        <f>(Table2[[#This Row],[Close Price]]/Table2[[#This Row],[Day Low]])-1</f>
        <v>4.203286205578971E-3</v>
      </c>
      <c r="AD632" s="1">
        <f>(Table2[[#This Row],[Day High]]/Table2[[#This Row],[Close Price]])-1</f>
        <v>3.6149162861491835E-3</v>
      </c>
      <c r="AE632" s="1">
        <f>(Table2[[#This Row],[Close Price]]/Table2[[#This Row],[Current Week Low]])-1</f>
        <v>4.8055832502492679E-2</v>
      </c>
      <c r="AF632" s="1">
        <f>(Table2[[#This Row],[Current Week High]]/Table2[[#This Row],[Close Price]])-1</f>
        <v>2.739726027397249E-2</v>
      </c>
      <c r="AG632" s="1">
        <f>(Table2[[#This Row],[Close Price]]/Table2[[#This Row],[Current Month Low]])-1</f>
        <v>4.8055832502492679E-2</v>
      </c>
      <c r="AH632" s="1">
        <f>(Table2[[#This Row],[Current Month High]]/Table2[[#This Row],[Close Price]])-1</f>
        <v>0.1061643835616437</v>
      </c>
      <c r="AI632">
        <v>32.039573820395702</v>
      </c>
      <c r="AJ632">
        <v>29.140049140049101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-0.09</v>
      </c>
      <c r="AM632" t="s">
        <v>3110</v>
      </c>
      <c r="AN632">
        <v>1.45</v>
      </c>
      <c r="AO632" t="s">
        <v>3111</v>
      </c>
      <c r="AP632">
        <v>-1.9435985502998999E-2</v>
      </c>
      <c r="AQ632">
        <f>(Table2[[#This Row],[Sharpe Ratio]]-AVERAGE(Table2[Sharpe Ratio]))/_xlfn.STDEV.P(Table2[Sharpe Ratio])</f>
        <v>-0.95671426294529294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-4.1235624784142475</v>
      </c>
      <c r="AS632">
        <f>_xlfn.RANK.AVG(Table2[[#This Row],[1Y Return vs Nifty Z-Score]],Table2[1Y Return vs Nifty Z-Score])</f>
        <v>463</v>
      </c>
      <c r="AT632">
        <f>_xlfn.RANK.AVG(Table2[[#This Row],[6M Return vs Nifty Z-Score]],Table2[6M Return vs Nifty Z-Score])</f>
        <v>666</v>
      </c>
      <c r="AU632">
        <f>_xlfn.RANK.AVG(Table2[[#This Row],[Sharpe Ratio Z-Score]],Table2[Sharpe Ratio Z-Score])</f>
        <v>610</v>
      </c>
      <c r="AV632">
        <f>(Table2[[#This Row],[Rank 1Y]]+Table2[[#This Row],[Rank 6M]]+Table2[[#This Row],[Rank Sharpe]])/3</f>
        <v>579.66666666666663</v>
      </c>
    </row>
    <row r="633" spans="1:48" x14ac:dyDescent="0.3">
      <c r="A633" t="s">
        <v>429</v>
      </c>
      <c r="B633" t="s">
        <v>430</v>
      </c>
      <c r="C633" t="s">
        <v>3066</v>
      </c>
      <c r="D633" t="s">
        <v>24</v>
      </c>
      <c r="E633">
        <v>54243.869710140003</v>
      </c>
      <c r="F633">
        <v>72.53</v>
      </c>
      <c r="G633">
        <v>-41.234343989706801</v>
      </c>
      <c r="H633">
        <f>(Table2[[#This Row],[1Y Return vs Nifty]]-AVERAGE(Table2[1Y Return vs Nifty]))/_xlfn.STDEV.P(Table2[1Y Return vs Nifty])</f>
        <v>-1.1414621217509007</v>
      </c>
      <c r="I633">
        <v>-11.546452224011199</v>
      </c>
      <c r="J633">
        <f>(Table2[[#This Row],[1M Return vs Nifty]]-AVERAGE(Table2[1M Return vs Nifty]))/_xlfn.STDEV.P(Table2[1M Return vs Nifty])</f>
        <v>-0.83205394568507651</v>
      </c>
      <c r="K633">
        <v>-23.565286186780099</v>
      </c>
      <c r="L633">
        <f>(Table2[[#This Row],[6M Return vs Nifty]]-AVERAGE(Table2[6M Return vs Nifty]))/_xlfn.STDEV.P(Table2[6M Return vs Nifty])</f>
        <v>-0.98683534773147485</v>
      </c>
      <c r="M633">
        <v>-3.2070527227525298</v>
      </c>
      <c r="N633">
        <f>(Table2[[#This Row],[1W Return vs Nifty]]-AVERAGE(Table2[1W Return vs Nifty]))/_xlfn.STDEV.P(Table2[1W Return vs Nifty])</f>
        <v>-9.0786051030185173E-3</v>
      </c>
      <c r="O633">
        <v>75.540000000000006</v>
      </c>
      <c r="P633">
        <v>77.442941199598906</v>
      </c>
      <c r="Q633">
        <v>79.482052954027594</v>
      </c>
      <c r="R633">
        <v>29.464895987200901</v>
      </c>
      <c r="S633" s="1">
        <f>(Table2[[#This Row],[Close Price]]-Table2[[#This Row],[20D EMA]])/Table2[[#This Row],[20D EMA]]</f>
        <v>-3.9846438972729742E-2</v>
      </c>
      <c r="T633" s="1">
        <f>(Table2[[#This Row],[Close Price]]-Table2[[#This Row],[50D EMA]])/Table2[[#This Row],[50D EMA]]</f>
        <v>-6.3439496531213224E-2</v>
      </c>
      <c r="U633" s="1">
        <f>(Table2[[#This Row],[Close Price]]-Table2[[#This Row],[200D EMA]])/Table2[[#This Row],[200D EMA]]</f>
        <v>-8.7466952546490701E-2</v>
      </c>
      <c r="V633">
        <v>0.99280988056019104</v>
      </c>
      <c r="W633">
        <v>72.27</v>
      </c>
      <c r="X633">
        <v>72.650000000000006</v>
      </c>
      <c r="Y633">
        <v>71.56</v>
      </c>
      <c r="Z633">
        <v>73.430000000000007</v>
      </c>
      <c r="AA633">
        <v>71.56</v>
      </c>
      <c r="AB633">
        <v>76.459999999999994</v>
      </c>
      <c r="AC633" s="1">
        <f>(Table2[[#This Row],[Close Price]]/Table2[[#This Row],[Day Low]])-1</f>
        <v>3.5976200359761901E-3</v>
      </c>
      <c r="AD633" s="1">
        <f>(Table2[[#This Row],[Day High]]/Table2[[#This Row],[Close Price]])-1</f>
        <v>1.6544877981525818E-3</v>
      </c>
      <c r="AE633" s="1">
        <f>(Table2[[#This Row],[Close Price]]/Table2[[#This Row],[Current Week Low]])-1</f>
        <v>1.3555058692006794E-2</v>
      </c>
      <c r="AF633" s="1">
        <f>(Table2[[#This Row],[Current Week High]]/Table2[[#This Row],[Close Price]])-1</f>
        <v>1.2408658486143809E-2</v>
      </c>
      <c r="AG633" s="1">
        <f>(Table2[[#This Row],[Close Price]]/Table2[[#This Row],[Current Month Low]])-1</f>
        <v>1.3555058692006794E-2</v>
      </c>
      <c r="AH633" s="1">
        <f>(Table2[[#This Row],[Current Month High]]/Table2[[#This Row],[Close Price]])-1</f>
        <v>5.4184475389494002E-2</v>
      </c>
      <c r="AI633">
        <v>38.839101061629599</v>
      </c>
      <c r="AJ633">
        <v>2.44350282485876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</v>
      </c>
      <c r="AM633" t="s">
        <v>3110</v>
      </c>
      <c r="AN633">
        <v>-6.52</v>
      </c>
      <c r="AO633" t="s">
        <v>3110</v>
      </c>
      <c r="AP633">
        <v>4.1197468063888999E-2</v>
      </c>
      <c r="AQ633">
        <f>(Table2[[#This Row],[Sharpe Ratio]]-AVERAGE(Table2[Sharpe Ratio]))/_xlfn.STDEV.P(Table2[Sharpe Ratio])</f>
        <v>-0.24703908296571378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703</v>
      </c>
      <c r="AT633">
        <f>_xlfn.RANK.AVG(Table2[[#This Row],[6M Return vs Nifty Z-Score]],Table2[6M Return vs Nifty Z-Score])</f>
        <v>639</v>
      </c>
      <c r="AU633">
        <f>_xlfn.RANK.AVG(Table2[[#This Row],[Sharpe Ratio Z-Score]],Table2[Sharpe Ratio Z-Score])</f>
        <v>400</v>
      </c>
      <c r="AV633">
        <f>(Table2[[#This Row],[Rank 1Y]]+Table2[[#This Row],[Rank 6M]]+Table2[[#This Row],[Rank Sharpe]])/3</f>
        <v>580.66666666666663</v>
      </c>
    </row>
    <row r="634" spans="1:48" x14ac:dyDescent="0.3">
      <c r="A634" t="s">
        <v>650</v>
      </c>
      <c r="B634" t="s">
        <v>651</v>
      </c>
      <c r="C634" t="s">
        <v>3066</v>
      </c>
      <c r="D634" t="s">
        <v>57</v>
      </c>
      <c r="E634">
        <v>27167.567758345001</v>
      </c>
      <c r="F634">
        <v>351.85</v>
      </c>
      <c r="G634">
        <v>-43.126740465169902</v>
      </c>
      <c r="H634">
        <f>(Table2[[#This Row],[1Y Return vs Nifty]]-AVERAGE(Table2[1Y Return vs Nifty]))/_xlfn.STDEV.P(Table2[1Y Return vs Nifty])</f>
        <v>-1.1700370086660519</v>
      </c>
      <c r="I634">
        <v>-21.130866366146499</v>
      </c>
      <c r="J634">
        <f>(Table2[[#This Row],[1M Return vs Nifty]]-AVERAGE(Table2[1M Return vs Nifty]))/_xlfn.STDEV.P(Table2[1M Return vs Nifty])</f>
        <v>-1.8149533044256729</v>
      </c>
      <c r="K634">
        <v>-39.568491213547503</v>
      </c>
      <c r="L634">
        <f>(Table2[[#This Row],[6M Return vs Nifty]]-AVERAGE(Table2[6M Return vs Nifty]))/_xlfn.STDEV.P(Table2[6M Return vs Nifty])</f>
        <v>-1.550140081615188</v>
      </c>
      <c r="M634">
        <v>-5.7414850825871504</v>
      </c>
      <c r="N634">
        <f>(Table2[[#This Row],[1W Return vs Nifty]]-AVERAGE(Table2[1W Return vs Nifty]))/_xlfn.STDEV.P(Table2[1W Return vs Nifty])</f>
        <v>-0.5014765224236869</v>
      </c>
      <c r="O634">
        <v>378.24</v>
      </c>
      <c r="P634">
        <v>405.95817549949902</v>
      </c>
      <c r="Q634">
        <v>424.29455920321499</v>
      </c>
      <c r="R634">
        <v>32.513588473690298</v>
      </c>
      <c r="S634" s="1">
        <f>(Table2[[#This Row],[Close Price]]-Table2[[#This Row],[20D EMA]])/Table2[[#This Row],[20D EMA]]</f>
        <v>-6.9770516074450048E-2</v>
      </c>
      <c r="T634" s="1">
        <f>(Table2[[#This Row],[Close Price]]-Table2[[#This Row],[50D EMA]])/Table2[[#This Row],[50D EMA]]</f>
        <v>-0.13328509872457481</v>
      </c>
      <c r="U634" s="1">
        <f>(Table2[[#This Row],[Close Price]]-Table2[[#This Row],[200D EMA]])/Table2[[#This Row],[200D EMA]]</f>
        <v>-0.17074119295627779</v>
      </c>
      <c r="V634">
        <v>1.18286725465983</v>
      </c>
      <c r="W634">
        <v>351.85</v>
      </c>
      <c r="X634">
        <v>353.65</v>
      </c>
      <c r="Y634">
        <v>341</v>
      </c>
      <c r="Z634">
        <v>355.55</v>
      </c>
      <c r="AA634">
        <v>341</v>
      </c>
      <c r="AB634">
        <v>372.7</v>
      </c>
      <c r="AC634" s="1">
        <f>(Table2[[#This Row],[Close Price]]/Table2[[#This Row],[Day Low]])-1</f>
        <v>0</v>
      </c>
      <c r="AD634" s="1">
        <f>(Table2[[#This Row],[Day High]]/Table2[[#This Row],[Close Price]])-1</f>
        <v>5.1158163990334682E-3</v>
      </c>
      <c r="AE634" s="1">
        <f>(Table2[[#This Row],[Close Price]]/Table2[[#This Row],[Current Week Low]])-1</f>
        <v>3.1818181818181968E-2</v>
      </c>
      <c r="AF634" s="1">
        <f>(Table2[[#This Row],[Current Week High]]/Table2[[#This Row],[Close Price]])-1</f>
        <v>1.051584482023582E-2</v>
      </c>
      <c r="AG634" s="1">
        <f>(Table2[[#This Row],[Close Price]]/Table2[[#This Row],[Current Month Low]])-1</f>
        <v>3.1818181818181968E-2</v>
      </c>
      <c r="AH634" s="1">
        <f>(Table2[[#This Row],[Current Month High]]/Table2[[#This Row],[Close Price]])-1</f>
        <v>5.9258206622140097E-2</v>
      </c>
      <c r="AI634">
        <v>47.704987920988998</v>
      </c>
      <c r="AJ634">
        <v>4.6238477549806802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-0.28999999999999998</v>
      </c>
      <c r="AM634" t="s">
        <v>3110</v>
      </c>
      <c r="AN634">
        <v>-12.92</v>
      </c>
      <c r="AO634" t="s">
        <v>3110</v>
      </c>
      <c r="AP634">
        <v>6.9271033175829999E-2</v>
      </c>
      <c r="AQ634">
        <f>(Table2[[#This Row],[Sharpe Ratio]]-AVERAGE(Table2[Sharpe Ratio]))/_xlfn.STDEV.P(Table2[Sharpe Ratio])</f>
        <v>8.1543757058513397E-2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711</v>
      </c>
      <c r="AT634">
        <f>_xlfn.RANK.AVG(Table2[[#This Row],[6M Return vs Nifty Z-Score]],Table2[6M Return vs Nifty Z-Score])</f>
        <v>719</v>
      </c>
      <c r="AU634">
        <f>_xlfn.RANK.AVG(Table2[[#This Row],[Sharpe Ratio Z-Score]],Table2[Sharpe Ratio Z-Score])</f>
        <v>316</v>
      </c>
      <c r="AV634">
        <f>(Table2[[#This Row],[Rank 1Y]]+Table2[[#This Row],[Rank 6M]]+Table2[[#This Row],[Rank Sharpe]])/3</f>
        <v>582</v>
      </c>
    </row>
    <row r="635" spans="1:48" x14ac:dyDescent="0.3">
      <c r="A635" t="s">
        <v>974</v>
      </c>
      <c r="B635" t="s">
        <v>975</v>
      </c>
      <c r="C635" t="s">
        <v>3082</v>
      </c>
      <c r="D635" t="s">
        <v>976</v>
      </c>
      <c r="E635">
        <v>14363.14046656</v>
      </c>
      <c r="F635">
        <v>1463.6</v>
      </c>
      <c r="G635">
        <v>-32.554630794393397</v>
      </c>
      <c r="H635">
        <f>(Table2[[#This Row],[1Y Return vs Nifty]]-AVERAGE(Table2[1Y Return vs Nifty]))/_xlfn.STDEV.P(Table2[1Y Return vs Nifty])</f>
        <v>-1.0103998278669877</v>
      </c>
      <c r="I635">
        <v>-4.6146379313019201</v>
      </c>
      <c r="J635">
        <f>(Table2[[#This Row],[1M Return vs Nifty]]-AVERAGE(Table2[1M Return vs Nifty]))/_xlfn.STDEV.P(Table2[1M Return vs Nifty])</f>
        <v>-0.12118359699468356</v>
      </c>
      <c r="K635">
        <v>-6.7741406276388503</v>
      </c>
      <c r="L635">
        <f>(Table2[[#This Row],[6M Return vs Nifty]]-AVERAGE(Table2[6M Return vs Nifty]))/_xlfn.STDEV.P(Table2[6M Return vs Nifty])</f>
        <v>-0.39579550508906997</v>
      </c>
      <c r="M635">
        <v>-4.87065904216887</v>
      </c>
      <c r="N635">
        <f>(Table2[[#This Row],[1W Return vs Nifty]]-AVERAGE(Table2[1W Return vs Nifty]))/_xlfn.STDEV.P(Table2[1W Return vs Nifty])</f>
        <v>-0.33228955359941514</v>
      </c>
      <c r="O635">
        <v>1458.94</v>
      </c>
      <c r="P635">
        <v>1434.0415686891999</v>
      </c>
      <c r="Q635">
        <v>1462.3907877300801</v>
      </c>
      <c r="R635">
        <v>50.667578308715797</v>
      </c>
      <c r="S635" s="1">
        <f>(Table2[[#This Row],[Close Price]]-Table2[[#This Row],[20D EMA]])/Table2[[#This Row],[20D EMA]]</f>
        <v>3.1940998259008969E-3</v>
      </c>
      <c r="T635" s="1">
        <f>(Table2[[#This Row],[Close Price]]-Table2[[#This Row],[50D EMA]])/Table2[[#This Row],[50D EMA]]</f>
        <v>2.0611976637342627E-2</v>
      </c>
      <c r="U635" s="1">
        <f>(Table2[[#This Row],[Close Price]]-Table2[[#This Row],[200D EMA]])/Table2[[#This Row],[200D EMA]]</f>
        <v>8.268735553215252E-4</v>
      </c>
      <c r="V635">
        <v>0.76395313084050098</v>
      </c>
      <c r="W635">
        <v>1455.4</v>
      </c>
      <c r="X635">
        <v>1466.8</v>
      </c>
      <c r="Y635">
        <v>1401.1</v>
      </c>
      <c r="Z635">
        <v>1468.5</v>
      </c>
      <c r="AA635">
        <v>1401.1</v>
      </c>
      <c r="AB635">
        <v>1512</v>
      </c>
      <c r="AC635" s="1">
        <f>(Table2[[#This Row],[Close Price]]/Table2[[#This Row],[Day Low]])-1</f>
        <v>5.6341899134257911E-3</v>
      </c>
      <c r="AD635" s="1">
        <f>(Table2[[#This Row],[Day High]]/Table2[[#This Row],[Close Price]])-1</f>
        <v>2.1863897239682295E-3</v>
      </c>
      <c r="AE635" s="1">
        <f>(Table2[[#This Row],[Close Price]]/Table2[[#This Row],[Current Week Low]])-1</f>
        <v>4.4607808150738615E-2</v>
      </c>
      <c r="AF635" s="1">
        <f>(Table2[[#This Row],[Current Week High]]/Table2[[#This Row],[Close Price]])-1</f>
        <v>3.3479092648265318E-3</v>
      </c>
      <c r="AG635" s="1">
        <f>(Table2[[#This Row],[Close Price]]/Table2[[#This Row],[Current Month Low]])-1</f>
        <v>4.4607808150738615E-2</v>
      </c>
      <c r="AH635" s="1">
        <f>(Table2[[#This Row],[Current Month High]]/Table2[[#This Row],[Close Price]])-1</f>
        <v>3.3069144575020637E-2</v>
      </c>
      <c r="AI635">
        <v>28.139518994260701</v>
      </c>
      <c r="AJ635">
        <v>21.5412722139179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-0.02</v>
      </c>
      <c r="AM635" t="s">
        <v>3110</v>
      </c>
      <c r="AN635">
        <v>2.37</v>
      </c>
      <c r="AO635" t="s">
        <v>3111</v>
      </c>
      <c r="AP635">
        <v>-3.0887206521791999E-2</v>
      </c>
      <c r="AQ635">
        <f>(Table2[[#This Row],[Sharpe Ratio]]-AVERAGE(Table2[Sharpe Ratio]))/_xlfn.STDEV.P(Table2[Sharpe Ratio])</f>
        <v>-1.0907433650239489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664</v>
      </c>
      <c r="AT635">
        <f>_xlfn.RANK.AVG(Table2[[#This Row],[6M Return vs Nifty Z-Score]],Table2[6M Return vs Nifty Z-Score])</f>
        <v>453</v>
      </c>
      <c r="AU635">
        <f>_xlfn.RANK.AVG(Table2[[#This Row],[Sharpe Ratio Z-Score]],Table2[Sharpe Ratio Z-Score])</f>
        <v>629</v>
      </c>
      <c r="AV635">
        <f>(Table2[[#This Row],[Rank 1Y]]+Table2[[#This Row],[Rank 6M]]+Table2[[#This Row],[Rank Sharpe]])/3</f>
        <v>582</v>
      </c>
    </row>
    <row r="636" spans="1:48" x14ac:dyDescent="0.3">
      <c r="A636" t="s">
        <v>1560</v>
      </c>
      <c r="B636" t="s">
        <v>1561</v>
      </c>
      <c r="C636" t="s">
        <v>3068</v>
      </c>
      <c r="D636" t="s">
        <v>932</v>
      </c>
      <c r="E636">
        <v>5969.13996924</v>
      </c>
      <c r="F636">
        <v>130.13999999999999</v>
      </c>
      <c r="G636">
        <v>-14.920434064976799</v>
      </c>
      <c r="H636">
        <f>(Table2[[#This Row],[1Y Return vs Nifty]]-AVERAGE(Table2[1Y Return vs Nifty]))/_xlfn.STDEV.P(Table2[1Y Return vs Nifty])</f>
        <v>-0.74412625152284639</v>
      </c>
      <c r="I636">
        <v>-8.9807867974634092</v>
      </c>
      <c r="J636">
        <f>(Table2[[#This Row],[1M Return vs Nifty]]-AVERAGE(Table2[1M Return vs Nifty]))/_xlfn.STDEV.P(Table2[1M Return vs Nifty])</f>
        <v>-0.56894022114239762</v>
      </c>
      <c r="K636">
        <v>-43.328179793773003</v>
      </c>
      <c r="L636">
        <f>(Table2[[#This Row],[6M Return vs Nifty]]-AVERAGE(Table2[6M Return vs Nifty]))/_xlfn.STDEV.P(Table2[6M Return vs Nifty])</f>
        <v>-1.6824792206580974</v>
      </c>
      <c r="M636">
        <v>-6.4724796507695004</v>
      </c>
      <c r="N636">
        <f>(Table2[[#This Row],[1W Return vs Nifty]]-AVERAGE(Table2[1W Return vs Nifty]))/_xlfn.STDEV.P(Table2[1W Return vs Nifty])</f>
        <v>-0.64349656945670286</v>
      </c>
      <c r="O636">
        <v>136.09</v>
      </c>
      <c r="P636">
        <v>141.30051744035299</v>
      </c>
      <c r="Q636">
        <v>154.95541673883099</v>
      </c>
      <c r="R636">
        <v>32.1148695725091</v>
      </c>
      <c r="S636" s="1">
        <f>(Table2[[#This Row],[Close Price]]-Table2[[#This Row],[20D EMA]])/Table2[[#This Row],[20D EMA]]</f>
        <v>-4.3721066940995056E-2</v>
      </c>
      <c r="T636" s="1">
        <f>(Table2[[#This Row],[Close Price]]-Table2[[#This Row],[50D EMA]])/Table2[[#This Row],[50D EMA]]</f>
        <v>-7.8984264477758762E-2</v>
      </c>
      <c r="U636" s="1">
        <f>(Table2[[#This Row],[Close Price]]-Table2[[#This Row],[200D EMA]])/Table2[[#This Row],[200D EMA]]</f>
        <v>-0.16014552612030369</v>
      </c>
      <c r="V636">
        <v>0.98199508875527597</v>
      </c>
      <c r="W636">
        <v>130.13999999999999</v>
      </c>
      <c r="X636">
        <v>130.88999999999999</v>
      </c>
      <c r="Y636">
        <v>127.83</v>
      </c>
      <c r="Z636">
        <v>135</v>
      </c>
      <c r="AA636">
        <v>127.83</v>
      </c>
      <c r="AB636">
        <v>140.69999999999999</v>
      </c>
      <c r="AC636" s="1">
        <f>(Table2[[#This Row],[Close Price]]/Table2[[#This Row],[Day Low]])-1</f>
        <v>0</v>
      </c>
      <c r="AD636" s="1">
        <f>(Table2[[#This Row],[Day High]]/Table2[[#This Row],[Close Price]])-1</f>
        <v>5.7630244352235849E-3</v>
      </c>
      <c r="AE636" s="1">
        <f>(Table2[[#This Row],[Close Price]]/Table2[[#This Row],[Current Week Low]])-1</f>
        <v>1.807087538136587E-2</v>
      </c>
      <c r="AF636" s="1">
        <f>(Table2[[#This Row],[Current Week High]]/Table2[[#This Row],[Close Price]])-1</f>
        <v>3.7344398340249052E-2</v>
      </c>
      <c r="AG636" s="1">
        <f>(Table2[[#This Row],[Close Price]]/Table2[[#This Row],[Current Month Low]])-1</f>
        <v>1.807087538136587E-2</v>
      </c>
      <c r="AH636" s="1">
        <f>(Table2[[#This Row],[Current Month High]]/Table2[[#This Row],[Close Price]])-1</f>
        <v>8.1143384047948297E-2</v>
      </c>
      <c r="AI636">
        <v>61.825726141078803</v>
      </c>
      <c r="AJ636">
        <v>9.8227848101265707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-0.26</v>
      </c>
      <c r="AM636" t="s">
        <v>3110</v>
      </c>
      <c r="AN636">
        <v>-3.04</v>
      </c>
      <c r="AO636" t="s">
        <v>3110</v>
      </c>
      <c r="AP636">
        <v>2.9092705166133E-2</v>
      </c>
      <c r="AQ636">
        <f>(Table2[[#This Row],[Sharpe Ratio]]-AVERAGE(Table2[Sharpe Ratio]))/_xlfn.STDEV.P(Table2[Sharpe Ratio])</f>
        <v>-0.38871746812644914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589</v>
      </c>
      <c r="AT636">
        <f>_xlfn.RANK.AVG(Table2[[#This Row],[6M Return vs Nifty Z-Score]],Table2[6M Return vs Nifty Z-Score])</f>
        <v>724</v>
      </c>
      <c r="AU636">
        <f>_xlfn.RANK.AVG(Table2[[#This Row],[Sharpe Ratio Z-Score]],Table2[Sharpe Ratio Z-Score])</f>
        <v>447</v>
      </c>
      <c r="AV636">
        <f>(Table2[[#This Row],[Rank 1Y]]+Table2[[#This Row],[Rank 6M]]+Table2[[#This Row],[Rank Sharpe]])/3</f>
        <v>586.66666666666663</v>
      </c>
    </row>
    <row r="637" spans="1:48" x14ac:dyDescent="0.3">
      <c r="A637" t="s">
        <v>1869</v>
      </c>
      <c r="B637" t="s">
        <v>1870</v>
      </c>
      <c r="C637" t="s">
        <v>3066</v>
      </c>
      <c r="D637" t="s">
        <v>24</v>
      </c>
      <c r="E637">
        <v>3726.93017439</v>
      </c>
      <c r="F637">
        <v>118.98</v>
      </c>
      <c r="G637">
        <v>-23.494051286849899</v>
      </c>
      <c r="H637">
        <f>(Table2[[#This Row],[1Y Return vs Nifty]]-AVERAGE(Table2[1Y Return vs Nifty]))/_xlfn.STDEV.P(Table2[1Y Return vs Nifty])</f>
        <v>-0.87358651301950951</v>
      </c>
      <c r="I637">
        <v>-12.7627261781769</v>
      </c>
      <c r="J637">
        <f>(Table2[[#This Row],[1M Return vs Nifty]]-AVERAGE(Table2[1M Return vs Nifty]))/_xlfn.STDEV.P(Table2[1M Return vs Nifty])</f>
        <v>-0.95678508437270604</v>
      </c>
      <c r="K637">
        <v>-22.4635661889765</v>
      </c>
      <c r="L637">
        <f>(Table2[[#This Row],[6M Return vs Nifty]]-AVERAGE(Table2[6M Return vs Nifty]))/_xlfn.STDEV.P(Table2[6M Return vs Nifty])</f>
        <v>-0.94805536027651938</v>
      </c>
      <c r="M637">
        <v>-4.1616655040938504</v>
      </c>
      <c r="N637">
        <f>(Table2[[#This Row],[1W Return vs Nifty]]-AVERAGE(Table2[1W Return vs Nifty]))/_xlfn.STDEV.P(Table2[1W Return vs Nifty])</f>
        <v>-0.19454393960136313</v>
      </c>
      <c r="O637">
        <v>127.26</v>
      </c>
      <c r="P637">
        <v>130.554395869903</v>
      </c>
      <c r="Q637">
        <v>128.69689885560601</v>
      </c>
      <c r="R637">
        <v>21.988629135386301</v>
      </c>
      <c r="S637" s="1">
        <f>(Table2[[#This Row],[Close Price]]-Table2[[#This Row],[20D EMA]])/Table2[[#This Row],[20D EMA]]</f>
        <v>-6.5063649222065076E-2</v>
      </c>
      <c r="T637" s="1">
        <f>(Table2[[#This Row],[Close Price]]-Table2[[#This Row],[50D EMA]])/Table2[[#This Row],[50D EMA]]</f>
        <v>-8.8655734590789612E-2</v>
      </c>
      <c r="U637" s="1">
        <f>(Table2[[#This Row],[Close Price]]-Table2[[#This Row],[200D EMA]])/Table2[[#This Row],[200D EMA]]</f>
        <v>-7.5502198903083656E-2</v>
      </c>
      <c r="V637">
        <v>1.12028905352645</v>
      </c>
      <c r="W637">
        <v>118.25</v>
      </c>
      <c r="X637">
        <v>119.9</v>
      </c>
      <c r="Y637">
        <v>118.05</v>
      </c>
      <c r="Z637">
        <v>122.8</v>
      </c>
      <c r="AA637">
        <v>118.05</v>
      </c>
      <c r="AB637">
        <v>127.1</v>
      </c>
      <c r="AC637" s="1">
        <f>(Table2[[#This Row],[Close Price]]/Table2[[#This Row],[Day Low]])-1</f>
        <v>6.1733615221988281E-3</v>
      </c>
      <c r="AD637" s="1">
        <f>(Table2[[#This Row],[Day High]]/Table2[[#This Row],[Close Price]])-1</f>
        <v>7.7323919986551637E-3</v>
      </c>
      <c r="AE637" s="1">
        <f>(Table2[[#This Row],[Close Price]]/Table2[[#This Row],[Current Week Low]])-1</f>
        <v>7.878017789072489E-3</v>
      </c>
      <c r="AF637" s="1">
        <f>(Table2[[#This Row],[Current Week High]]/Table2[[#This Row],[Close Price]])-1</f>
        <v>3.2106236342242411E-2</v>
      </c>
      <c r="AG637" s="1">
        <f>(Table2[[#This Row],[Close Price]]/Table2[[#This Row],[Current Month Low]])-1</f>
        <v>7.878017789072489E-3</v>
      </c>
      <c r="AH637" s="1">
        <f>(Table2[[#This Row],[Current Month High]]/Table2[[#This Row],[Close Price]])-1</f>
        <v>6.8246764162043894E-2</v>
      </c>
      <c r="AI637">
        <v>37.376029584804101</v>
      </c>
      <c r="AJ637">
        <v>8.2620564149226503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-0.13</v>
      </c>
      <c r="AM637" t="s">
        <v>3110</v>
      </c>
      <c r="AN637">
        <v>-11.12</v>
      </c>
      <c r="AO637" t="s">
        <v>3110</v>
      </c>
      <c r="AP637">
        <v>1.3538667861583999E-2</v>
      </c>
      <c r="AQ637">
        <f>(Table2[[#This Row],[Sharpe Ratio]]-AVERAGE(Table2[Sharpe Ratio]))/_xlfn.STDEV.P(Table2[Sharpe Ratio])</f>
        <v>-0.57076736919860149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629</v>
      </c>
      <c r="AT637">
        <f>_xlfn.RANK.AVG(Table2[[#This Row],[6M Return vs Nifty Z-Score]],Table2[6M Return vs Nifty Z-Score])</f>
        <v>633</v>
      </c>
      <c r="AU637">
        <f>_xlfn.RANK.AVG(Table2[[#This Row],[Sharpe Ratio Z-Score]],Table2[Sharpe Ratio Z-Score])</f>
        <v>500</v>
      </c>
      <c r="AV637">
        <f>(Table2[[#This Row],[Rank 1Y]]+Table2[[#This Row],[Rank 6M]]+Table2[[#This Row],[Rank Sharpe]])/3</f>
        <v>587.33333333333337</v>
      </c>
    </row>
    <row r="638" spans="1:48" x14ac:dyDescent="0.3">
      <c r="A638" t="s">
        <v>693</v>
      </c>
      <c r="B638" t="s">
        <v>694</v>
      </c>
      <c r="C638" t="s">
        <v>3066</v>
      </c>
      <c r="D638" t="s">
        <v>542</v>
      </c>
      <c r="E638">
        <v>24219.871880840001</v>
      </c>
      <c r="F638">
        <v>747.8</v>
      </c>
      <c r="G638">
        <v>-4.3741912636789602</v>
      </c>
      <c r="H638">
        <f>(Table2[[#This Row],[1Y Return vs Nifty]]-AVERAGE(Table2[1Y Return vs Nifty]))/_xlfn.STDEV.P(Table2[1Y Return vs Nifty])</f>
        <v>-0.58487965635411188</v>
      </c>
      <c r="I638">
        <v>-4.4233128224635898</v>
      </c>
      <c r="J638">
        <f>(Table2[[#This Row],[1M Return vs Nifty]]-AVERAGE(Table2[1M Return vs Nifty]))/_xlfn.STDEV.P(Table2[1M Return vs Nifty])</f>
        <v>-0.10156285398427421</v>
      </c>
      <c r="K638">
        <v>-18.3352251563708</v>
      </c>
      <c r="L638">
        <f>(Table2[[#This Row],[6M Return vs Nifty]]-AVERAGE(Table2[6M Return vs Nifty]))/_xlfn.STDEV.P(Table2[6M Return vs Nifty])</f>
        <v>-0.80273984111248653</v>
      </c>
      <c r="M638">
        <v>-1.80899043515708</v>
      </c>
      <c r="N638">
        <f>(Table2[[#This Row],[1W Return vs Nifty]]-AVERAGE(Table2[1W Return vs Nifty]))/_xlfn.STDEV.P(Table2[1W Return vs Nifty])</f>
        <v>0.26254156894711439</v>
      </c>
      <c r="O638">
        <v>763.25</v>
      </c>
      <c r="P638">
        <v>757.31939608727396</v>
      </c>
      <c r="Q638">
        <v>723.06390433028901</v>
      </c>
      <c r="R638">
        <v>32.337130775995703</v>
      </c>
      <c r="S638" s="1">
        <f>(Table2[[#This Row],[Close Price]]-Table2[[#This Row],[20D EMA]])/Table2[[#This Row],[20D EMA]]</f>
        <v>-2.024238453979698E-2</v>
      </c>
      <c r="T638" s="1">
        <f>(Table2[[#This Row],[Close Price]]-Table2[[#This Row],[50D EMA]])/Table2[[#This Row],[50D EMA]]</f>
        <v>-1.2569856438982559E-2</v>
      </c>
      <c r="U638" s="1">
        <f>(Table2[[#This Row],[Close Price]]-Table2[[#This Row],[200D EMA]])/Table2[[#This Row],[200D EMA]]</f>
        <v>3.4210109952344858E-2</v>
      </c>
      <c r="V638">
        <v>0.691004104565481</v>
      </c>
      <c r="W638">
        <v>744.5</v>
      </c>
      <c r="X638">
        <v>753.95</v>
      </c>
      <c r="Y638">
        <v>723</v>
      </c>
      <c r="Z638">
        <v>760.1</v>
      </c>
      <c r="AA638">
        <v>723</v>
      </c>
      <c r="AB638">
        <v>780</v>
      </c>
      <c r="AC638" s="1">
        <f>(Table2[[#This Row],[Close Price]]/Table2[[#This Row],[Day Low]])-1</f>
        <v>4.4325050369373731E-3</v>
      </c>
      <c r="AD638" s="1">
        <f>(Table2[[#This Row],[Day High]]/Table2[[#This Row],[Close Price]])-1</f>
        <v>8.2241240973524032E-3</v>
      </c>
      <c r="AE638" s="1">
        <f>(Table2[[#This Row],[Close Price]]/Table2[[#This Row],[Current Week Low]])-1</f>
        <v>3.4301521438450777E-2</v>
      </c>
      <c r="AF638" s="1">
        <f>(Table2[[#This Row],[Current Week High]]/Table2[[#This Row],[Close Price]])-1</f>
        <v>1.6448248194704584E-2</v>
      </c>
      <c r="AG638" s="1">
        <f>(Table2[[#This Row],[Close Price]]/Table2[[#This Row],[Current Month Low]])-1</f>
        <v>3.4301521438450777E-2</v>
      </c>
      <c r="AH638" s="1">
        <f>(Table2[[#This Row],[Current Month High]]/Table2[[#This Row],[Close Price]])-1</f>
        <v>4.3059641615405209E-2</v>
      </c>
      <c r="AI638">
        <v>15.866541856111199</v>
      </c>
      <c r="AJ638">
        <v>23.023772312247999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-0.03</v>
      </c>
      <c r="AM638" t="s">
        <v>3110</v>
      </c>
      <c r="AN638">
        <v>-3.46</v>
      </c>
      <c r="AO638" t="s">
        <v>3110</v>
      </c>
      <c r="AP638">
        <v>-3.9774810467921001E-2</v>
      </c>
      <c r="AQ638">
        <f>(Table2[[#This Row],[Sharpe Ratio]]-AVERAGE(Table2[Sharpe Ratio]))/_xlfn.STDEV.P(Table2[Sharpe Ratio])</f>
        <v>-1.1947669948687898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-2.421407777372548</v>
      </c>
      <c r="AS638">
        <f>_xlfn.RANK.AVG(Table2[[#This Row],[1Y Return vs Nifty Z-Score]],Table2[1Y Return vs Nifty Z-Score])</f>
        <v>523</v>
      </c>
      <c r="AT638">
        <f>_xlfn.RANK.AVG(Table2[[#This Row],[6M Return vs Nifty Z-Score]],Table2[6M Return vs Nifty Z-Score])</f>
        <v>595</v>
      </c>
      <c r="AU638">
        <f>_xlfn.RANK.AVG(Table2[[#This Row],[Sharpe Ratio Z-Score]],Table2[Sharpe Ratio Z-Score])</f>
        <v>645</v>
      </c>
      <c r="AV638">
        <f>(Table2[[#This Row],[Rank 1Y]]+Table2[[#This Row],[Rank 6M]]+Table2[[#This Row],[Rank Sharpe]])/3</f>
        <v>587.66666666666663</v>
      </c>
    </row>
    <row r="639" spans="1:48" x14ac:dyDescent="0.3">
      <c r="A639" t="s">
        <v>735</v>
      </c>
      <c r="B639" t="s">
        <v>736</v>
      </c>
      <c r="C639" t="s">
        <v>3066</v>
      </c>
      <c r="D639" t="s">
        <v>422</v>
      </c>
      <c r="E639">
        <v>22038.747375449999</v>
      </c>
      <c r="F639">
        <v>982.25</v>
      </c>
      <c r="G639">
        <v>-23.999184881356399</v>
      </c>
      <c r="H639">
        <f>(Table2[[#This Row],[1Y Return vs Nifty]]-AVERAGE(Table2[1Y Return vs Nifty]))/_xlfn.STDEV.P(Table2[1Y Return vs Nifty])</f>
        <v>-0.88121395025437044</v>
      </c>
      <c r="I639">
        <v>4.8720755805261202</v>
      </c>
      <c r="J639">
        <f>(Table2[[#This Row],[1M Return vs Nifty]]-AVERAGE(Table2[1M Return vs Nifty]))/_xlfn.STDEV.P(Table2[1M Return vs Nifty])</f>
        <v>0.85169638179702412</v>
      </c>
      <c r="K639">
        <v>-4.4084805406882097</v>
      </c>
      <c r="L639">
        <f>(Table2[[#This Row],[6M Return vs Nifty]]-AVERAGE(Table2[6M Return vs Nifty]))/_xlfn.STDEV.P(Table2[6M Return vs Nifty])</f>
        <v>-0.3125254648996123</v>
      </c>
      <c r="M639">
        <v>-1.6980198606322201</v>
      </c>
      <c r="N639">
        <f>(Table2[[#This Row],[1W Return vs Nifty]]-AVERAGE(Table2[1W Return vs Nifty]))/_xlfn.STDEV.P(Table2[1W Return vs Nifty])</f>
        <v>0.28410129989352823</v>
      </c>
      <c r="O639">
        <v>974.91</v>
      </c>
      <c r="P639">
        <v>933.744756493154</v>
      </c>
      <c r="Q639">
        <v>915.31309397135499</v>
      </c>
      <c r="R639">
        <v>48.321343092106403</v>
      </c>
      <c r="S639" s="1">
        <f>(Table2[[#This Row],[Close Price]]-Table2[[#This Row],[20D EMA]])/Table2[[#This Row],[20D EMA]]</f>
        <v>7.5289001035993399E-3</v>
      </c>
      <c r="T639" s="1">
        <f>(Table2[[#This Row],[Close Price]]-Table2[[#This Row],[50D EMA]])/Table2[[#This Row],[50D EMA]]</f>
        <v>5.1947004970626175E-2</v>
      </c>
      <c r="U639" s="1">
        <f>(Table2[[#This Row],[Close Price]]-Table2[[#This Row],[200D EMA]])/Table2[[#This Row],[200D EMA]]</f>
        <v>7.3130064968501177E-2</v>
      </c>
      <c r="V639">
        <v>1.12634897756028</v>
      </c>
      <c r="W639">
        <v>949.7</v>
      </c>
      <c r="X639">
        <v>979.75</v>
      </c>
      <c r="Y639">
        <v>971.05</v>
      </c>
      <c r="Z639">
        <v>1026.8499999999999</v>
      </c>
      <c r="AA639">
        <v>971.05</v>
      </c>
      <c r="AB639">
        <v>1064</v>
      </c>
      <c r="AC639" s="1">
        <f>(Table2[[#This Row],[Close Price]]/Table2[[#This Row],[Day Low]])-1</f>
        <v>3.4273981257239017E-2</v>
      </c>
      <c r="AD639" s="1">
        <f>(Table2[[#This Row],[Day High]]/Table2[[#This Row],[Close Price]])-1</f>
        <v>-2.5451768897938321E-3</v>
      </c>
      <c r="AE639" s="1">
        <f>(Table2[[#This Row],[Close Price]]/Table2[[#This Row],[Current Week Low]])-1</f>
        <v>1.1533906595952992E-2</v>
      </c>
      <c r="AF639" s="1">
        <f>(Table2[[#This Row],[Current Week High]]/Table2[[#This Row],[Close Price]])-1</f>
        <v>4.5405955713921919E-2</v>
      </c>
      <c r="AG639" s="1">
        <f>(Table2[[#This Row],[Close Price]]/Table2[[#This Row],[Current Month Low]])-1</f>
        <v>1.1533906595952992E-2</v>
      </c>
      <c r="AH639" s="1">
        <f>(Table2[[#This Row],[Current Month High]]/Table2[[#This Row],[Close Price]])-1</f>
        <v>8.3227284296258697E-2</v>
      </c>
      <c r="AI639">
        <v>16.0549758208195</v>
      </c>
      <c r="AJ639">
        <v>33.349171870757502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0.12</v>
      </c>
      <c r="AM639" t="s">
        <v>3111</v>
      </c>
      <c r="AN639">
        <v>4.4800000000000004</v>
      </c>
      <c r="AO639" t="s">
        <v>3111</v>
      </c>
      <c r="AP639">
        <v>-9.2345562657009994E-2</v>
      </c>
      <c r="AQ639">
        <f>(Table2[[#This Row],[Sharpe Ratio]]-AVERAGE(Table2[Sharpe Ratio]))/_xlfn.STDEV.P(Table2[Sharpe Ratio])</f>
        <v>-1.8100734936202914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-1.8680152270837216</v>
      </c>
      <c r="AS639">
        <f>_xlfn.RANK.AVG(Table2[[#This Row],[1Y Return vs Nifty Z-Score]],Table2[1Y Return vs Nifty Z-Score])</f>
        <v>632</v>
      </c>
      <c r="AT639">
        <f>_xlfn.RANK.AVG(Table2[[#This Row],[6M Return vs Nifty Z-Score]],Table2[6M Return vs Nifty Z-Score])</f>
        <v>426</v>
      </c>
      <c r="AU639">
        <f>_xlfn.RANK.AVG(Table2[[#This Row],[Sharpe Ratio Z-Score]],Table2[Sharpe Ratio Z-Score])</f>
        <v>710</v>
      </c>
      <c r="AV639">
        <f>(Table2[[#This Row],[Rank 1Y]]+Table2[[#This Row],[Rank 6M]]+Table2[[#This Row],[Rank Sharpe]])/3</f>
        <v>589.33333333333337</v>
      </c>
    </row>
    <row r="640" spans="1:48" x14ac:dyDescent="0.3">
      <c r="A640" t="s">
        <v>896</v>
      </c>
      <c r="B640" t="s">
        <v>897</v>
      </c>
      <c r="C640" t="s">
        <v>3073</v>
      </c>
      <c r="D640" t="s">
        <v>130</v>
      </c>
      <c r="E640">
        <v>16490.51911795</v>
      </c>
      <c r="F640">
        <v>56.27</v>
      </c>
      <c r="G640">
        <v>-5.6453251948272696</v>
      </c>
      <c r="H640">
        <f>(Table2[[#This Row],[1Y Return vs Nifty]]-AVERAGE(Table2[1Y Return vs Nifty]))/_xlfn.STDEV.P(Table2[1Y Return vs Nifty])</f>
        <v>-0.60407357729379541</v>
      </c>
      <c r="I640">
        <v>-2.7834318803118201</v>
      </c>
      <c r="J640">
        <f>(Table2[[#This Row],[1M Return vs Nifty]]-AVERAGE(Table2[1M Return vs Nifty]))/_xlfn.STDEV.P(Table2[1M Return vs Nifty])</f>
        <v>6.6609963106953912E-2</v>
      </c>
      <c r="K640">
        <v>-29.654038326852401</v>
      </c>
      <c r="L640">
        <f>(Table2[[#This Row],[6M Return vs Nifty]]-AVERAGE(Table2[6M Return vs Nifty]))/_xlfn.STDEV.P(Table2[6M Return vs Nifty])</f>
        <v>-1.2011563476943261</v>
      </c>
      <c r="M640">
        <v>-0.81249907541825805</v>
      </c>
      <c r="N640">
        <f>(Table2[[#This Row],[1W Return vs Nifty]]-AVERAGE(Table2[1W Return vs Nifty]))/_xlfn.STDEV.P(Table2[1W Return vs Nifty])</f>
        <v>0.45614321243128081</v>
      </c>
      <c r="O640">
        <v>57.17</v>
      </c>
      <c r="P640">
        <v>58.2958411208838</v>
      </c>
      <c r="Q640">
        <v>56.040598593361302</v>
      </c>
      <c r="R640">
        <v>45.281163240002797</v>
      </c>
      <c r="S640" s="1">
        <f>(Table2[[#This Row],[Close Price]]-Table2[[#This Row],[20D EMA]])/Table2[[#This Row],[20D EMA]]</f>
        <v>-1.5742522301906568E-2</v>
      </c>
      <c r="T640" s="1">
        <f>(Table2[[#This Row],[Close Price]]-Table2[[#This Row],[50D EMA]])/Table2[[#This Row],[50D EMA]]</f>
        <v>-3.4751040244585529E-2</v>
      </c>
      <c r="U640" s="1">
        <f>(Table2[[#This Row],[Close Price]]-Table2[[#This Row],[200D EMA]])/Table2[[#This Row],[200D EMA]]</f>
        <v>4.0934860154380305E-3</v>
      </c>
      <c r="V640">
        <v>0.672742060929027</v>
      </c>
      <c r="W640">
        <v>55.87</v>
      </c>
      <c r="X640">
        <v>56.24</v>
      </c>
      <c r="Y640">
        <v>53.75</v>
      </c>
      <c r="Z640">
        <v>56.89</v>
      </c>
      <c r="AA640">
        <v>53.75</v>
      </c>
      <c r="AB640">
        <v>59.59</v>
      </c>
      <c r="AC640" s="1">
        <f>(Table2[[#This Row],[Close Price]]/Table2[[#This Row],[Day Low]])-1</f>
        <v>7.1594773581529214E-3</v>
      </c>
      <c r="AD640" s="1">
        <f>(Table2[[#This Row],[Day High]]/Table2[[#This Row],[Close Price]])-1</f>
        <v>-5.3314377110358357E-4</v>
      </c>
      <c r="AE640" s="1">
        <f>(Table2[[#This Row],[Close Price]]/Table2[[#This Row],[Current Week Low]])-1</f>
        <v>4.6883720930232631E-2</v>
      </c>
      <c r="AF640" s="1">
        <f>(Table2[[#This Row],[Current Week High]]/Table2[[#This Row],[Close Price]])-1</f>
        <v>1.1018304602807838E-2</v>
      </c>
      <c r="AG640" s="1">
        <f>(Table2[[#This Row],[Close Price]]/Table2[[#This Row],[Current Month Low]])-1</f>
        <v>4.6883720930232631E-2</v>
      </c>
      <c r="AH640" s="1">
        <f>(Table2[[#This Row],[Current Month High]]/Table2[[#This Row],[Close Price]])-1</f>
        <v>5.900124400213258E-2</v>
      </c>
      <c r="AI640">
        <v>30.975653101119601</v>
      </c>
      <c r="AJ640">
        <v>43.729246487867201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</v>
      </c>
      <c r="AM640" t="s">
        <v>3110</v>
      </c>
      <c r="AN640">
        <v>-0.9</v>
      </c>
      <c r="AO640" t="s">
        <v>3110</v>
      </c>
      <c r="AQ640">
        <f>(Table2[[#This Row],[Sharpe Ratio]]-AVERAGE(Table2[Sharpe Ratio]))/_xlfn.STDEV.P(Table2[Sharpe Ratio])</f>
        <v>-0.72922868034186683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534</v>
      </c>
      <c r="AT640">
        <f>_xlfn.RANK.AVG(Table2[[#This Row],[6M Return vs Nifty Z-Score]],Table2[6M Return vs Nifty Z-Score])</f>
        <v>682</v>
      </c>
      <c r="AU640">
        <f>_xlfn.RANK.AVG(Table2[[#This Row],[Sharpe Ratio Z-Score]],Table2[Sharpe Ratio Z-Score])</f>
        <v>552.5</v>
      </c>
      <c r="AV640">
        <f>(Table2[[#This Row],[Rank 1Y]]+Table2[[#This Row],[Rank 6M]]+Table2[[#This Row],[Rank Sharpe]])/3</f>
        <v>589.5</v>
      </c>
    </row>
    <row r="641" spans="1:48" x14ac:dyDescent="0.3">
      <c r="A641" t="s">
        <v>1357</v>
      </c>
      <c r="B641" t="s">
        <v>1358</v>
      </c>
      <c r="C641" t="s">
        <v>3082</v>
      </c>
      <c r="D641" t="s">
        <v>558</v>
      </c>
      <c r="E641">
        <v>7952.9167822399904</v>
      </c>
      <c r="F641">
        <v>46.39</v>
      </c>
      <c r="G641">
        <v>-13.4750102992974</v>
      </c>
      <c r="H641">
        <f>(Table2[[#This Row],[1Y Return vs Nifty]]-AVERAGE(Table2[1Y Return vs Nifty]))/_xlfn.STDEV.P(Table2[1Y Return vs Nifty])</f>
        <v>-0.72230058169926836</v>
      </c>
      <c r="I641">
        <v>-3.8155034221816799</v>
      </c>
      <c r="J641">
        <f>(Table2[[#This Row],[1M Return vs Nifty]]-AVERAGE(Table2[1M Return vs Nifty]))/_xlfn.STDEV.P(Table2[1M Return vs Nifty])</f>
        <v>-3.9230878245953463E-2</v>
      </c>
      <c r="K641">
        <v>-34.178819279153899</v>
      </c>
      <c r="L641">
        <f>(Table2[[#This Row],[6M Return vs Nifty]]-AVERAGE(Table2[6M Return vs Nifty]))/_xlfn.STDEV.P(Table2[6M Return vs Nifty])</f>
        <v>-1.3604263517938202</v>
      </c>
      <c r="M641">
        <v>-5.1134444429079702</v>
      </c>
      <c r="N641">
        <f>(Table2[[#This Row],[1W Return vs Nifty]]-AVERAGE(Table2[1W Return vs Nifty]))/_xlfn.STDEV.P(Table2[1W Return vs Nifty])</f>
        <v>-0.37945870578290347</v>
      </c>
      <c r="O641">
        <v>44.31</v>
      </c>
      <c r="P641">
        <v>44.1760204141329</v>
      </c>
      <c r="Q641">
        <v>46.2523663227771</v>
      </c>
      <c r="R641">
        <v>60.040788095308798</v>
      </c>
      <c r="S641" s="1">
        <f>(Table2[[#This Row],[Close Price]]-Table2[[#This Row],[20D EMA]])/Table2[[#This Row],[20D EMA]]</f>
        <v>4.694199954863458E-2</v>
      </c>
      <c r="T641" s="1">
        <f>(Table2[[#This Row],[Close Price]]-Table2[[#This Row],[50D EMA]])/Table2[[#This Row],[50D EMA]]</f>
        <v>5.011722570552777E-2</v>
      </c>
      <c r="U641" s="1">
        <f>(Table2[[#This Row],[Close Price]]-Table2[[#This Row],[200D EMA]])/Table2[[#This Row],[200D EMA]]</f>
        <v>2.9757110428125905E-3</v>
      </c>
      <c r="V641">
        <v>2.0034255894041499</v>
      </c>
      <c r="W641">
        <v>46.23</v>
      </c>
      <c r="X641">
        <v>46.88</v>
      </c>
      <c r="Y641">
        <v>42.5</v>
      </c>
      <c r="Z641">
        <v>46.8</v>
      </c>
      <c r="AA641">
        <v>42.5</v>
      </c>
      <c r="AB641">
        <v>47.6</v>
      </c>
      <c r="AC641" s="1">
        <f>(Table2[[#This Row],[Close Price]]/Table2[[#This Row],[Day Low]])-1</f>
        <v>3.4609560891196711E-3</v>
      </c>
      <c r="AD641" s="1">
        <f>(Table2[[#This Row],[Day High]]/Table2[[#This Row],[Close Price]])-1</f>
        <v>1.0562621254580851E-2</v>
      </c>
      <c r="AE641" s="1">
        <f>(Table2[[#This Row],[Close Price]]/Table2[[#This Row],[Current Week Low]])-1</f>
        <v>9.1529411764705859E-2</v>
      </c>
      <c r="AF641" s="1">
        <f>(Table2[[#This Row],[Current Week High]]/Table2[[#This Row],[Close Price]])-1</f>
        <v>8.8381116619959954E-3</v>
      </c>
      <c r="AG641" s="1">
        <f>(Table2[[#This Row],[Close Price]]/Table2[[#This Row],[Current Month Low]])-1</f>
        <v>9.1529411764705859E-2</v>
      </c>
      <c r="AH641" s="1">
        <f>(Table2[[#This Row],[Current Month High]]/Table2[[#This Row],[Close Price]])-1</f>
        <v>2.6083207587842328E-2</v>
      </c>
      <c r="AI641">
        <v>48.092261263203198</v>
      </c>
      <c r="AJ641">
        <v>20.025873221215999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-0.04</v>
      </c>
      <c r="AM641" t="s">
        <v>3110</v>
      </c>
      <c r="AN641">
        <v>12.54</v>
      </c>
      <c r="AO641" t="s">
        <v>3111</v>
      </c>
      <c r="AP641">
        <v>1.8616056555416E-2</v>
      </c>
      <c r="AQ641">
        <f>(Table2[[#This Row],[Sharpe Ratio]]-AVERAGE(Table2[Sharpe Ratio]))/_xlfn.STDEV.P(Table2[Sharpe Ratio])</f>
        <v>-0.51133983335575983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583</v>
      </c>
      <c r="AT641">
        <f>_xlfn.RANK.AVG(Table2[[#This Row],[6M Return vs Nifty Z-Score]],Table2[6M Return vs Nifty Z-Score])</f>
        <v>705</v>
      </c>
      <c r="AU641">
        <f>_xlfn.RANK.AVG(Table2[[#This Row],[Sharpe Ratio Z-Score]],Table2[Sharpe Ratio Z-Score])</f>
        <v>482</v>
      </c>
      <c r="AV641">
        <f>(Table2[[#This Row],[Rank 1Y]]+Table2[[#This Row],[Rank 6M]]+Table2[[#This Row],[Rank Sharpe]])/3</f>
        <v>590</v>
      </c>
    </row>
    <row r="642" spans="1:48" x14ac:dyDescent="0.3">
      <c r="A642" t="s">
        <v>2126</v>
      </c>
      <c r="B642" t="s">
        <v>2127</v>
      </c>
      <c r="C642" t="s">
        <v>3069</v>
      </c>
      <c r="D642" t="s">
        <v>46</v>
      </c>
      <c r="E642">
        <v>2697.2274596399998</v>
      </c>
      <c r="F642">
        <v>680.4</v>
      </c>
      <c r="G642">
        <v>-39.687317006574403</v>
      </c>
      <c r="H642">
        <f>(Table2[[#This Row],[1Y Return vs Nifty]]-AVERAGE(Table2[1Y Return vs Nifty]))/_xlfn.STDEV.P(Table2[1Y Return vs Nifty])</f>
        <v>-1.1181022594435699</v>
      </c>
      <c r="I642">
        <v>-2.9210570649207099</v>
      </c>
      <c r="J642">
        <f>(Table2[[#This Row],[1M Return vs Nifty]]-AVERAGE(Table2[1M Return vs Nifty]))/_xlfn.STDEV.P(Table2[1M Return vs Nifty])</f>
        <v>5.2496246431883664E-2</v>
      </c>
      <c r="K642">
        <v>-23.310063172522899</v>
      </c>
      <c r="L642">
        <f>(Table2[[#This Row],[6M Return vs Nifty]]-AVERAGE(Table2[6M Return vs Nifty]))/_xlfn.STDEV.P(Table2[6M Return vs Nifty])</f>
        <v>-0.97785162654020863</v>
      </c>
      <c r="M642">
        <v>-1.7933245474701001</v>
      </c>
      <c r="N642">
        <f>(Table2[[#This Row],[1W Return vs Nifty]]-AVERAGE(Table2[1W Return vs Nifty]))/_xlfn.STDEV.P(Table2[1W Return vs Nifty])</f>
        <v>0.26558518951963256</v>
      </c>
      <c r="O642">
        <v>684.02</v>
      </c>
      <c r="P642">
        <v>679.40678767255304</v>
      </c>
      <c r="Q642">
        <v>697.00122361082094</v>
      </c>
      <c r="R642">
        <v>48.007314222792303</v>
      </c>
      <c r="S642" s="1">
        <f>(Table2[[#This Row],[Close Price]]-Table2[[#This Row],[20D EMA]])/Table2[[#This Row],[20D EMA]]</f>
        <v>-5.2922429168737826E-3</v>
      </c>
      <c r="T642" s="1">
        <f>(Table2[[#This Row],[Close Price]]-Table2[[#This Row],[50D EMA]])/Table2[[#This Row],[50D EMA]]</f>
        <v>1.4618816671664299E-3</v>
      </c>
      <c r="U642" s="1">
        <f>(Table2[[#This Row],[Close Price]]-Table2[[#This Row],[200D EMA]])/Table2[[#This Row],[200D EMA]]</f>
        <v>-2.3818069536260183E-2</v>
      </c>
      <c r="V642">
        <v>1.37433454741412</v>
      </c>
      <c r="W642">
        <v>680.4</v>
      </c>
      <c r="X642">
        <v>682.5</v>
      </c>
      <c r="Y642">
        <v>655.1</v>
      </c>
      <c r="Z642">
        <v>714.95</v>
      </c>
      <c r="AA642">
        <v>655.1</v>
      </c>
      <c r="AB642">
        <v>745.75</v>
      </c>
      <c r="AC642" s="1">
        <f>(Table2[[#This Row],[Close Price]]/Table2[[#This Row],[Day Low]])-1</f>
        <v>0</v>
      </c>
      <c r="AD642" s="1">
        <f>(Table2[[#This Row],[Day High]]/Table2[[#This Row],[Close Price]])-1</f>
        <v>3.0864197530864335E-3</v>
      </c>
      <c r="AE642" s="1">
        <f>(Table2[[#This Row],[Close Price]]/Table2[[#This Row],[Current Week Low]])-1</f>
        <v>3.8620058006411107E-2</v>
      </c>
      <c r="AF642" s="1">
        <f>(Table2[[#This Row],[Current Week High]]/Table2[[#This Row],[Close Price]])-1</f>
        <v>5.0778953556731343E-2</v>
      </c>
      <c r="AG642" s="1">
        <f>(Table2[[#This Row],[Close Price]]/Table2[[#This Row],[Current Month Low]])-1</f>
        <v>3.8620058006411107E-2</v>
      </c>
      <c r="AH642" s="1">
        <f>(Table2[[#This Row],[Current Month High]]/Table2[[#This Row],[Close Price]])-1</f>
        <v>9.6046443268665627E-2</v>
      </c>
      <c r="AI642">
        <v>24.3386243386243</v>
      </c>
      <c r="AJ642">
        <v>13.418903150525001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-0.02</v>
      </c>
      <c r="AM642" t="s">
        <v>3110</v>
      </c>
      <c r="AN642">
        <v>0.47</v>
      </c>
      <c r="AO642" t="s">
        <v>3111</v>
      </c>
      <c r="AP642">
        <v>3.0584451560003001E-2</v>
      </c>
      <c r="AQ642">
        <f>(Table2[[#This Row],[Sharpe Ratio]]-AVERAGE(Table2[Sharpe Ratio]))/_xlfn.STDEV.P(Table2[Sharpe Ratio])</f>
        <v>-0.37125754578529929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695</v>
      </c>
      <c r="AT642">
        <f>_xlfn.RANK.AVG(Table2[[#This Row],[6M Return vs Nifty Z-Score]],Table2[6M Return vs Nifty Z-Score])</f>
        <v>638</v>
      </c>
      <c r="AU642">
        <f>_xlfn.RANK.AVG(Table2[[#This Row],[Sharpe Ratio Z-Score]],Table2[Sharpe Ratio Z-Score])</f>
        <v>437</v>
      </c>
      <c r="AV642">
        <f>(Table2[[#This Row],[Rank 1Y]]+Table2[[#This Row],[Rank 6M]]+Table2[[#This Row],[Rank Sharpe]])/3</f>
        <v>590</v>
      </c>
    </row>
    <row r="643" spans="1:48" x14ac:dyDescent="0.3">
      <c r="A643" t="s">
        <v>1648</v>
      </c>
      <c r="B643" t="s">
        <v>1649</v>
      </c>
      <c r="C643" t="s">
        <v>3075</v>
      </c>
      <c r="D643" t="s">
        <v>78</v>
      </c>
      <c r="E643">
        <v>5007.0167980199903</v>
      </c>
      <c r="F643">
        <v>220.95</v>
      </c>
      <c r="G643">
        <v>-6.3008269373339498</v>
      </c>
      <c r="H643">
        <f>(Table2[[#This Row],[1Y Return vs Nifty]]-AVERAGE(Table2[1Y Return vs Nifty]))/_xlfn.STDEV.P(Table2[1Y Return vs Nifty])</f>
        <v>-0.61397154973650414</v>
      </c>
      <c r="I643">
        <v>-6.5880718825521001</v>
      </c>
      <c r="J643">
        <f>(Table2[[#This Row],[1M Return vs Nifty]]-AVERAGE(Table2[1M Return vs Nifty]))/_xlfn.STDEV.P(Table2[1M Return vs Nifty])</f>
        <v>-0.32356289075593825</v>
      </c>
      <c r="K643">
        <v>-12.088697956242299</v>
      </c>
      <c r="L643">
        <f>(Table2[[#This Row],[6M Return vs Nifty]]-AVERAGE(Table2[6M Return vs Nifty]))/_xlfn.STDEV.P(Table2[6M Return vs Nifty])</f>
        <v>-0.58286523872625895</v>
      </c>
      <c r="M643">
        <v>-5.1374480169326597</v>
      </c>
      <c r="N643">
        <f>(Table2[[#This Row],[1W Return vs Nifty]]-AVERAGE(Table2[1W Return vs Nifty]))/_xlfn.STDEV.P(Table2[1W Return vs Nifty])</f>
        <v>-0.38412219968604355</v>
      </c>
      <c r="O643">
        <v>227.18</v>
      </c>
      <c r="P643">
        <v>222.12161461811399</v>
      </c>
      <c r="Q643">
        <v>209.34191905833799</v>
      </c>
      <c r="R643">
        <v>34.940461185918402</v>
      </c>
      <c r="S643" s="1">
        <f>(Table2[[#This Row],[Close Price]]-Table2[[#This Row],[20D EMA]])/Table2[[#This Row],[20D EMA]]</f>
        <v>-2.7423188660973756E-2</v>
      </c>
      <c r="T643" s="1">
        <f>(Table2[[#This Row],[Close Price]]-Table2[[#This Row],[50D EMA]])/Table2[[#This Row],[50D EMA]]</f>
        <v>-5.2746537977779546E-3</v>
      </c>
      <c r="U643" s="1">
        <f>(Table2[[#This Row],[Close Price]]-Table2[[#This Row],[200D EMA]])/Table2[[#This Row],[200D EMA]]</f>
        <v>5.5450341689220563E-2</v>
      </c>
      <c r="V643">
        <v>0.85345717272698796</v>
      </c>
      <c r="W643">
        <v>219.07</v>
      </c>
      <c r="X643">
        <v>220.75</v>
      </c>
      <c r="Y643">
        <v>217</v>
      </c>
      <c r="Z643">
        <v>225.45</v>
      </c>
      <c r="AA643">
        <v>217</v>
      </c>
      <c r="AB643">
        <v>233.51</v>
      </c>
      <c r="AC643" s="1">
        <f>(Table2[[#This Row],[Close Price]]/Table2[[#This Row],[Day Low]])-1</f>
        <v>8.5817318665266651E-3</v>
      </c>
      <c r="AD643" s="1">
        <f>(Table2[[#This Row],[Day High]]/Table2[[#This Row],[Close Price]])-1</f>
        <v>-9.0518216791124484E-4</v>
      </c>
      <c r="AE643" s="1">
        <f>(Table2[[#This Row],[Close Price]]/Table2[[#This Row],[Current Week Low]])-1</f>
        <v>1.8202764976958496E-2</v>
      </c>
      <c r="AF643" s="1">
        <f>(Table2[[#This Row],[Current Week High]]/Table2[[#This Row],[Close Price]])-1</f>
        <v>2.0366598778004175E-2</v>
      </c>
      <c r="AG643" s="1">
        <f>(Table2[[#This Row],[Close Price]]/Table2[[#This Row],[Current Month Low]])-1</f>
        <v>1.8202764976958496E-2</v>
      </c>
      <c r="AH643" s="1">
        <f>(Table2[[#This Row],[Current Month High]]/Table2[[#This Row],[Close Price]])-1</f>
        <v>5.6845440144829062E-2</v>
      </c>
      <c r="AI643">
        <v>11.7899977370445</v>
      </c>
      <c r="AJ643">
        <v>25.432869713312499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0.06</v>
      </c>
      <c r="AM643" t="s">
        <v>3111</v>
      </c>
      <c r="AN643">
        <v>-2.0499999999999998</v>
      </c>
      <c r="AO643" t="s">
        <v>3110</v>
      </c>
      <c r="AP643">
        <v>-9.4311994861320997E-2</v>
      </c>
      <c r="AQ643">
        <f>(Table2[[#This Row],[Sharpe Ratio]]-AVERAGE(Table2[Sharpe Ratio]))/_xlfn.STDEV.P(Table2[Sharpe Ratio])</f>
        <v>-1.8330893049656334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-3.7376111838703778</v>
      </c>
      <c r="AS643">
        <f>_xlfn.RANK.AVG(Table2[[#This Row],[1Y Return vs Nifty Z-Score]],Table2[1Y Return vs Nifty Z-Score])</f>
        <v>541</v>
      </c>
      <c r="AT643">
        <f>_xlfn.RANK.AVG(Table2[[#This Row],[6M Return vs Nifty Z-Score]],Table2[6M Return vs Nifty Z-Score])</f>
        <v>520</v>
      </c>
      <c r="AU643">
        <f>_xlfn.RANK.AVG(Table2[[#This Row],[Sharpe Ratio Z-Score]],Table2[Sharpe Ratio Z-Score])</f>
        <v>712</v>
      </c>
      <c r="AV643">
        <f>(Table2[[#This Row],[Rank 1Y]]+Table2[[#This Row],[Rank 6M]]+Table2[[#This Row],[Rank Sharpe]])/3</f>
        <v>591</v>
      </c>
    </row>
    <row r="644" spans="1:48" x14ac:dyDescent="0.3">
      <c r="A644" t="s">
        <v>1836</v>
      </c>
      <c r="B644" t="s">
        <v>1837</v>
      </c>
      <c r="C644" t="s">
        <v>3082</v>
      </c>
      <c r="D644" t="s">
        <v>1838</v>
      </c>
      <c r="E644">
        <v>3878.2989594999999</v>
      </c>
      <c r="F644">
        <v>21.91</v>
      </c>
      <c r="G644">
        <v>7.2136886387043901</v>
      </c>
      <c r="H644">
        <f>(Table2[[#This Row],[1Y Return vs Nifty]]-AVERAGE(Table2[1Y Return vs Nifty]))/_xlfn.STDEV.P(Table2[1Y Return vs Nifty])</f>
        <v>-0.40990450601415679</v>
      </c>
      <c r="I644">
        <v>-7.4754216133029097</v>
      </c>
      <c r="J644">
        <f>(Table2[[#This Row],[1M Return vs Nifty]]-AVERAGE(Table2[1M Return vs Nifty]))/_xlfn.STDEV.P(Table2[1M Return vs Nifty])</f>
        <v>-0.41456224328801705</v>
      </c>
      <c r="K644">
        <v>-27.485202778948299</v>
      </c>
      <c r="L644">
        <f>(Table2[[#This Row],[6M Return vs Nifty]]-AVERAGE(Table2[6M Return vs Nifty]))/_xlfn.STDEV.P(Table2[6M Return vs Nifty])</f>
        <v>-1.1248144318652042</v>
      </c>
      <c r="M644">
        <v>-9.9009422262340099</v>
      </c>
      <c r="N644">
        <f>(Table2[[#This Row],[1W Return vs Nifty]]-AVERAGE(Table2[1W Return vs Nifty]))/_xlfn.STDEV.P(Table2[1W Return vs Nifty])</f>
        <v>-1.3095896396543771</v>
      </c>
      <c r="O644">
        <v>22.9</v>
      </c>
      <c r="P644">
        <v>22.611452479101199</v>
      </c>
      <c r="Q644">
        <v>21.365583628418399</v>
      </c>
      <c r="R644">
        <v>37.4470916653232</v>
      </c>
      <c r="S644" s="1">
        <f>(Table2[[#This Row],[Close Price]]-Table2[[#This Row],[20D EMA]])/Table2[[#This Row],[20D EMA]]</f>
        <v>-4.323144104803487E-2</v>
      </c>
      <c r="T644" s="1">
        <f>(Table2[[#This Row],[Close Price]]-Table2[[#This Row],[50D EMA]])/Table2[[#This Row],[50D EMA]]</f>
        <v>-3.1022000013025342E-2</v>
      </c>
      <c r="U644" s="1">
        <f>(Table2[[#This Row],[Close Price]]-Table2[[#This Row],[200D EMA]])/Table2[[#This Row],[200D EMA]]</f>
        <v>2.5480996964551528E-2</v>
      </c>
      <c r="V644">
        <v>1.1439059803942799</v>
      </c>
      <c r="W644">
        <v>21.78</v>
      </c>
      <c r="X644">
        <v>21.92</v>
      </c>
      <c r="Y644">
        <v>21.02</v>
      </c>
      <c r="Z644">
        <v>22.61</v>
      </c>
      <c r="AA644">
        <v>21.02</v>
      </c>
      <c r="AB644">
        <v>24.28</v>
      </c>
      <c r="AC644" s="1">
        <f>(Table2[[#This Row],[Close Price]]/Table2[[#This Row],[Day Low]])-1</f>
        <v>5.9687786960513911E-3</v>
      </c>
      <c r="AD644" s="1">
        <f>(Table2[[#This Row],[Day High]]/Table2[[#This Row],[Close Price]])-1</f>
        <v>4.5641259698769865E-4</v>
      </c>
      <c r="AE644" s="1">
        <f>(Table2[[#This Row],[Close Price]]/Table2[[#This Row],[Current Week Low]])-1</f>
        <v>4.2340627973358691E-2</v>
      </c>
      <c r="AF644" s="1">
        <f>(Table2[[#This Row],[Current Week High]]/Table2[[#This Row],[Close Price]])-1</f>
        <v>3.1948881789137351E-2</v>
      </c>
      <c r="AG644" s="1">
        <f>(Table2[[#This Row],[Close Price]]/Table2[[#This Row],[Current Month Low]])-1</f>
        <v>4.2340627973358691E-2</v>
      </c>
      <c r="AH644" s="1">
        <f>(Table2[[#This Row],[Current Month High]]/Table2[[#This Row],[Close Price]])-1</f>
        <v>0.10816978548607947</v>
      </c>
      <c r="AI644">
        <v>27.567320858055599</v>
      </c>
      <c r="AJ644">
        <v>36.510903426791202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-0.05</v>
      </c>
      <c r="AM644" t="s">
        <v>3110</v>
      </c>
      <c r="AN644">
        <v>-3.73</v>
      </c>
      <c r="AO644" t="s">
        <v>3110</v>
      </c>
      <c r="AP644">
        <v>-5.0238498560525001E-2</v>
      </c>
      <c r="AQ644">
        <f>(Table2[[#This Row],[Sharpe Ratio]]-AVERAGE(Table2[Sharpe Ratio]))/_xlfn.STDEV.P(Table2[Sharpe Ratio])</f>
        <v>-1.3172376656541362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-4.5761084864758912</v>
      </c>
      <c r="AS644">
        <f>_xlfn.RANK.AVG(Table2[[#This Row],[1Y Return vs Nifty Z-Score]],Table2[1Y Return vs Nifty Z-Score])</f>
        <v>441</v>
      </c>
      <c r="AT644">
        <f>_xlfn.RANK.AVG(Table2[[#This Row],[6M Return vs Nifty Z-Score]],Table2[6M Return vs Nifty Z-Score])</f>
        <v>668</v>
      </c>
      <c r="AU644">
        <f>_xlfn.RANK.AVG(Table2[[#This Row],[Sharpe Ratio Z-Score]],Table2[Sharpe Ratio Z-Score])</f>
        <v>664</v>
      </c>
      <c r="AV644">
        <f>(Table2[[#This Row],[Rank 1Y]]+Table2[[#This Row],[Rank 6M]]+Table2[[#This Row],[Rank Sharpe]])/3</f>
        <v>591</v>
      </c>
    </row>
    <row r="645" spans="1:48" x14ac:dyDescent="0.3">
      <c r="A645" t="s">
        <v>1051</v>
      </c>
      <c r="B645" t="s">
        <v>1052</v>
      </c>
      <c r="C645" t="s">
        <v>3077</v>
      </c>
      <c r="D645" t="s">
        <v>78</v>
      </c>
      <c r="E645">
        <v>12187.71416252</v>
      </c>
      <c r="F645">
        <v>590.20000000000005</v>
      </c>
      <c r="G645">
        <v>-36.488548869823099</v>
      </c>
      <c r="H645">
        <f>(Table2[[#This Row],[1Y Return vs Nifty]]-AVERAGE(Table2[1Y Return vs Nifty]))/_xlfn.STDEV.P(Table2[1Y Return vs Nifty])</f>
        <v>-1.0698013674473041</v>
      </c>
      <c r="I645">
        <v>-9.2171005786226008</v>
      </c>
      <c r="J645">
        <f>(Table2[[#This Row],[1M Return vs Nifty]]-AVERAGE(Table2[1M Return vs Nifty]))/_xlfn.STDEV.P(Table2[1M Return vs Nifty])</f>
        <v>-0.5931746355279166</v>
      </c>
      <c r="K645">
        <v>-27.5550520363625</v>
      </c>
      <c r="L645">
        <f>(Table2[[#This Row],[6M Return vs Nifty]]-AVERAGE(Table2[6M Return vs Nifty]))/_xlfn.STDEV.P(Table2[6M Return vs Nifty])</f>
        <v>-1.1272730904460242</v>
      </c>
      <c r="M645">
        <v>-2.93949159552501</v>
      </c>
      <c r="N645">
        <f>(Table2[[#This Row],[1W Return vs Nifty]]-AVERAGE(Table2[1W Return vs Nifty]))/_xlfn.STDEV.P(Table2[1W Return vs Nifty])</f>
        <v>4.2904057322976544E-2</v>
      </c>
      <c r="O645">
        <v>600.39</v>
      </c>
      <c r="P645">
        <v>618.50446059445301</v>
      </c>
      <c r="Q645">
        <v>650.11390352879596</v>
      </c>
      <c r="R645">
        <v>45.196387931163798</v>
      </c>
      <c r="S645" s="1">
        <f>(Table2[[#This Row],[Close Price]]-Table2[[#This Row],[20D EMA]])/Table2[[#This Row],[20D EMA]]</f>
        <v>-1.6972301337463885E-2</v>
      </c>
      <c r="T645" s="1">
        <f>(Table2[[#This Row],[Close Price]]-Table2[[#This Row],[50D EMA]])/Table2[[#This Row],[50D EMA]]</f>
        <v>-4.576274287051893E-2</v>
      </c>
      <c r="U645" s="1">
        <f>(Table2[[#This Row],[Close Price]]-Table2[[#This Row],[200D EMA]])/Table2[[#This Row],[200D EMA]]</f>
        <v>-9.2159086590188732E-2</v>
      </c>
      <c r="V645">
        <v>0.69240389734511998</v>
      </c>
      <c r="W645">
        <v>587.25</v>
      </c>
      <c r="X645">
        <v>591</v>
      </c>
      <c r="Y645">
        <v>570.20000000000005</v>
      </c>
      <c r="Z645">
        <v>596</v>
      </c>
      <c r="AA645">
        <v>570.20000000000005</v>
      </c>
      <c r="AB645">
        <v>610.85</v>
      </c>
      <c r="AC645" s="1">
        <f>(Table2[[#This Row],[Close Price]]/Table2[[#This Row],[Day Low]])-1</f>
        <v>5.0234142188165798E-3</v>
      </c>
      <c r="AD645" s="1">
        <f>(Table2[[#This Row],[Day High]]/Table2[[#This Row],[Close Price]])-1</f>
        <v>1.3554727211113615E-3</v>
      </c>
      <c r="AE645" s="1">
        <f>(Table2[[#This Row],[Close Price]]/Table2[[#This Row],[Current Week Low]])-1</f>
        <v>3.5075412136092554E-2</v>
      </c>
      <c r="AF645" s="1">
        <f>(Table2[[#This Row],[Current Week High]]/Table2[[#This Row],[Close Price]])-1</f>
        <v>9.8271772280582592E-3</v>
      </c>
      <c r="AG645" s="1">
        <f>(Table2[[#This Row],[Close Price]]/Table2[[#This Row],[Current Month Low]])-1</f>
        <v>3.5075412136092554E-2</v>
      </c>
      <c r="AH645" s="1">
        <f>(Table2[[#This Row],[Current Month High]]/Table2[[#This Row],[Close Price]])-1</f>
        <v>3.4988139613690183E-2</v>
      </c>
      <c r="AI645">
        <v>39.613690274483197</v>
      </c>
      <c r="AJ645">
        <v>17.0451165096678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-0.16</v>
      </c>
      <c r="AM645" t="s">
        <v>3110</v>
      </c>
      <c r="AN645">
        <v>0.09</v>
      </c>
      <c r="AO645" t="s">
        <v>3111</v>
      </c>
      <c r="AP645">
        <v>3.8037291896814998E-2</v>
      </c>
      <c r="AQ645">
        <f>(Table2[[#This Row],[Sharpe Ratio]]-AVERAGE(Table2[Sharpe Ratio]))/_xlfn.STDEV.P(Table2[Sharpe Ratio])</f>
        <v>-0.28402689181056834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687</v>
      </c>
      <c r="AT645">
        <f>_xlfn.RANK.AVG(Table2[[#This Row],[6M Return vs Nifty Z-Score]],Table2[6M Return vs Nifty Z-Score])</f>
        <v>670</v>
      </c>
      <c r="AU645">
        <f>_xlfn.RANK.AVG(Table2[[#This Row],[Sharpe Ratio Z-Score]],Table2[Sharpe Ratio Z-Score])</f>
        <v>417</v>
      </c>
      <c r="AV645">
        <f>(Table2[[#This Row],[Rank 1Y]]+Table2[[#This Row],[Rank 6M]]+Table2[[#This Row],[Rank Sharpe]])/3</f>
        <v>591.33333333333337</v>
      </c>
    </row>
    <row r="646" spans="1:48" x14ac:dyDescent="0.3">
      <c r="A646" t="s">
        <v>93</v>
      </c>
      <c r="B646" t="s">
        <v>94</v>
      </c>
      <c r="C646" t="s">
        <v>3078</v>
      </c>
      <c r="D646" t="s">
        <v>95</v>
      </c>
      <c r="E646">
        <v>297326.27263685397</v>
      </c>
      <c r="F646">
        <v>3101.45</v>
      </c>
      <c r="G646">
        <v>-31.209462068555901</v>
      </c>
      <c r="H646">
        <f>(Table2[[#This Row],[1Y Return vs Nifty]]-AVERAGE(Table2[1Y Return vs Nifty]))/_xlfn.STDEV.P(Table2[1Y Return vs Nifty])</f>
        <v>-0.9900879932588631</v>
      </c>
      <c r="I646">
        <v>6.2907477674533903</v>
      </c>
      <c r="J646">
        <f>(Table2[[#This Row],[1M Return vs Nifty]]-AVERAGE(Table2[1M Return vs Nifty]))/_xlfn.STDEV.P(Table2[1M Return vs Nifty])</f>
        <v>0.99718383278933642</v>
      </c>
      <c r="K646">
        <v>-6.7578320862007599</v>
      </c>
      <c r="L646">
        <f>(Table2[[#This Row],[6M Return vs Nifty]]-AVERAGE(Table2[6M Return vs Nifty]))/_xlfn.STDEV.P(Table2[6M Return vs Nifty])</f>
        <v>-0.39522145266773001</v>
      </c>
      <c r="M646">
        <v>5.5499152174389703</v>
      </c>
      <c r="N646">
        <f>(Table2[[#This Row],[1W Return vs Nifty]]-AVERAGE(Table2[1W Return vs Nifty]))/_xlfn.STDEV.P(Table2[1W Return vs Nifty])</f>
        <v>1.6922541446396195</v>
      </c>
      <c r="O646">
        <v>3011.73</v>
      </c>
      <c r="P646">
        <v>2959.2124331169698</v>
      </c>
      <c r="Q646">
        <v>2986.54026268807</v>
      </c>
      <c r="R646">
        <v>75.1160798399371</v>
      </c>
      <c r="S646" s="1">
        <f>(Table2[[#This Row],[Close Price]]-Table2[[#This Row],[20D EMA]])/Table2[[#This Row],[20D EMA]]</f>
        <v>2.9790187035358347E-2</v>
      </c>
      <c r="T646" s="1">
        <f>(Table2[[#This Row],[Close Price]]-Table2[[#This Row],[50D EMA]])/Table2[[#This Row],[50D EMA]]</f>
        <v>4.8066020976131704E-2</v>
      </c>
      <c r="U646" s="1">
        <f>(Table2[[#This Row],[Close Price]]-Table2[[#This Row],[200D EMA]])/Table2[[#This Row],[200D EMA]]</f>
        <v>3.8475870808620527E-2</v>
      </c>
      <c r="V646">
        <v>1.10079444735668</v>
      </c>
      <c r="W646">
        <v>3072</v>
      </c>
      <c r="X646">
        <v>3083</v>
      </c>
      <c r="Y646">
        <v>3055.3</v>
      </c>
      <c r="Z646">
        <v>3145</v>
      </c>
      <c r="AA646">
        <v>3055.3</v>
      </c>
      <c r="AB646">
        <v>3145</v>
      </c>
      <c r="AC646" s="1">
        <f>(Table2[[#This Row],[Close Price]]/Table2[[#This Row],[Day Low]])-1</f>
        <v>9.5865885416666075E-3</v>
      </c>
      <c r="AD646" s="1">
        <f>(Table2[[#This Row],[Day High]]/Table2[[#This Row],[Close Price]])-1</f>
        <v>-5.948830385787196E-3</v>
      </c>
      <c r="AE646" s="1">
        <f>(Table2[[#This Row],[Close Price]]/Table2[[#This Row],[Current Week Low]])-1</f>
        <v>1.5104899682518713E-2</v>
      </c>
      <c r="AF646" s="1">
        <f>(Table2[[#This Row],[Current Week High]]/Table2[[#This Row],[Close Price]])-1</f>
        <v>1.4041819149107626E-2</v>
      </c>
      <c r="AG646" s="1">
        <f>(Table2[[#This Row],[Close Price]]/Table2[[#This Row],[Current Month Low]])-1</f>
        <v>1.5104899682518713E-2</v>
      </c>
      <c r="AH646" s="1">
        <f>(Table2[[#This Row],[Current Month High]]/Table2[[#This Row],[Close Price]])-1</f>
        <v>1.4041819149107626E-2</v>
      </c>
      <c r="AI646">
        <v>10.3661190733366</v>
      </c>
      <c r="AJ646">
        <v>16.154825661960199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0.05</v>
      </c>
      <c r="AM646" t="s">
        <v>3111</v>
      </c>
      <c r="AN646">
        <v>5.7</v>
      </c>
      <c r="AO646" t="s">
        <v>3111</v>
      </c>
      <c r="AP646">
        <v>-5.2276918610677001E-2</v>
      </c>
      <c r="AQ646">
        <f>(Table2[[#This Row],[Sharpe Ratio]]-AVERAGE(Table2[Sharpe Ratio]))/_xlfn.STDEV.P(Table2[Sharpe Ratio])</f>
        <v>-1.3410960479639902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659</v>
      </c>
      <c r="AT646">
        <f>_xlfn.RANK.AVG(Table2[[#This Row],[6M Return vs Nifty Z-Score]],Table2[6M Return vs Nifty Z-Score])</f>
        <v>452</v>
      </c>
      <c r="AU646">
        <f>_xlfn.RANK.AVG(Table2[[#This Row],[Sharpe Ratio Z-Score]],Table2[Sharpe Ratio Z-Score])</f>
        <v>666</v>
      </c>
      <c r="AV646">
        <f>(Table2[[#This Row],[Rank 1Y]]+Table2[[#This Row],[Rank 6M]]+Table2[[#This Row],[Rank Sharpe]])/3</f>
        <v>592.33333333333337</v>
      </c>
    </row>
    <row r="647" spans="1:48" x14ac:dyDescent="0.3">
      <c r="A647" t="s">
        <v>112</v>
      </c>
      <c r="B647" t="s">
        <v>113</v>
      </c>
      <c r="C647" t="s">
        <v>3066</v>
      </c>
      <c r="D647" t="s">
        <v>37</v>
      </c>
      <c r="E647">
        <v>250428.31806077901</v>
      </c>
      <c r="F647">
        <v>1571.4</v>
      </c>
      <c r="G647">
        <v>-19.807305173194401</v>
      </c>
      <c r="H647">
        <f>(Table2[[#This Row],[1Y Return vs Nifty]]-AVERAGE(Table2[1Y Return vs Nifty]))/_xlfn.STDEV.P(Table2[1Y Return vs Nifty])</f>
        <v>-0.81791723089574175</v>
      </c>
      <c r="I647">
        <v>-0.80169831090809895</v>
      </c>
      <c r="J647">
        <f>(Table2[[#This Row],[1M Return vs Nifty]]-AVERAGE(Table2[1M Return vs Nifty]))/_xlfn.STDEV.P(Table2[1M Return vs Nifty])</f>
        <v>0.26984039802717047</v>
      </c>
      <c r="K647">
        <v>-12.346877583605499</v>
      </c>
      <c r="L647">
        <f>(Table2[[#This Row],[6M Return vs Nifty]]-AVERAGE(Table2[6M Return vs Nifty]))/_xlfn.STDEV.P(Table2[6M Return vs Nifty])</f>
        <v>-0.59195303120550091</v>
      </c>
      <c r="M647">
        <v>-2.4453777278842299</v>
      </c>
      <c r="N647">
        <f>(Table2[[#This Row],[1W Return vs Nifty]]-AVERAGE(Table2[1W Return vs Nifty]))/_xlfn.STDEV.P(Table2[1W Return vs Nifty])</f>
        <v>0.13890213689352646</v>
      </c>
      <c r="O647">
        <v>1600.32</v>
      </c>
      <c r="P647">
        <v>1597.04545275184</v>
      </c>
      <c r="Q647">
        <v>1591.40843116714</v>
      </c>
      <c r="R647">
        <v>37.4289077004848</v>
      </c>
      <c r="S647" s="1">
        <f>(Table2[[#This Row],[Close Price]]-Table2[[#This Row],[20D EMA]])/Table2[[#This Row],[20D EMA]]</f>
        <v>-1.8071385722855333E-2</v>
      </c>
      <c r="T647" s="1">
        <f>(Table2[[#This Row],[Close Price]]-Table2[[#This Row],[50D EMA]])/Table2[[#This Row],[50D EMA]]</f>
        <v>-1.6058060656727519E-2</v>
      </c>
      <c r="U647" s="1">
        <f>(Table2[[#This Row],[Close Price]]-Table2[[#This Row],[200D EMA]])/Table2[[#This Row],[200D EMA]]</f>
        <v>-1.2572781930321724E-2</v>
      </c>
      <c r="V647">
        <v>1.25842399058147</v>
      </c>
      <c r="W647">
        <v>1562.45</v>
      </c>
      <c r="X647">
        <v>1576.45</v>
      </c>
      <c r="Y647">
        <v>1557.1</v>
      </c>
      <c r="Z647">
        <v>1605</v>
      </c>
      <c r="AA647">
        <v>1557.1</v>
      </c>
      <c r="AB647">
        <v>1659</v>
      </c>
      <c r="AC647" s="1">
        <f>(Table2[[#This Row],[Close Price]]/Table2[[#This Row],[Day Low]])-1</f>
        <v>5.7281833018656414E-3</v>
      </c>
      <c r="AD647" s="1">
        <f>(Table2[[#This Row],[Day High]]/Table2[[#This Row],[Close Price]])-1</f>
        <v>3.2136947944507721E-3</v>
      </c>
      <c r="AE647" s="1">
        <f>(Table2[[#This Row],[Close Price]]/Table2[[#This Row],[Current Week Low]])-1</f>
        <v>9.183739001991098E-3</v>
      </c>
      <c r="AF647" s="1">
        <f>(Table2[[#This Row],[Current Week High]]/Table2[[#This Row],[Close Price]])-1</f>
        <v>2.1382206949217109E-2</v>
      </c>
      <c r="AG647" s="1">
        <f>(Table2[[#This Row],[Close Price]]/Table2[[#This Row],[Current Month Low]])-1</f>
        <v>9.183739001991098E-3</v>
      </c>
      <c r="AH647" s="1">
        <f>(Table2[[#This Row],[Current Month High]]/Table2[[#This Row],[Close Price]])-1</f>
        <v>5.5746468117602088E-2</v>
      </c>
      <c r="AI647">
        <v>10.792923507700101</v>
      </c>
      <c r="AJ647">
        <v>10.736055811986899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-7.0000000000000007E-2</v>
      </c>
      <c r="AM647" t="s">
        <v>3110</v>
      </c>
      <c r="AN647">
        <v>-3.66</v>
      </c>
      <c r="AO647" t="s">
        <v>3110</v>
      </c>
      <c r="AP647">
        <v>-3.5545865268266003E-2</v>
      </c>
      <c r="AQ647">
        <f>(Table2[[#This Row],[Sharpe Ratio]]-AVERAGE(Table2[Sharpe Ratio]))/_xlfn.STDEV.P(Table2[Sharpe Ratio])</f>
        <v>-1.1452699388850303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-2.1463976660655759</v>
      </c>
      <c r="AS647">
        <f>_xlfn.RANK.AVG(Table2[[#This Row],[1Y Return vs Nifty Z-Score]],Table2[1Y Return vs Nifty Z-Score])</f>
        <v>613</v>
      </c>
      <c r="AT647">
        <f>_xlfn.RANK.AVG(Table2[[#This Row],[6M Return vs Nifty Z-Score]],Table2[6M Return vs Nifty Z-Score])</f>
        <v>527</v>
      </c>
      <c r="AU647">
        <f>_xlfn.RANK.AVG(Table2[[#This Row],[Sharpe Ratio Z-Score]],Table2[Sharpe Ratio Z-Score])</f>
        <v>638</v>
      </c>
      <c r="AV647">
        <f>(Table2[[#This Row],[Rank 1Y]]+Table2[[#This Row],[Rank 6M]]+Table2[[#This Row],[Rank Sharpe]])/3</f>
        <v>592.66666666666663</v>
      </c>
    </row>
    <row r="648" spans="1:48" x14ac:dyDescent="0.3">
      <c r="A648" t="s">
        <v>1341</v>
      </c>
      <c r="B648" t="s">
        <v>1342</v>
      </c>
      <c r="C648" t="s">
        <v>3074</v>
      </c>
      <c r="D648" t="s">
        <v>394</v>
      </c>
      <c r="E648">
        <v>8114.2742710800003</v>
      </c>
      <c r="F648">
        <v>184.28</v>
      </c>
      <c r="G648">
        <v>-35.705309186540603</v>
      </c>
      <c r="H648">
        <f>(Table2[[#This Row],[1Y Return vs Nifty]]-AVERAGE(Table2[1Y Return vs Nifty]))/_xlfn.STDEV.P(Table2[1Y Return vs Nifty])</f>
        <v>-1.0579745723399103</v>
      </c>
      <c r="I648">
        <v>-7.7298456567028602</v>
      </c>
      <c r="J648">
        <f>(Table2[[#This Row],[1M Return vs Nifty]]-AVERAGE(Table2[1M Return vs Nifty]))/_xlfn.STDEV.P(Table2[1M Return vs Nifty])</f>
        <v>-0.44065389848962416</v>
      </c>
      <c r="K648">
        <v>-14.311512177152601</v>
      </c>
      <c r="L648">
        <f>(Table2[[#This Row],[6M Return vs Nifty]]-AVERAGE(Table2[6M Return vs Nifty]))/_xlfn.STDEV.P(Table2[6M Return vs Nifty])</f>
        <v>-0.66110717658111218</v>
      </c>
      <c r="M648">
        <v>-8.8329483679766199</v>
      </c>
      <c r="N648">
        <f>(Table2[[#This Row],[1W Return vs Nifty]]-AVERAGE(Table2[1W Return vs Nifty]))/_xlfn.STDEV.P(Table2[1W Return vs Nifty])</f>
        <v>-1.1020962538172743</v>
      </c>
      <c r="O648">
        <v>187.38</v>
      </c>
      <c r="P648">
        <v>183.951725108457</v>
      </c>
      <c r="Q648">
        <v>190.83913359166999</v>
      </c>
      <c r="R648">
        <v>43.736332166813597</v>
      </c>
      <c r="S648" s="1">
        <f>(Table2[[#This Row],[Close Price]]-Table2[[#This Row],[20D EMA]])/Table2[[#This Row],[20D EMA]]</f>
        <v>-1.6543921443056858E-2</v>
      </c>
      <c r="T648" s="1">
        <f>(Table2[[#This Row],[Close Price]]-Table2[[#This Row],[50D EMA]])/Table2[[#This Row],[50D EMA]]</f>
        <v>1.7845708777640122E-3</v>
      </c>
      <c r="U648" s="1">
        <f>(Table2[[#This Row],[Close Price]]-Table2[[#This Row],[200D EMA]])/Table2[[#This Row],[200D EMA]]</f>
        <v>-3.4369961067336835E-2</v>
      </c>
      <c r="V648">
        <v>1.1384942527317601</v>
      </c>
      <c r="W648">
        <v>187</v>
      </c>
      <c r="X648">
        <v>190.2</v>
      </c>
      <c r="Y648">
        <v>176.35</v>
      </c>
      <c r="Z648">
        <v>185.9</v>
      </c>
      <c r="AA648">
        <v>176.35</v>
      </c>
      <c r="AB648">
        <v>196.7</v>
      </c>
      <c r="AC648" s="1">
        <f>(Table2[[#This Row],[Close Price]]/Table2[[#This Row],[Day Low]])-1</f>
        <v>-1.4545454545454528E-2</v>
      </c>
      <c r="AD648" s="1">
        <f>(Table2[[#This Row],[Day High]]/Table2[[#This Row],[Close Price]])-1</f>
        <v>3.2125027132624107E-2</v>
      </c>
      <c r="AE648" s="1">
        <f>(Table2[[#This Row],[Close Price]]/Table2[[#This Row],[Current Week Low]])-1</f>
        <v>4.4967394386163928E-2</v>
      </c>
      <c r="AF648" s="1">
        <f>(Table2[[#This Row],[Current Week High]]/Table2[[#This Row],[Close Price]])-1</f>
        <v>8.7909702626438602E-3</v>
      </c>
      <c r="AG648" s="1">
        <f>(Table2[[#This Row],[Close Price]]/Table2[[#This Row],[Current Month Low]])-1</f>
        <v>4.4967394386163928E-2</v>
      </c>
      <c r="AH648" s="1">
        <f>(Table2[[#This Row],[Current Month High]]/Table2[[#This Row],[Close Price]])-1</f>
        <v>6.7397438680269151E-2</v>
      </c>
      <c r="AI648">
        <v>40.004341219882697</v>
      </c>
      <c r="AJ648">
        <v>27.0896551724137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-0.02</v>
      </c>
      <c r="AM648" t="s">
        <v>3110</v>
      </c>
      <c r="AN648">
        <v>-1.83</v>
      </c>
      <c r="AO648" t="s">
        <v>3110</v>
      </c>
      <c r="AQ648">
        <f>(Table2[[#This Row],[Sharpe Ratio]]-AVERAGE(Table2[Sharpe Ratio]))/_xlfn.STDEV.P(Table2[Sharpe Ratio])</f>
        <v>-0.72922868034186683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680</v>
      </c>
      <c r="AT648">
        <f>_xlfn.RANK.AVG(Table2[[#This Row],[6M Return vs Nifty Z-Score]],Table2[6M Return vs Nifty Z-Score])</f>
        <v>547</v>
      </c>
      <c r="AU648">
        <f>_xlfn.RANK.AVG(Table2[[#This Row],[Sharpe Ratio Z-Score]],Table2[Sharpe Ratio Z-Score])</f>
        <v>552.5</v>
      </c>
      <c r="AV648">
        <f>(Table2[[#This Row],[Rank 1Y]]+Table2[[#This Row],[Rank 6M]]+Table2[[#This Row],[Rank Sharpe]])/3</f>
        <v>593.16666666666663</v>
      </c>
    </row>
    <row r="649" spans="1:48" x14ac:dyDescent="0.3">
      <c r="A649" t="s">
        <v>1327</v>
      </c>
      <c r="B649" t="s">
        <v>1328</v>
      </c>
      <c r="C649" t="s">
        <v>3066</v>
      </c>
      <c r="D649" t="s">
        <v>24</v>
      </c>
      <c r="E649">
        <v>8226.5333157719997</v>
      </c>
      <c r="F649">
        <v>42.54</v>
      </c>
      <c r="G649">
        <v>-36.379430932550598</v>
      </c>
      <c r="H649">
        <f>(Table2[[#This Row],[1Y Return vs Nifty]]-AVERAGE(Table2[1Y Return vs Nifty]))/_xlfn.STDEV.P(Table2[1Y Return vs Nifty])</f>
        <v>-1.0681537038850408</v>
      </c>
      <c r="I649">
        <v>-4.5167512029156498</v>
      </c>
      <c r="J649">
        <f>(Table2[[#This Row],[1M Return vs Nifty]]-AVERAGE(Table2[1M Return vs Nifty]))/_xlfn.STDEV.P(Table2[1M Return vs Nifty])</f>
        <v>-0.1111451323443398</v>
      </c>
      <c r="K649">
        <v>-37.763144651367902</v>
      </c>
      <c r="L649">
        <f>(Table2[[#This Row],[6M Return vs Nifty]]-AVERAGE(Table2[6M Return vs Nifty]))/_xlfn.STDEV.P(Table2[6M Return vs Nifty])</f>
        <v>-1.4865927944889241</v>
      </c>
      <c r="M649">
        <v>-3.33344368684984</v>
      </c>
      <c r="N649">
        <f>(Table2[[#This Row],[1W Return vs Nifty]]-AVERAGE(Table2[1W Return vs Nifty]))/_xlfn.STDEV.P(Table2[1W Return vs Nifty])</f>
        <v>-3.3634260434742547E-2</v>
      </c>
      <c r="O649">
        <v>44.29</v>
      </c>
      <c r="P649">
        <v>46.177610851684904</v>
      </c>
      <c r="Q649">
        <v>48.802658392567601</v>
      </c>
      <c r="R649">
        <v>31.3311997174246</v>
      </c>
      <c r="S649" s="1">
        <f>(Table2[[#This Row],[Close Price]]-Table2[[#This Row],[20D EMA]])/Table2[[#This Row],[20D EMA]]</f>
        <v>-3.9512305260781214E-2</v>
      </c>
      <c r="T649" s="1">
        <f>(Table2[[#This Row],[Close Price]]-Table2[[#This Row],[50D EMA]])/Table2[[#This Row],[50D EMA]]</f>
        <v>-7.8774340737729556E-2</v>
      </c>
      <c r="U649" s="1">
        <f>(Table2[[#This Row],[Close Price]]-Table2[[#This Row],[200D EMA]])/Table2[[#This Row],[200D EMA]]</f>
        <v>-0.12832617318079076</v>
      </c>
      <c r="V649">
        <v>1.0125678627852199</v>
      </c>
      <c r="W649">
        <v>42.5</v>
      </c>
      <c r="X649">
        <v>42.89</v>
      </c>
      <c r="Y649">
        <v>42.45</v>
      </c>
      <c r="Z649">
        <v>44.19</v>
      </c>
      <c r="AA649">
        <v>42.45</v>
      </c>
      <c r="AB649">
        <v>45.7</v>
      </c>
      <c r="AC649" s="1">
        <f>(Table2[[#This Row],[Close Price]]/Table2[[#This Row],[Day Low]])-1</f>
        <v>9.4117647058822307E-4</v>
      </c>
      <c r="AD649" s="1">
        <f>(Table2[[#This Row],[Day High]]/Table2[[#This Row],[Close Price]])-1</f>
        <v>8.2275505406677052E-3</v>
      </c>
      <c r="AE649" s="1">
        <f>(Table2[[#This Row],[Close Price]]/Table2[[#This Row],[Current Week Low]])-1</f>
        <v>2.1201413427560656E-3</v>
      </c>
      <c r="AF649" s="1">
        <f>(Table2[[#This Row],[Current Week High]]/Table2[[#This Row],[Close Price]])-1</f>
        <v>3.8787023977433055E-2</v>
      </c>
      <c r="AG649" s="1">
        <f>(Table2[[#This Row],[Close Price]]/Table2[[#This Row],[Current Month Low]])-1</f>
        <v>2.1201413427560656E-3</v>
      </c>
      <c r="AH649" s="1">
        <f>(Table2[[#This Row],[Current Month High]]/Table2[[#This Row],[Close Price]])-1</f>
        <v>7.4283027738599072E-2</v>
      </c>
      <c r="AI649">
        <v>48.095909732016899</v>
      </c>
      <c r="AJ649">
        <v>6.3499999999999801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-0.23</v>
      </c>
      <c r="AM649" t="s">
        <v>3110</v>
      </c>
      <c r="AN649">
        <v>-4.47</v>
      </c>
      <c r="AO649" t="s">
        <v>3110</v>
      </c>
      <c r="AP649">
        <v>4.5681957537914999E-2</v>
      </c>
      <c r="AQ649">
        <f>(Table2[[#This Row],[Sharpe Ratio]]-AVERAGE(Table2[Sharpe Ratio]))/_xlfn.STDEV.P(Table2[Sharpe Ratio])</f>
        <v>-0.19455104727952099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685</v>
      </c>
      <c r="AT649">
        <f>_xlfn.RANK.AVG(Table2[[#This Row],[6M Return vs Nifty Z-Score]],Table2[6M Return vs Nifty Z-Score])</f>
        <v>716</v>
      </c>
      <c r="AU649">
        <f>_xlfn.RANK.AVG(Table2[[#This Row],[Sharpe Ratio Z-Score]],Table2[Sharpe Ratio Z-Score])</f>
        <v>390</v>
      </c>
      <c r="AV649">
        <f>(Table2[[#This Row],[Rank 1Y]]+Table2[[#This Row],[Rank 6M]]+Table2[[#This Row],[Rank Sharpe]])/3</f>
        <v>597</v>
      </c>
    </row>
    <row r="650" spans="1:48" x14ac:dyDescent="0.3">
      <c r="A650" t="s">
        <v>751</v>
      </c>
      <c r="B650" t="s">
        <v>752</v>
      </c>
      <c r="C650" t="s">
        <v>3066</v>
      </c>
      <c r="D650" t="s">
        <v>57</v>
      </c>
      <c r="E650">
        <v>21095.324813449999</v>
      </c>
      <c r="F650">
        <v>721.3</v>
      </c>
      <c r="G650">
        <v>-29.486339838338601</v>
      </c>
      <c r="H650">
        <f>(Table2[[#This Row],[1Y Return vs Nifty]]-AVERAGE(Table2[1Y Return vs Nifty]))/_xlfn.STDEV.P(Table2[1Y Return vs Nifty])</f>
        <v>-0.96406912062415639</v>
      </c>
      <c r="I650">
        <v>-9.8291734312196208</v>
      </c>
      <c r="J650">
        <f>(Table2[[#This Row],[1M Return vs Nifty]]-AVERAGE(Table2[1M Return vs Nifty]))/_xlfn.STDEV.P(Table2[1M Return vs Nifty])</f>
        <v>-0.65594383616954366</v>
      </c>
      <c r="K650">
        <v>-17.318166511052599</v>
      </c>
      <c r="L650">
        <f>(Table2[[#This Row],[6M Return vs Nifty]]-AVERAGE(Table2[6M Return vs Nifty]))/_xlfn.STDEV.P(Table2[6M Return vs Nifty])</f>
        <v>-0.76693989050341627</v>
      </c>
      <c r="M650">
        <v>-2.0768509900535501</v>
      </c>
      <c r="N650">
        <f>(Table2[[#This Row],[1W Return vs Nifty]]-AVERAGE(Table2[1W Return vs Nifty]))/_xlfn.STDEV.P(Table2[1W Return vs Nifty])</f>
        <v>0.21050073272136999</v>
      </c>
      <c r="O650">
        <v>759.12</v>
      </c>
      <c r="P650">
        <v>765.98816972293002</v>
      </c>
      <c r="Q650">
        <v>734.28300864713799</v>
      </c>
      <c r="R650">
        <v>33.187279428664198</v>
      </c>
      <c r="S650" s="1">
        <f>(Table2[[#This Row],[Close Price]]-Table2[[#This Row],[20D EMA]])/Table2[[#This Row],[20D EMA]]</f>
        <v>-4.982084518916647E-2</v>
      </c>
      <c r="T650" s="1">
        <f>(Table2[[#This Row],[Close Price]]-Table2[[#This Row],[50D EMA]])/Table2[[#This Row],[50D EMA]]</f>
        <v>-5.8340548182479746E-2</v>
      </c>
      <c r="U650" s="1">
        <f>(Table2[[#This Row],[Close Price]]-Table2[[#This Row],[200D EMA]])/Table2[[#This Row],[200D EMA]]</f>
        <v>-1.768120533124996E-2</v>
      </c>
      <c r="V650">
        <v>0.866812028683277</v>
      </c>
      <c r="W650">
        <v>723.55</v>
      </c>
      <c r="X650">
        <v>731.45</v>
      </c>
      <c r="Y650">
        <v>719.05</v>
      </c>
      <c r="Z650">
        <v>767.8</v>
      </c>
      <c r="AA650">
        <v>719.05</v>
      </c>
      <c r="AB650">
        <v>785</v>
      </c>
      <c r="AC650" s="1">
        <f>(Table2[[#This Row],[Close Price]]/Table2[[#This Row],[Day Low]])-1</f>
        <v>-3.1096676110842214E-3</v>
      </c>
      <c r="AD650" s="1">
        <f>(Table2[[#This Row],[Day High]]/Table2[[#This Row],[Close Price]])-1</f>
        <v>1.407181477887165E-2</v>
      </c>
      <c r="AE650" s="1">
        <f>(Table2[[#This Row],[Close Price]]/Table2[[#This Row],[Current Week Low]])-1</f>
        <v>3.129128711494289E-3</v>
      </c>
      <c r="AF650" s="1">
        <f>(Table2[[#This Row],[Current Week High]]/Table2[[#This Row],[Close Price]])-1</f>
        <v>6.446693470123388E-2</v>
      </c>
      <c r="AG650" s="1">
        <f>(Table2[[#This Row],[Close Price]]/Table2[[#This Row],[Current Month Low]])-1</f>
        <v>3.129128711494289E-3</v>
      </c>
      <c r="AH650" s="1">
        <f>(Table2[[#This Row],[Current Month High]]/Table2[[#This Row],[Close Price]])-1</f>
        <v>8.8312768612228032E-2</v>
      </c>
      <c r="AI650">
        <v>21.523637876057101</v>
      </c>
      <c r="AJ650">
        <v>20.206649445879499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-0.08</v>
      </c>
      <c r="AM650" t="s">
        <v>3110</v>
      </c>
      <c r="AN650">
        <v>-4.91</v>
      </c>
      <c r="AO650" t="s">
        <v>3110</v>
      </c>
      <c r="AQ650">
        <f>(Table2[[#This Row],[Sharpe Ratio]]-AVERAGE(Table2[Sharpe Ratio]))/_xlfn.STDEV.P(Table2[Sharpe Ratio])</f>
        <v>-0.72922868034186683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652</v>
      </c>
      <c r="AT650">
        <f>_xlfn.RANK.AVG(Table2[[#This Row],[6M Return vs Nifty Z-Score]],Table2[6M Return vs Nifty Z-Score])</f>
        <v>587</v>
      </c>
      <c r="AU650">
        <f>_xlfn.RANK.AVG(Table2[[#This Row],[Sharpe Ratio Z-Score]],Table2[Sharpe Ratio Z-Score])</f>
        <v>552.5</v>
      </c>
      <c r="AV650">
        <f>(Table2[[#This Row],[Rank 1Y]]+Table2[[#This Row],[Rank 6M]]+Table2[[#This Row],[Rank Sharpe]])/3</f>
        <v>597.16666666666663</v>
      </c>
    </row>
    <row r="651" spans="1:48" x14ac:dyDescent="0.3">
      <c r="A651" t="s">
        <v>2221</v>
      </c>
      <c r="B651" t="s">
        <v>2222</v>
      </c>
      <c r="C651" t="s">
        <v>3070</v>
      </c>
      <c r="D651" t="s">
        <v>297</v>
      </c>
      <c r="E651">
        <v>2444.7906307899998</v>
      </c>
      <c r="F651">
        <v>416.45</v>
      </c>
      <c r="G651">
        <v>-17.009860153769701</v>
      </c>
      <c r="H651">
        <f>(Table2[[#This Row],[1Y Return vs Nifty]]-AVERAGE(Table2[1Y Return vs Nifty]))/_xlfn.STDEV.P(Table2[1Y Return vs Nifty])</f>
        <v>-0.77567625437846532</v>
      </c>
      <c r="I651">
        <v>-6.60668226023434</v>
      </c>
      <c r="J651">
        <f>(Table2[[#This Row],[1M Return vs Nifty]]-AVERAGE(Table2[1M Return vs Nifty]))/_xlfn.STDEV.P(Table2[1M Return vs Nifty])</f>
        <v>-0.32547141933353568</v>
      </c>
      <c r="K651">
        <v>-11.2830322532159</v>
      </c>
      <c r="L651">
        <f>(Table2[[#This Row],[6M Return vs Nifty]]-AVERAGE(Table2[6M Return vs Nifty]))/_xlfn.STDEV.P(Table2[6M Return vs Nifty])</f>
        <v>-0.55450621291340318</v>
      </c>
      <c r="M651">
        <v>-3.6346163293248299</v>
      </c>
      <c r="N651">
        <f>(Table2[[#This Row],[1W Return vs Nifty]]-AVERAGE(Table2[1W Return vs Nifty]))/_xlfn.STDEV.P(Table2[1W Return vs Nifty])</f>
        <v>-9.214707942286661E-2</v>
      </c>
      <c r="O651">
        <v>416.42</v>
      </c>
      <c r="P651">
        <v>408.71271193390299</v>
      </c>
      <c r="Q651">
        <v>407.38780944764898</v>
      </c>
      <c r="R651">
        <v>49.241848263489899</v>
      </c>
      <c r="S651" s="1">
        <f>(Table2[[#This Row],[Close Price]]-Table2[[#This Row],[20D EMA]])/Table2[[#This Row],[20D EMA]]</f>
        <v>7.2042649248289502E-5</v>
      </c>
      <c r="T651" s="1">
        <f>(Table2[[#This Row],[Close Price]]-Table2[[#This Row],[50D EMA]])/Table2[[#This Row],[50D EMA]]</f>
        <v>1.8930872077568921E-2</v>
      </c>
      <c r="U651" s="1">
        <f>(Table2[[#This Row],[Close Price]]-Table2[[#This Row],[200D EMA]])/Table2[[#This Row],[200D EMA]]</f>
        <v>2.2244628685963518E-2</v>
      </c>
      <c r="V651">
        <v>1.07158504723714</v>
      </c>
      <c r="W651">
        <v>409.85</v>
      </c>
      <c r="X651">
        <v>415.9</v>
      </c>
      <c r="Y651">
        <v>402</v>
      </c>
      <c r="Z651">
        <v>421</v>
      </c>
      <c r="AA651">
        <v>402</v>
      </c>
      <c r="AB651">
        <v>444.9</v>
      </c>
      <c r="AC651" s="1">
        <f>(Table2[[#This Row],[Close Price]]/Table2[[#This Row],[Day Low]])-1</f>
        <v>1.6103452482615577E-2</v>
      </c>
      <c r="AD651" s="1">
        <f>(Table2[[#This Row],[Day High]]/Table2[[#This Row],[Close Price]])-1</f>
        <v>-1.3206867571137204E-3</v>
      </c>
      <c r="AE651" s="1">
        <f>(Table2[[#This Row],[Close Price]]/Table2[[#This Row],[Current Week Low]])-1</f>
        <v>3.5945273631840857E-2</v>
      </c>
      <c r="AF651" s="1">
        <f>(Table2[[#This Row],[Current Week High]]/Table2[[#This Row],[Close Price]])-1</f>
        <v>1.0925681354304162E-2</v>
      </c>
      <c r="AG651" s="1">
        <f>(Table2[[#This Row],[Close Price]]/Table2[[#This Row],[Current Month Low]])-1</f>
        <v>3.5945273631840857E-2</v>
      </c>
      <c r="AH651" s="1">
        <f>(Table2[[#This Row],[Current Month High]]/Table2[[#This Row],[Close Price]])-1</f>
        <v>6.831552407251773E-2</v>
      </c>
      <c r="AI651">
        <v>28.682915115860201</v>
      </c>
      <c r="AJ651">
        <v>25.872752002418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-0.04</v>
      </c>
      <c r="AM651" t="s">
        <v>3110</v>
      </c>
      <c r="AN651">
        <v>3.41</v>
      </c>
      <c r="AO651" t="s">
        <v>3111</v>
      </c>
      <c r="AP651">
        <v>-6.5775262151822E-2</v>
      </c>
      <c r="AQ651">
        <f>(Table2[[#This Row],[Sharpe Ratio]]-AVERAGE(Table2[Sharpe Ratio]))/_xlfn.STDEV.P(Table2[Sharpe Ratio])</f>
        <v>-1.4990853891355382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-3.2468863551838094</v>
      </c>
      <c r="AS651">
        <f>_xlfn.RANK.AVG(Table2[[#This Row],[1Y Return vs Nifty Z-Score]],Table2[1Y Return vs Nifty Z-Score])</f>
        <v>600</v>
      </c>
      <c r="AT651">
        <f>_xlfn.RANK.AVG(Table2[[#This Row],[6M Return vs Nifty Z-Score]],Table2[6M Return vs Nifty Z-Score])</f>
        <v>506</v>
      </c>
      <c r="AU651">
        <f>_xlfn.RANK.AVG(Table2[[#This Row],[Sharpe Ratio Z-Score]],Table2[Sharpe Ratio Z-Score])</f>
        <v>686</v>
      </c>
      <c r="AV651">
        <f>(Table2[[#This Row],[Rank 1Y]]+Table2[[#This Row],[Rank 6M]]+Table2[[#This Row],[Rank Sharpe]])/3</f>
        <v>597.33333333333337</v>
      </c>
    </row>
    <row r="652" spans="1:48" x14ac:dyDescent="0.3">
      <c r="A652" t="s">
        <v>1010</v>
      </c>
      <c r="B652" t="s">
        <v>1011</v>
      </c>
      <c r="C652" t="s">
        <v>3066</v>
      </c>
      <c r="D652" t="s">
        <v>24</v>
      </c>
      <c r="E652">
        <v>12996.751047504</v>
      </c>
      <c r="F652">
        <v>214.32</v>
      </c>
      <c r="G652">
        <v>-24.761693929492498</v>
      </c>
      <c r="H652">
        <f>(Table2[[#This Row],[1Y Return vs Nifty]]-AVERAGE(Table2[1Y Return vs Nifty]))/_xlfn.STDEV.P(Table2[1Y Return vs Nifty])</f>
        <v>-0.89272771605597745</v>
      </c>
      <c r="I652">
        <v>-19.312240035968401</v>
      </c>
      <c r="J652">
        <f>(Table2[[#This Row],[1M Return vs Nifty]]-AVERAGE(Table2[1M Return vs Nifty]))/_xlfn.STDEV.P(Table2[1M Return vs Nifty])</f>
        <v>-1.6284498179097431</v>
      </c>
      <c r="K652">
        <v>-28.803899122998001</v>
      </c>
      <c r="L652">
        <f>(Table2[[#This Row],[6M Return vs Nifty]]-AVERAGE(Table2[6M Return vs Nifty]))/_xlfn.STDEV.P(Table2[6M Return vs Nifty])</f>
        <v>-1.1712318771154444</v>
      </c>
      <c r="M652">
        <v>-8.1508073849986999</v>
      </c>
      <c r="N652">
        <f>(Table2[[#This Row],[1W Return vs Nifty]]-AVERAGE(Table2[1W Return vs Nifty]))/_xlfn.STDEV.P(Table2[1W Return vs Nifty])</f>
        <v>-0.96956764320589506</v>
      </c>
      <c r="O652">
        <v>233.28</v>
      </c>
      <c r="P652">
        <v>243.10647974390599</v>
      </c>
      <c r="Q652">
        <v>243.11256231967201</v>
      </c>
      <c r="R652">
        <v>22.377836157096102</v>
      </c>
      <c r="S652" s="1">
        <f>(Table2[[#This Row],[Close Price]]-Table2[[#This Row],[20D EMA]])/Table2[[#This Row],[20D EMA]]</f>
        <v>-8.1275720164609086E-2</v>
      </c>
      <c r="T652" s="1">
        <f>(Table2[[#This Row],[Close Price]]-Table2[[#This Row],[50D EMA]])/Table2[[#This Row],[50D EMA]]</f>
        <v>-0.11841099329902825</v>
      </c>
      <c r="U652" s="1">
        <f>(Table2[[#This Row],[Close Price]]-Table2[[#This Row],[200D EMA]])/Table2[[#This Row],[200D EMA]]</f>
        <v>-0.1184330502913802</v>
      </c>
      <c r="V652">
        <v>1.43133563370642</v>
      </c>
      <c r="W652">
        <v>214</v>
      </c>
      <c r="X652">
        <v>215.32</v>
      </c>
      <c r="Y652">
        <v>210</v>
      </c>
      <c r="Z652">
        <v>222.99</v>
      </c>
      <c r="AA652">
        <v>210</v>
      </c>
      <c r="AB652">
        <v>236.95</v>
      </c>
      <c r="AC652" s="1">
        <f>(Table2[[#This Row],[Close Price]]/Table2[[#This Row],[Day Low]])-1</f>
        <v>1.4953271028037562E-3</v>
      </c>
      <c r="AD652" s="1">
        <f>(Table2[[#This Row],[Day High]]/Table2[[#This Row],[Close Price]])-1</f>
        <v>4.665920119447664E-3</v>
      </c>
      <c r="AE652" s="1">
        <f>(Table2[[#This Row],[Close Price]]/Table2[[#This Row],[Current Week Low]])-1</f>
        <v>2.0571428571428463E-2</v>
      </c>
      <c r="AF652" s="1">
        <f>(Table2[[#This Row],[Current Week High]]/Table2[[#This Row],[Close Price]])-1</f>
        <v>4.045352743561037E-2</v>
      </c>
      <c r="AG652" s="1">
        <f>(Table2[[#This Row],[Close Price]]/Table2[[#This Row],[Current Month Low]])-1</f>
        <v>2.0571428571428463E-2</v>
      </c>
      <c r="AH652" s="1">
        <f>(Table2[[#This Row],[Current Month High]]/Table2[[#This Row],[Close Price]])-1</f>
        <v>0.10558977230309807</v>
      </c>
      <c r="AI652">
        <v>40.304217991787901</v>
      </c>
      <c r="AJ652">
        <v>2.2031473533619499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-0.18</v>
      </c>
      <c r="AM652" t="s">
        <v>3110</v>
      </c>
      <c r="AN652">
        <v>-11.6</v>
      </c>
      <c r="AO652" t="s">
        <v>3110</v>
      </c>
      <c r="AP652">
        <v>1.9359004230512001E-2</v>
      </c>
      <c r="AQ652">
        <f>(Table2[[#This Row],[Sharpe Ratio]]-AVERAGE(Table2[Sharpe Ratio]))/_xlfn.STDEV.P(Table2[Sharpe Ratio])</f>
        <v>-0.50264411351757643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635</v>
      </c>
      <c r="AT652">
        <f>_xlfn.RANK.AVG(Table2[[#This Row],[6M Return vs Nifty Z-Score]],Table2[6M Return vs Nifty Z-Score])</f>
        <v>678</v>
      </c>
      <c r="AU652">
        <f>_xlfn.RANK.AVG(Table2[[#This Row],[Sharpe Ratio Z-Score]],Table2[Sharpe Ratio Z-Score])</f>
        <v>481</v>
      </c>
      <c r="AV652">
        <f>(Table2[[#This Row],[Rank 1Y]]+Table2[[#This Row],[Rank 6M]]+Table2[[#This Row],[Rank Sharpe]])/3</f>
        <v>598</v>
      </c>
    </row>
    <row r="653" spans="1:48" x14ac:dyDescent="0.3">
      <c r="A653" t="s">
        <v>1988</v>
      </c>
      <c r="B653" t="s">
        <v>1989</v>
      </c>
      <c r="C653" t="s">
        <v>3068</v>
      </c>
      <c r="D653" t="s">
        <v>995</v>
      </c>
      <c r="E653">
        <v>3155.0140309399999</v>
      </c>
      <c r="F653">
        <v>389.8</v>
      </c>
      <c r="G653">
        <v>-17.568409736208299</v>
      </c>
      <c r="H653">
        <f>(Table2[[#This Row],[1Y Return vs Nifty]]-AVERAGE(Table2[1Y Return vs Nifty]))/_xlfn.STDEV.P(Table2[1Y Return vs Nifty])</f>
        <v>-0.78411026456693922</v>
      </c>
      <c r="I653">
        <v>-5.2781997489473902</v>
      </c>
      <c r="J653">
        <f>(Table2[[#This Row],[1M Return vs Nifty]]-AVERAGE(Table2[1M Return vs Nifty]))/_xlfn.STDEV.P(Table2[1M Return vs Nifty])</f>
        <v>-0.1892330860272152</v>
      </c>
      <c r="K653">
        <v>-16.387762527439602</v>
      </c>
      <c r="L653">
        <f>(Table2[[#This Row],[6M Return vs Nifty]]-AVERAGE(Table2[6M Return vs Nifty]))/_xlfn.STDEV.P(Table2[6M Return vs Nifty])</f>
        <v>-0.7341901402179678</v>
      </c>
      <c r="M653">
        <v>-4.7836627117213002</v>
      </c>
      <c r="N653">
        <f>(Table2[[#This Row],[1W Return vs Nifty]]-AVERAGE(Table2[1W Return vs Nifty]))/_xlfn.STDEV.P(Table2[1W Return vs Nifty])</f>
        <v>-0.31538761823676875</v>
      </c>
      <c r="O653">
        <v>399.97</v>
      </c>
      <c r="P653">
        <v>400.66661088659703</v>
      </c>
      <c r="Q653">
        <v>396.34207063183402</v>
      </c>
      <c r="R653">
        <v>40.507770975789597</v>
      </c>
      <c r="S653" s="1">
        <f>(Table2[[#This Row],[Close Price]]-Table2[[#This Row],[20D EMA]])/Table2[[#This Row],[20D EMA]]</f>
        <v>-2.5426907018026391E-2</v>
      </c>
      <c r="T653" s="1">
        <f>(Table2[[#This Row],[Close Price]]-Table2[[#This Row],[50D EMA]])/Table2[[#This Row],[50D EMA]]</f>
        <v>-2.7121328783926684E-2</v>
      </c>
      <c r="U653" s="1">
        <f>(Table2[[#This Row],[Close Price]]-Table2[[#This Row],[200D EMA]])/Table2[[#This Row],[200D EMA]]</f>
        <v>-1.6506122152021054E-2</v>
      </c>
      <c r="V653">
        <v>0.74534020765523701</v>
      </c>
      <c r="W653">
        <v>386.1</v>
      </c>
      <c r="X653">
        <v>389.65</v>
      </c>
      <c r="Y653">
        <v>376.8</v>
      </c>
      <c r="Z653">
        <v>392.85</v>
      </c>
      <c r="AA653">
        <v>376.8</v>
      </c>
      <c r="AB653">
        <v>411.9</v>
      </c>
      <c r="AC653" s="1">
        <f>(Table2[[#This Row],[Close Price]]/Table2[[#This Row],[Day Low]])-1</f>
        <v>9.5830095830096163E-3</v>
      </c>
      <c r="AD653" s="1">
        <f>(Table2[[#This Row],[Day High]]/Table2[[#This Row],[Close Price]])-1</f>
        <v>-3.84812724474215E-4</v>
      </c>
      <c r="AE653" s="1">
        <f>(Table2[[#This Row],[Close Price]]/Table2[[#This Row],[Current Week Low]])-1</f>
        <v>3.4501061571125202E-2</v>
      </c>
      <c r="AF653" s="1">
        <f>(Table2[[#This Row],[Current Week High]]/Table2[[#This Row],[Close Price]])-1</f>
        <v>7.8245253976398921E-3</v>
      </c>
      <c r="AG653" s="1">
        <f>(Table2[[#This Row],[Close Price]]/Table2[[#This Row],[Current Month Low]])-1</f>
        <v>3.4501061571125202E-2</v>
      </c>
      <c r="AH653" s="1">
        <f>(Table2[[#This Row],[Current Month High]]/Table2[[#This Row],[Close Price]])-1</f>
        <v>5.6695741405849098E-2</v>
      </c>
      <c r="AI653">
        <v>25.705489994869101</v>
      </c>
      <c r="AJ653">
        <v>15.3083863333826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</v>
      </c>
      <c r="AM653" t="s">
        <v>3110</v>
      </c>
      <c r="AN653">
        <v>-1.42</v>
      </c>
      <c r="AO653" t="s">
        <v>3110</v>
      </c>
      <c r="AP653">
        <v>-2.8098767378767001E-2</v>
      </c>
      <c r="AQ653">
        <f>(Table2[[#This Row],[Sharpe Ratio]]-AVERAGE(Table2[Sharpe Ratio]))/_xlfn.STDEV.P(Table2[Sharpe Ratio])</f>
        <v>-1.0581064965251856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605</v>
      </c>
      <c r="AT653">
        <f>_xlfn.RANK.AVG(Table2[[#This Row],[6M Return vs Nifty Z-Score]],Table2[6M Return vs Nifty Z-Score])</f>
        <v>572</v>
      </c>
      <c r="AU653">
        <f>_xlfn.RANK.AVG(Table2[[#This Row],[Sharpe Ratio Z-Score]],Table2[Sharpe Ratio Z-Score])</f>
        <v>618</v>
      </c>
      <c r="AV653">
        <f>(Table2[[#This Row],[Rank 1Y]]+Table2[[#This Row],[Rank 6M]]+Table2[[#This Row],[Rank Sharpe]])/3</f>
        <v>598.33333333333337</v>
      </c>
    </row>
    <row r="654" spans="1:48" x14ac:dyDescent="0.3">
      <c r="A654" t="s">
        <v>253</v>
      </c>
      <c r="B654" t="s">
        <v>254</v>
      </c>
      <c r="C654" t="s">
        <v>3066</v>
      </c>
      <c r="D654" t="s">
        <v>24</v>
      </c>
      <c r="E654">
        <v>104755.60733472</v>
      </c>
      <c r="F654">
        <v>1345.15</v>
      </c>
      <c r="G654">
        <v>-28.937104634314998</v>
      </c>
      <c r="H654">
        <f>(Table2[[#This Row],[1Y Return vs Nifty]]-AVERAGE(Table2[1Y Return vs Nifty]))/_xlfn.STDEV.P(Table2[1Y Return vs Nifty])</f>
        <v>-0.95577575607381615</v>
      </c>
      <c r="I654">
        <v>-3.2561530180538298</v>
      </c>
      <c r="J654">
        <f>(Table2[[#This Row],[1M Return vs Nifty]]-AVERAGE(Table2[1M Return vs Nifty]))/_xlfn.STDEV.P(Table2[1M Return vs Nifty])</f>
        <v>1.8131538003525453E-2</v>
      </c>
      <c r="K654">
        <v>-22.024916213370499</v>
      </c>
      <c r="L654">
        <f>(Table2[[#This Row],[6M Return vs Nifty]]-AVERAGE(Table2[6M Return vs Nifty]))/_xlfn.STDEV.P(Table2[6M Return vs Nifty])</f>
        <v>-0.93261510269289549</v>
      </c>
      <c r="M654">
        <v>-0.54614721232181096</v>
      </c>
      <c r="N654">
        <f>(Table2[[#This Row],[1W Return vs Nifty]]-AVERAGE(Table2[1W Return vs Nifty]))/_xlfn.STDEV.P(Table2[1W Return vs Nifty])</f>
        <v>0.50789093501470317</v>
      </c>
      <c r="O654">
        <v>1412.12</v>
      </c>
      <c r="P654">
        <v>1438.5316492816701</v>
      </c>
      <c r="Q654">
        <v>1452.0103991308999</v>
      </c>
      <c r="R654">
        <v>20.811104881870399</v>
      </c>
      <c r="S654" s="1">
        <f>(Table2[[#This Row],[Close Price]]-Table2[[#This Row],[20D EMA]])/Table2[[#This Row],[20D EMA]]</f>
        <v>-4.742514800441875E-2</v>
      </c>
      <c r="T654" s="1">
        <f>(Table2[[#This Row],[Close Price]]-Table2[[#This Row],[50D EMA]])/Table2[[#This Row],[50D EMA]]</f>
        <v>-6.4914560154654952E-2</v>
      </c>
      <c r="U654" s="1">
        <f>(Table2[[#This Row],[Close Price]]-Table2[[#This Row],[200D EMA]])/Table2[[#This Row],[200D EMA]]</f>
        <v>-7.3594789124692972E-2</v>
      </c>
      <c r="V654">
        <v>1.0501309816297999</v>
      </c>
      <c r="W654">
        <v>1339.2</v>
      </c>
      <c r="X654">
        <v>1347.95</v>
      </c>
      <c r="Y654">
        <v>1329.2</v>
      </c>
      <c r="Z654">
        <v>1407.3</v>
      </c>
      <c r="AA654">
        <v>1329.2</v>
      </c>
      <c r="AB654">
        <v>1440</v>
      </c>
      <c r="AC654" s="1">
        <f>(Table2[[#This Row],[Close Price]]/Table2[[#This Row],[Day Low]])-1</f>
        <v>4.4429510155317153E-3</v>
      </c>
      <c r="AD654" s="1">
        <f>(Table2[[#This Row],[Day High]]/Table2[[#This Row],[Close Price]])-1</f>
        <v>2.0815522432442446E-3</v>
      </c>
      <c r="AE654" s="1">
        <f>(Table2[[#This Row],[Close Price]]/Table2[[#This Row],[Current Week Low]])-1</f>
        <v>1.1999699067108072E-2</v>
      </c>
      <c r="AF654" s="1">
        <f>(Table2[[#This Row],[Current Week High]]/Table2[[#This Row],[Close Price]])-1</f>
        <v>4.6203025684867782E-2</v>
      </c>
      <c r="AG654" s="1">
        <f>(Table2[[#This Row],[Close Price]]/Table2[[#This Row],[Current Month Low]])-1</f>
        <v>1.1999699067108072E-2</v>
      </c>
      <c r="AH654" s="1">
        <f>(Table2[[#This Row],[Current Month High]]/Table2[[#This Row],[Close Price]])-1</f>
        <v>7.0512582239898869E-2</v>
      </c>
      <c r="AI654">
        <v>25.971081292049199</v>
      </c>
      <c r="AJ654">
        <v>1.1999699067108001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-0.09</v>
      </c>
      <c r="AM654" t="s">
        <v>3110</v>
      </c>
      <c r="AN654">
        <v>-5.5</v>
      </c>
      <c r="AO654" t="s">
        <v>3110</v>
      </c>
      <c r="AP654">
        <v>6.1337040946379999E-3</v>
      </c>
      <c r="AQ654">
        <f>(Table2[[#This Row],[Sharpe Ratio]]-AVERAGE(Table2[Sharpe Ratio]))/_xlfn.STDEV.P(Table2[Sharpe Ratio])</f>
        <v>-0.65743765902882634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651</v>
      </c>
      <c r="AT654">
        <f>_xlfn.RANK.AVG(Table2[[#This Row],[6M Return vs Nifty Z-Score]],Table2[6M Return vs Nifty Z-Score])</f>
        <v>631</v>
      </c>
      <c r="AU654">
        <f>_xlfn.RANK.AVG(Table2[[#This Row],[Sharpe Ratio Z-Score]],Table2[Sharpe Ratio Z-Score])</f>
        <v>515</v>
      </c>
      <c r="AV654">
        <f>(Table2[[#This Row],[Rank 1Y]]+Table2[[#This Row],[Rank 6M]]+Table2[[#This Row],[Rank Sharpe]])/3</f>
        <v>599</v>
      </c>
    </row>
    <row r="655" spans="1:48" x14ac:dyDescent="0.3">
      <c r="A655" t="s">
        <v>1037</v>
      </c>
      <c r="B655" t="s">
        <v>1038</v>
      </c>
      <c r="C655" t="s">
        <v>3065</v>
      </c>
      <c r="D655" t="s">
        <v>309</v>
      </c>
      <c r="E655">
        <v>12612.334868</v>
      </c>
      <c r="F655">
        <v>938</v>
      </c>
      <c r="G655">
        <v>-41.019118699034699</v>
      </c>
      <c r="H655">
        <f>(Table2[[#This Row],[1Y Return vs Nifty]]-AVERAGE(Table2[1Y Return vs Nifty]))/_xlfn.STDEV.P(Table2[1Y Return vs Nifty])</f>
        <v>-1.1382122539658051</v>
      </c>
      <c r="I655">
        <v>-6.8742714155699298</v>
      </c>
      <c r="J655">
        <f>(Table2[[#This Row],[1M Return vs Nifty]]-AVERAGE(Table2[1M Return vs Nifty]))/_xlfn.STDEV.P(Table2[1M Return vs Nifty])</f>
        <v>-0.35291318106094499</v>
      </c>
      <c r="K655">
        <v>-16.4981385625345</v>
      </c>
      <c r="L655">
        <f>(Table2[[#This Row],[6M Return vs Nifty]]-AVERAGE(Table2[6M Return vs Nifty]))/_xlfn.STDEV.P(Table2[6M Return vs Nifty])</f>
        <v>-0.73807532090347872</v>
      </c>
      <c r="M655">
        <v>-6.1529292420006998</v>
      </c>
      <c r="N655">
        <f>(Table2[[#This Row],[1W Return vs Nifty]]-AVERAGE(Table2[1W Return vs Nifty]))/_xlfn.STDEV.P(Table2[1W Return vs Nifty])</f>
        <v>-0.5814132571338626</v>
      </c>
      <c r="O655">
        <v>951.77</v>
      </c>
      <c r="P655">
        <v>945.97090043066703</v>
      </c>
      <c r="Q655">
        <v>948.67322381283395</v>
      </c>
      <c r="R655">
        <v>46.016491197918299</v>
      </c>
      <c r="S655" s="1">
        <f>(Table2[[#This Row],[Close Price]]-Table2[[#This Row],[20D EMA]])/Table2[[#This Row],[20D EMA]]</f>
        <v>-1.4467781081563805E-2</v>
      </c>
      <c r="T655" s="1">
        <f>(Table2[[#This Row],[Close Price]]-Table2[[#This Row],[50D EMA]])/Table2[[#This Row],[50D EMA]]</f>
        <v>-8.4261581693878332E-3</v>
      </c>
      <c r="U655" s="1">
        <f>(Table2[[#This Row],[Close Price]]-Table2[[#This Row],[200D EMA]])/Table2[[#This Row],[200D EMA]]</f>
        <v>-1.1250685214806589E-2</v>
      </c>
      <c r="V655">
        <v>1.19051498758702</v>
      </c>
      <c r="W655">
        <v>927.5</v>
      </c>
      <c r="X655">
        <v>937</v>
      </c>
      <c r="Y655">
        <v>869</v>
      </c>
      <c r="Z655">
        <v>959.95</v>
      </c>
      <c r="AA655">
        <v>869</v>
      </c>
      <c r="AB655">
        <v>1003.95</v>
      </c>
      <c r="AC655" s="1">
        <f>(Table2[[#This Row],[Close Price]]/Table2[[#This Row],[Day Low]])-1</f>
        <v>1.132075471698113E-2</v>
      </c>
      <c r="AD655" s="1">
        <f>(Table2[[#This Row],[Day High]]/Table2[[#This Row],[Close Price]])-1</f>
        <v>-1.0660980810234255E-3</v>
      </c>
      <c r="AE655" s="1">
        <f>(Table2[[#This Row],[Close Price]]/Table2[[#This Row],[Current Week Low]])-1</f>
        <v>7.9401611047180687E-2</v>
      </c>
      <c r="AF655" s="1">
        <f>(Table2[[#This Row],[Current Week High]]/Table2[[#This Row],[Close Price]])-1</f>
        <v>2.3400852878464828E-2</v>
      </c>
      <c r="AG655" s="1">
        <f>(Table2[[#This Row],[Close Price]]/Table2[[#This Row],[Current Month Low]])-1</f>
        <v>7.9401611047180687E-2</v>
      </c>
      <c r="AH655" s="1">
        <f>(Table2[[#This Row],[Current Month High]]/Table2[[#This Row],[Close Price]])-1</f>
        <v>7.0309168443496883E-2</v>
      </c>
      <c r="AI655">
        <v>33.049040511727</v>
      </c>
      <c r="AJ655">
        <v>19.941180231442999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-0.11</v>
      </c>
      <c r="AM655" t="s">
        <v>3110</v>
      </c>
      <c r="AN655">
        <v>-3.06</v>
      </c>
      <c r="AO655" t="s">
        <v>3110</v>
      </c>
      <c r="AP655">
        <v>1.0476999177270001E-3</v>
      </c>
      <c r="AQ655">
        <f>(Table2[[#This Row],[Sharpe Ratio]]-AVERAGE(Table2[Sharpe Ratio]))/_xlfn.STDEV.P(Table2[Sharpe Ratio])</f>
        <v>-0.71696603350356203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700</v>
      </c>
      <c r="AT655">
        <f>_xlfn.RANK.AVG(Table2[[#This Row],[6M Return vs Nifty Z-Score]],Table2[6M Return vs Nifty Z-Score])</f>
        <v>575</v>
      </c>
      <c r="AU655">
        <f>_xlfn.RANK.AVG(Table2[[#This Row],[Sharpe Ratio Z-Score]],Table2[Sharpe Ratio Z-Score])</f>
        <v>525</v>
      </c>
      <c r="AV655">
        <f>(Table2[[#This Row],[Rank 1Y]]+Table2[[#This Row],[Rank 6M]]+Table2[[#This Row],[Rank Sharpe]])/3</f>
        <v>600</v>
      </c>
    </row>
    <row r="656" spans="1:48" x14ac:dyDescent="0.3">
      <c r="A656" t="s">
        <v>1429</v>
      </c>
      <c r="B656" t="s">
        <v>1430</v>
      </c>
      <c r="C656" t="s">
        <v>3066</v>
      </c>
      <c r="D656" t="s">
        <v>24</v>
      </c>
      <c r="E656">
        <v>7150.35990537</v>
      </c>
      <c r="F656">
        <v>451.55</v>
      </c>
      <c r="G656">
        <v>-23.541340360610501</v>
      </c>
      <c r="H656">
        <f>(Table2[[#This Row],[1Y Return vs Nifty]]-AVERAGE(Table2[1Y Return vs Nifty]))/_xlfn.STDEV.P(Table2[1Y Return vs Nifty])</f>
        <v>-0.87430057053998789</v>
      </c>
      <c r="I656">
        <v>-6.1495318431729</v>
      </c>
      <c r="J656">
        <f>(Table2[[#This Row],[1M Return vs Nifty]]-AVERAGE(Table2[1M Return vs Nifty]))/_xlfn.STDEV.P(Table2[1M Return vs Nifty])</f>
        <v>-0.27858980037236047</v>
      </c>
      <c r="K656">
        <v>-21.350778933594199</v>
      </c>
      <c r="L656">
        <f>(Table2[[#This Row],[6M Return vs Nifty]]-AVERAGE(Table2[6M Return vs Nifty]))/_xlfn.STDEV.P(Table2[6M Return vs Nifty])</f>
        <v>-0.9088858109447544</v>
      </c>
      <c r="M656">
        <v>1.24003397696132</v>
      </c>
      <c r="N656">
        <f>(Table2[[#This Row],[1W Return vs Nifty]]-AVERAGE(Table2[1W Return vs Nifty]))/_xlfn.STDEV.P(Table2[1W Return vs Nifty])</f>
        <v>0.8549161354101712</v>
      </c>
      <c r="O656">
        <v>460.3</v>
      </c>
      <c r="P656">
        <v>467.334512547011</v>
      </c>
      <c r="Q656">
        <v>481.735015862409</v>
      </c>
      <c r="R656">
        <v>37.4571392791972</v>
      </c>
      <c r="S656" s="1">
        <f>(Table2[[#This Row],[Close Price]]-Table2[[#This Row],[20D EMA]])/Table2[[#This Row],[20D EMA]]</f>
        <v>-1.9009341733651965E-2</v>
      </c>
      <c r="T656" s="1">
        <f>(Table2[[#This Row],[Close Price]]-Table2[[#This Row],[50D EMA]])/Table2[[#This Row],[50D EMA]]</f>
        <v>-3.3775619226117319E-2</v>
      </c>
      <c r="U656" s="1">
        <f>(Table2[[#This Row],[Close Price]]-Table2[[#This Row],[200D EMA]])/Table2[[#This Row],[200D EMA]]</f>
        <v>-6.2658961604381891E-2</v>
      </c>
      <c r="V656">
        <v>3.0775578622868398</v>
      </c>
      <c r="W656">
        <v>451.45</v>
      </c>
      <c r="X656">
        <v>456.05</v>
      </c>
      <c r="Y656">
        <v>438.05</v>
      </c>
      <c r="Z656">
        <v>485</v>
      </c>
      <c r="AA656">
        <v>438.05</v>
      </c>
      <c r="AB656">
        <v>485</v>
      </c>
      <c r="AC656" s="1">
        <f>(Table2[[#This Row],[Close Price]]/Table2[[#This Row],[Day Low]])-1</f>
        <v>2.2150847269908347E-4</v>
      </c>
      <c r="AD656" s="1">
        <f>(Table2[[#This Row],[Day High]]/Table2[[#This Row],[Close Price]])-1</f>
        <v>9.9656737902780179E-3</v>
      </c>
      <c r="AE656" s="1">
        <f>(Table2[[#This Row],[Close Price]]/Table2[[#This Row],[Current Week Low]])-1</f>
        <v>3.0818399726058709E-2</v>
      </c>
      <c r="AF656" s="1">
        <f>(Table2[[#This Row],[Current Week High]]/Table2[[#This Row],[Close Price]])-1</f>
        <v>7.4078175174399297E-2</v>
      </c>
      <c r="AG656" s="1">
        <f>(Table2[[#This Row],[Close Price]]/Table2[[#This Row],[Current Month Low]])-1</f>
        <v>3.0818399726058709E-2</v>
      </c>
      <c r="AH656" s="1">
        <f>(Table2[[#This Row],[Current Month High]]/Table2[[#This Row],[Close Price]])-1</f>
        <v>7.4078175174399297E-2</v>
      </c>
      <c r="AI656">
        <v>35.389214926364701</v>
      </c>
      <c r="AJ656">
        <v>3.0818399726058701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-7.0000000000000007E-2</v>
      </c>
      <c r="AM656" t="s">
        <v>3110</v>
      </c>
      <c r="AN656">
        <v>-1.98</v>
      </c>
      <c r="AO656" t="s">
        <v>3110</v>
      </c>
      <c r="AQ656">
        <f>(Table2[[#This Row],[Sharpe Ratio]]-AVERAGE(Table2[Sharpe Ratio]))/_xlfn.STDEV.P(Table2[Sharpe Ratio])</f>
        <v>-0.72922868034186683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630</v>
      </c>
      <c r="AT656">
        <f>_xlfn.RANK.AVG(Table2[[#This Row],[6M Return vs Nifty Z-Score]],Table2[6M Return vs Nifty Z-Score])</f>
        <v>624</v>
      </c>
      <c r="AU656">
        <f>_xlfn.RANK.AVG(Table2[[#This Row],[Sharpe Ratio Z-Score]],Table2[Sharpe Ratio Z-Score])</f>
        <v>552.5</v>
      </c>
      <c r="AV656">
        <f>(Table2[[#This Row],[Rank 1Y]]+Table2[[#This Row],[Rank 6M]]+Table2[[#This Row],[Rank Sharpe]])/3</f>
        <v>602.16666666666663</v>
      </c>
    </row>
    <row r="657" spans="1:48" x14ac:dyDescent="0.3">
      <c r="A657" t="s">
        <v>1587</v>
      </c>
      <c r="B657" t="s">
        <v>1588</v>
      </c>
      <c r="C657" t="s">
        <v>3077</v>
      </c>
      <c r="D657" t="s">
        <v>260</v>
      </c>
      <c r="E657">
        <v>5551.9523775449998</v>
      </c>
      <c r="F657">
        <v>1804.95</v>
      </c>
      <c r="G657">
        <v>-43.109733877317403</v>
      </c>
      <c r="H657">
        <f>(Table2[[#This Row],[1Y Return vs Nifty]]-AVERAGE(Table2[1Y Return vs Nifty]))/_xlfn.STDEV.P(Table2[1Y Return vs Nifty])</f>
        <v>-1.1697802118842997</v>
      </c>
      <c r="I657">
        <v>-11.937165010687099</v>
      </c>
      <c r="J657">
        <f>(Table2[[#This Row],[1M Return vs Nifty]]-AVERAGE(Table2[1M Return vs Nifty]))/_xlfn.STDEV.P(Table2[1M Return vs Nifty])</f>
        <v>-0.87212226303659846</v>
      </c>
      <c r="K657">
        <v>-21.230839532309801</v>
      </c>
      <c r="L657">
        <f>(Table2[[#This Row],[6M Return vs Nifty]]-AVERAGE(Table2[6M Return vs Nifty]))/_xlfn.STDEV.P(Table2[6M Return vs Nifty])</f>
        <v>-0.9046640045997334</v>
      </c>
      <c r="M657">
        <v>-5.0088524977806497</v>
      </c>
      <c r="N657">
        <f>(Table2[[#This Row],[1W Return vs Nifty]]-AVERAGE(Table2[1W Return vs Nifty]))/_xlfn.STDEV.P(Table2[1W Return vs Nifty])</f>
        <v>-0.35913823609296835</v>
      </c>
      <c r="O657">
        <v>1874.28</v>
      </c>
      <c r="P657">
        <v>1885.71027509239</v>
      </c>
      <c r="Q657">
        <v>1957.81716071404</v>
      </c>
      <c r="R657">
        <v>34.131871235600101</v>
      </c>
      <c r="S657" s="1">
        <f>(Table2[[#This Row],[Close Price]]-Table2[[#This Row],[20D EMA]])/Table2[[#This Row],[20D EMA]]</f>
        <v>-3.699020423842752E-2</v>
      </c>
      <c r="T657" s="1">
        <f>(Table2[[#This Row],[Close Price]]-Table2[[#This Row],[50D EMA]])/Table2[[#This Row],[50D EMA]]</f>
        <v>-4.2827509697073239E-2</v>
      </c>
      <c r="U657" s="1">
        <f>(Table2[[#This Row],[Close Price]]-Table2[[#This Row],[200D EMA]])/Table2[[#This Row],[200D EMA]]</f>
        <v>-7.8080406986670528E-2</v>
      </c>
      <c r="V657">
        <v>0.40718299747293701</v>
      </c>
      <c r="W657">
        <v>1830.05</v>
      </c>
      <c r="X657">
        <v>1863.95</v>
      </c>
      <c r="Y657">
        <v>1755.55</v>
      </c>
      <c r="Z657">
        <v>1834.95</v>
      </c>
      <c r="AA657">
        <v>1755.55</v>
      </c>
      <c r="AB657">
        <v>1938.65</v>
      </c>
      <c r="AC657" s="1">
        <f>(Table2[[#This Row],[Close Price]]/Table2[[#This Row],[Day Low]])-1</f>
        <v>-1.3715472254856365E-2</v>
      </c>
      <c r="AD657" s="1">
        <f>(Table2[[#This Row],[Day High]]/Table2[[#This Row],[Close Price]])-1</f>
        <v>3.2687886091027352E-2</v>
      </c>
      <c r="AE657" s="1">
        <f>(Table2[[#This Row],[Close Price]]/Table2[[#This Row],[Current Week Low]])-1</f>
        <v>2.8139329554840442E-2</v>
      </c>
      <c r="AF657" s="1">
        <f>(Table2[[#This Row],[Current Week High]]/Table2[[#This Row],[Close Price]])-1</f>
        <v>1.6620959029336024E-2</v>
      </c>
      <c r="AG657" s="1">
        <f>(Table2[[#This Row],[Close Price]]/Table2[[#This Row],[Current Month Low]])-1</f>
        <v>2.8139329554840442E-2</v>
      </c>
      <c r="AH657" s="1">
        <f>(Table2[[#This Row],[Current Month High]]/Table2[[#This Row],[Close Price]])-1</f>
        <v>7.4074074074074181E-2</v>
      </c>
      <c r="AI657">
        <v>61.796725671071201</v>
      </c>
      <c r="AJ657">
        <v>12.809374999999999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-0.17</v>
      </c>
      <c r="AM657" t="s">
        <v>3110</v>
      </c>
      <c r="AN657">
        <v>-4.55</v>
      </c>
      <c r="AO657" t="s">
        <v>3110</v>
      </c>
      <c r="AP657">
        <v>2.0479661105514999E-2</v>
      </c>
      <c r="AQ657">
        <f>(Table2[[#This Row],[Sharpe Ratio]]-AVERAGE(Table2[Sharpe Ratio]))/_xlfn.STDEV.P(Table2[Sharpe Ratio])</f>
        <v>-0.48952755289505195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710</v>
      </c>
      <c r="AT657">
        <f>_xlfn.RANK.AVG(Table2[[#This Row],[6M Return vs Nifty Z-Score]],Table2[6M Return vs Nifty Z-Score])</f>
        <v>621</v>
      </c>
      <c r="AU657">
        <f>_xlfn.RANK.AVG(Table2[[#This Row],[Sharpe Ratio Z-Score]],Table2[Sharpe Ratio Z-Score])</f>
        <v>476</v>
      </c>
      <c r="AV657">
        <f>(Table2[[#This Row],[Rank 1Y]]+Table2[[#This Row],[Rank 6M]]+Table2[[#This Row],[Rank Sharpe]])/3</f>
        <v>602.33333333333337</v>
      </c>
    </row>
    <row r="658" spans="1:48" x14ac:dyDescent="0.3">
      <c r="A658" t="s">
        <v>1083</v>
      </c>
      <c r="B658" t="s">
        <v>1084</v>
      </c>
      <c r="C658" t="s">
        <v>3080</v>
      </c>
      <c r="D658" t="s">
        <v>545</v>
      </c>
      <c r="E658">
        <v>11625.984444829999</v>
      </c>
      <c r="F658">
        <v>877.1</v>
      </c>
      <c r="G658">
        <v>-39.4563779644647</v>
      </c>
      <c r="H658">
        <f>(Table2[[#This Row],[1Y Return vs Nifty]]-AVERAGE(Table2[1Y Return vs Nifty]))/_xlfn.STDEV.P(Table2[1Y Return vs Nifty])</f>
        <v>-1.114615116501728</v>
      </c>
      <c r="I658">
        <v>-5.6405643516209496</v>
      </c>
      <c r="J658">
        <f>(Table2[[#This Row],[1M Return vs Nifty]]-AVERAGE(Table2[1M Return vs Nifty]))/_xlfn.STDEV.P(Table2[1M Return vs Nifty])</f>
        <v>-0.22639424479145684</v>
      </c>
      <c r="K658">
        <v>-10.7018946336137</v>
      </c>
      <c r="L658">
        <f>(Table2[[#This Row],[6M Return vs Nifty]]-AVERAGE(Table2[6M Return vs Nifty]))/_xlfn.STDEV.P(Table2[6M Return vs Nifty])</f>
        <v>-0.53405046223019415</v>
      </c>
      <c r="M658">
        <v>-3.0229825942636901</v>
      </c>
      <c r="N658">
        <f>(Table2[[#This Row],[1W Return vs Nifty]]-AVERAGE(Table2[1W Return vs Nifty]))/_xlfn.STDEV.P(Table2[1W Return vs Nifty])</f>
        <v>2.6683149420494105E-2</v>
      </c>
      <c r="O658">
        <v>891.14</v>
      </c>
      <c r="P658">
        <v>879.13442302835097</v>
      </c>
      <c r="Q658">
        <v>873.96468100795005</v>
      </c>
      <c r="R658">
        <v>40.745879640215698</v>
      </c>
      <c r="S658" s="1">
        <f>(Table2[[#This Row],[Close Price]]-Table2[[#This Row],[20D EMA]])/Table2[[#This Row],[20D EMA]]</f>
        <v>-1.5755100208721371E-2</v>
      </c>
      <c r="T658" s="1">
        <f>(Table2[[#This Row],[Close Price]]-Table2[[#This Row],[50D EMA]])/Table2[[#This Row],[50D EMA]]</f>
        <v>-2.3141205429574401E-3</v>
      </c>
      <c r="U658" s="1">
        <f>(Table2[[#This Row],[Close Price]]-Table2[[#This Row],[200D EMA]])/Table2[[#This Row],[200D EMA]]</f>
        <v>3.5874664733979724E-3</v>
      </c>
      <c r="V658">
        <v>0.68974302908224505</v>
      </c>
      <c r="W658">
        <v>877.4</v>
      </c>
      <c r="X658">
        <v>882.25</v>
      </c>
      <c r="Y658">
        <v>861</v>
      </c>
      <c r="Z658">
        <v>897.75</v>
      </c>
      <c r="AA658">
        <v>861</v>
      </c>
      <c r="AB658">
        <v>918</v>
      </c>
      <c r="AC658" s="1">
        <f>(Table2[[#This Row],[Close Price]]/Table2[[#This Row],[Day Low]])-1</f>
        <v>-3.4191930704352558E-4</v>
      </c>
      <c r="AD658" s="1">
        <f>(Table2[[#This Row],[Day High]]/Table2[[#This Row],[Close Price]])-1</f>
        <v>5.8716223919734745E-3</v>
      </c>
      <c r="AE658" s="1">
        <f>(Table2[[#This Row],[Close Price]]/Table2[[#This Row],[Current Week Low]])-1</f>
        <v>1.8699186991870009E-2</v>
      </c>
      <c r="AF658" s="1">
        <f>(Table2[[#This Row],[Current Week High]]/Table2[[#This Row],[Close Price]])-1</f>
        <v>2.3543495610534704E-2</v>
      </c>
      <c r="AG658" s="1">
        <f>(Table2[[#This Row],[Close Price]]/Table2[[#This Row],[Current Month Low]])-1</f>
        <v>1.8699186991870009E-2</v>
      </c>
      <c r="AH658" s="1">
        <f>(Table2[[#This Row],[Current Month High]]/Table2[[#This Row],[Close Price]])-1</f>
        <v>4.6630942879945181E-2</v>
      </c>
      <c r="AI658">
        <v>24.501197126895399</v>
      </c>
      <c r="AJ658">
        <v>15.173002429256099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0</v>
      </c>
      <c r="AM658" t="s">
        <v>3112</v>
      </c>
      <c r="AN658">
        <v>-1.6</v>
      </c>
      <c r="AO658" t="s">
        <v>3110</v>
      </c>
      <c r="AP658">
        <v>-2.4848964447546001E-2</v>
      </c>
      <c r="AQ658">
        <f>(Table2[[#This Row],[Sharpe Ratio]]-AVERAGE(Table2[Sharpe Ratio]))/_xlfn.STDEV.P(Table2[Sharpe Ratio])</f>
        <v>-1.0200696646371883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-2.8684463387400734</v>
      </c>
      <c r="AS658">
        <f>_xlfn.RANK.AVG(Table2[[#This Row],[1Y Return vs Nifty Z-Score]],Table2[1Y Return vs Nifty Z-Score])</f>
        <v>693</v>
      </c>
      <c r="AT658">
        <f>_xlfn.RANK.AVG(Table2[[#This Row],[6M Return vs Nifty Z-Score]],Table2[6M Return vs Nifty Z-Score])</f>
        <v>500</v>
      </c>
      <c r="AU658">
        <f>_xlfn.RANK.AVG(Table2[[#This Row],[Sharpe Ratio Z-Score]],Table2[Sharpe Ratio Z-Score])</f>
        <v>615</v>
      </c>
      <c r="AV658">
        <f>(Table2[[#This Row],[Rank 1Y]]+Table2[[#This Row],[Rank 6M]]+Table2[[#This Row],[Rank Sharpe]])/3</f>
        <v>602.66666666666663</v>
      </c>
    </row>
    <row r="659" spans="1:48" x14ac:dyDescent="0.3">
      <c r="A659" t="s">
        <v>1464</v>
      </c>
      <c r="B659" t="s">
        <v>1465</v>
      </c>
      <c r="C659" t="s">
        <v>3076</v>
      </c>
      <c r="D659" t="s">
        <v>835</v>
      </c>
      <c r="E659">
        <v>6893.2380040199996</v>
      </c>
      <c r="F659">
        <v>38.9</v>
      </c>
      <c r="G659">
        <v>-26.855326888294002</v>
      </c>
      <c r="H659">
        <f>(Table2[[#This Row],[1Y Return vs Nifty]]-AVERAGE(Table2[1Y Return vs Nifty]))/_xlfn.STDEV.P(Table2[1Y Return vs Nifty])</f>
        <v>-0.92434124198211609</v>
      </c>
      <c r="I659">
        <v>-6.6258173033763601</v>
      </c>
      <c r="J659">
        <f>(Table2[[#This Row],[1M Return vs Nifty]]-AVERAGE(Table2[1M Return vs Nifty]))/_xlfn.STDEV.P(Table2[1M Return vs Nifty])</f>
        <v>-0.32743375332232705</v>
      </c>
      <c r="K659">
        <v>-36.979145824092299</v>
      </c>
      <c r="L659">
        <f>(Table2[[#This Row],[6M Return vs Nifty]]-AVERAGE(Table2[6M Return vs Nifty]))/_xlfn.STDEV.P(Table2[6M Return vs Nifty])</f>
        <v>-1.4589964317587745</v>
      </c>
      <c r="M659">
        <v>-4.3747904986673296</v>
      </c>
      <c r="N659">
        <f>(Table2[[#This Row],[1W Return vs Nifty]]-AVERAGE(Table2[1W Return vs Nifty]))/_xlfn.STDEV.P(Table2[1W Return vs Nifty])</f>
        <v>-0.23595056978809564</v>
      </c>
      <c r="O659">
        <v>40.92</v>
      </c>
      <c r="P659">
        <v>41.813509931128898</v>
      </c>
      <c r="Q659">
        <v>43.3385578488951</v>
      </c>
      <c r="R659">
        <v>22.521418704154399</v>
      </c>
      <c r="S659" s="1">
        <f>(Table2[[#This Row],[Close Price]]-Table2[[#This Row],[20D EMA]])/Table2[[#This Row],[20D EMA]]</f>
        <v>-4.9364613880742987E-2</v>
      </c>
      <c r="T659" s="1">
        <f>(Table2[[#This Row],[Close Price]]-Table2[[#This Row],[50D EMA]])/Table2[[#This Row],[50D EMA]]</f>
        <v>-6.9678674091884343E-2</v>
      </c>
      <c r="U659" s="1">
        <f>(Table2[[#This Row],[Close Price]]-Table2[[#This Row],[200D EMA]])/Table2[[#This Row],[200D EMA]]</f>
        <v>-0.10241591020104192</v>
      </c>
      <c r="V659">
        <v>1.8060617270713799</v>
      </c>
      <c r="W659">
        <v>39.21</v>
      </c>
      <c r="X659">
        <v>39.39</v>
      </c>
      <c r="Y659">
        <v>38.81</v>
      </c>
      <c r="Z659">
        <v>40.56</v>
      </c>
      <c r="AA659">
        <v>38.81</v>
      </c>
      <c r="AB659">
        <v>42.75</v>
      </c>
      <c r="AC659" s="1">
        <f>(Table2[[#This Row],[Close Price]]/Table2[[#This Row],[Day Low]])-1</f>
        <v>-7.906146391226776E-3</v>
      </c>
      <c r="AD659" s="1">
        <f>(Table2[[#This Row],[Day High]]/Table2[[#This Row],[Close Price]])-1</f>
        <v>1.2596401028277748E-2</v>
      </c>
      <c r="AE659" s="1">
        <f>(Table2[[#This Row],[Close Price]]/Table2[[#This Row],[Current Week Low]])-1</f>
        <v>2.3189899510434042E-3</v>
      </c>
      <c r="AF659" s="1">
        <f>(Table2[[#This Row],[Current Week High]]/Table2[[#This Row],[Close Price]])-1</f>
        <v>4.2673521850899787E-2</v>
      </c>
      <c r="AG659" s="1">
        <f>(Table2[[#This Row],[Close Price]]/Table2[[#This Row],[Current Month Low]])-1</f>
        <v>2.3189899510434042E-3</v>
      </c>
      <c r="AH659" s="1">
        <f>(Table2[[#This Row],[Current Month High]]/Table2[[#This Row],[Close Price]])-1</f>
        <v>9.8971722365038595E-2</v>
      </c>
      <c r="AI659">
        <v>38.817480719794297</v>
      </c>
      <c r="AJ659">
        <v>5.13513513513512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-0.21</v>
      </c>
      <c r="AM659" t="s">
        <v>3110</v>
      </c>
      <c r="AN659">
        <v>-2.8</v>
      </c>
      <c r="AO659" t="s">
        <v>3110</v>
      </c>
      <c r="AP659">
        <v>2.7389613838397001E-2</v>
      </c>
      <c r="AQ659">
        <f>(Table2[[#This Row],[Sharpe Ratio]]-AVERAGE(Table2[Sharpe Ratio]))/_xlfn.STDEV.P(Table2[Sharpe Ratio])</f>
        <v>-0.40865104560607241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644</v>
      </c>
      <c r="AT659">
        <f>_xlfn.RANK.AVG(Table2[[#This Row],[6M Return vs Nifty Z-Score]],Table2[6M Return vs Nifty Z-Score])</f>
        <v>715</v>
      </c>
      <c r="AU659">
        <f>_xlfn.RANK.AVG(Table2[[#This Row],[Sharpe Ratio Z-Score]],Table2[Sharpe Ratio Z-Score])</f>
        <v>451</v>
      </c>
      <c r="AV659">
        <f>(Table2[[#This Row],[Rank 1Y]]+Table2[[#This Row],[Rank 6M]]+Table2[[#This Row],[Rank Sharpe]])/3</f>
        <v>603.33333333333337</v>
      </c>
    </row>
    <row r="660" spans="1:48" x14ac:dyDescent="0.3">
      <c r="A660" t="s">
        <v>1686</v>
      </c>
      <c r="B660" t="s">
        <v>1687</v>
      </c>
      <c r="C660" t="s">
        <v>3074</v>
      </c>
      <c r="D660" t="s">
        <v>394</v>
      </c>
      <c r="E660">
        <v>4634.5182075749999</v>
      </c>
      <c r="F660">
        <v>529.85</v>
      </c>
      <c r="G660">
        <v>-45.990245731460099</v>
      </c>
      <c r="H660">
        <f>(Table2[[#This Row],[1Y Return vs Nifty]]-AVERAGE(Table2[1Y Return vs Nifty]))/_xlfn.STDEV.P(Table2[1Y Return vs Nifty])</f>
        <v>-1.2132754844432583</v>
      </c>
      <c r="I660">
        <v>-7.5216637613952102</v>
      </c>
      <c r="J660">
        <f>(Table2[[#This Row],[1M Return vs Nifty]]-AVERAGE(Table2[1M Return vs Nifty]))/_xlfn.STDEV.P(Table2[1M Return vs Nifty])</f>
        <v>-0.41930446091683332</v>
      </c>
      <c r="K660">
        <v>-31.911246226961399</v>
      </c>
      <c r="L660">
        <f>(Table2[[#This Row],[6M Return vs Nifty]]-AVERAGE(Table2[6M Return vs Nifty]))/_xlfn.STDEV.P(Table2[6M Return vs Nifty])</f>
        <v>-1.2806089256850708</v>
      </c>
      <c r="M660">
        <v>-5.3696400325662896</v>
      </c>
      <c r="N660">
        <f>(Table2[[#This Row],[1W Return vs Nifty]]-AVERAGE(Table2[1W Return vs Nifty]))/_xlfn.STDEV.P(Table2[1W Return vs Nifty])</f>
        <v>-0.42923323390750839</v>
      </c>
      <c r="O660">
        <v>564.05999999999995</v>
      </c>
      <c r="P660">
        <v>569.55539381374001</v>
      </c>
      <c r="Q660">
        <v>604.30705724135498</v>
      </c>
      <c r="R660">
        <v>18.325401092960199</v>
      </c>
      <c r="S660" s="1">
        <f>(Table2[[#This Row],[Close Price]]-Table2[[#This Row],[20D EMA]])/Table2[[#This Row],[20D EMA]]</f>
        <v>-6.0649576286210559E-2</v>
      </c>
      <c r="T660" s="1">
        <f>(Table2[[#This Row],[Close Price]]-Table2[[#This Row],[50D EMA]])/Table2[[#This Row],[50D EMA]]</f>
        <v>-6.971296250549551E-2</v>
      </c>
      <c r="U660" s="1">
        <f>(Table2[[#This Row],[Close Price]]-Table2[[#This Row],[200D EMA]])/Table2[[#This Row],[200D EMA]]</f>
        <v>-0.12321063662775902</v>
      </c>
      <c r="V660">
        <v>0.94686319649578199</v>
      </c>
      <c r="W660">
        <v>528.65</v>
      </c>
      <c r="X660">
        <v>539.9</v>
      </c>
      <c r="Y660">
        <v>525</v>
      </c>
      <c r="Z660">
        <v>562.20000000000005</v>
      </c>
      <c r="AA660">
        <v>525</v>
      </c>
      <c r="AB660">
        <v>583.79999999999995</v>
      </c>
      <c r="AC660" s="1">
        <f>(Table2[[#This Row],[Close Price]]/Table2[[#This Row],[Day Low]])-1</f>
        <v>2.2699328478199554E-3</v>
      </c>
      <c r="AD660" s="1">
        <f>(Table2[[#This Row],[Day High]]/Table2[[#This Row],[Close Price]])-1</f>
        <v>1.8967632348777963E-2</v>
      </c>
      <c r="AE660" s="1">
        <f>(Table2[[#This Row],[Close Price]]/Table2[[#This Row],[Current Week Low]])-1</f>
        <v>9.2380952380952674E-3</v>
      </c>
      <c r="AF660" s="1">
        <f>(Table2[[#This Row],[Current Week High]]/Table2[[#This Row],[Close Price]])-1</f>
        <v>6.1055015570444571E-2</v>
      </c>
      <c r="AG660" s="1">
        <f>(Table2[[#This Row],[Close Price]]/Table2[[#This Row],[Current Month Low]])-1</f>
        <v>9.2380952380952674E-3</v>
      </c>
      <c r="AH660" s="1">
        <f>(Table2[[#This Row],[Current Month High]]/Table2[[#This Row],[Close Price]])-1</f>
        <v>0.101821270170803</v>
      </c>
      <c r="AI660">
        <v>50.7973954892894</v>
      </c>
      <c r="AJ660">
        <v>3.6381418092909601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-0.16</v>
      </c>
      <c r="AM660" t="s">
        <v>3110</v>
      </c>
      <c r="AN660">
        <v>-5.44</v>
      </c>
      <c r="AO660" t="s">
        <v>3110</v>
      </c>
      <c r="AP660">
        <v>4.0309534570554001E-2</v>
      </c>
      <c r="AQ660">
        <f>(Table2[[#This Row],[Sharpe Ratio]]-AVERAGE(Table2[Sharpe Ratio]))/_xlfn.STDEV.P(Table2[Sharpe Ratio])</f>
        <v>-0.25743176760798414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714</v>
      </c>
      <c r="AT660">
        <f>_xlfn.RANK.AVG(Table2[[#This Row],[6M Return vs Nifty Z-Score]],Table2[6M Return vs Nifty Z-Score])</f>
        <v>693</v>
      </c>
      <c r="AU660">
        <f>_xlfn.RANK.AVG(Table2[[#This Row],[Sharpe Ratio Z-Score]],Table2[Sharpe Ratio Z-Score])</f>
        <v>407</v>
      </c>
      <c r="AV660">
        <f>(Table2[[#This Row],[Rank 1Y]]+Table2[[#This Row],[Rank 6M]]+Table2[[#This Row],[Rank Sharpe]])/3</f>
        <v>604.66666666666663</v>
      </c>
    </row>
    <row r="661" spans="1:48" x14ac:dyDescent="0.3">
      <c r="A661" t="s">
        <v>55</v>
      </c>
      <c r="B661" t="s">
        <v>56</v>
      </c>
      <c r="C661" t="s">
        <v>3066</v>
      </c>
      <c r="D661" t="s">
        <v>57</v>
      </c>
      <c r="E661">
        <v>410500.78835967497</v>
      </c>
      <c r="F661">
        <v>6637.15</v>
      </c>
      <c r="G661">
        <v>-30.793657592150598</v>
      </c>
      <c r="H661">
        <f>(Table2[[#This Row],[1Y Return vs Nifty]]-AVERAGE(Table2[1Y Return vs Nifty]))/_xlfn.STDEV.P(Table2[1Y Return vs Nifty])</f>
        <v>-0.98380941155246493</v>
      </c>
      <c r="I661">
        <v>-8.1152214252564292</v>
      </c>
      <c r="J661">
        <f>(Table2[[#This Row],[1M Return vs Nifty]]-AVERAGE(Table2[1M Return vs Nifty]))/_xlfn.STDEV.P(Table2[1M Return vs Nifty])</f>
        <v>-0.48017489478299574</v>
      </c>
      <c r="K661">
        <v>-11.867086097217999</v>
      </c>
      <c r="L661">
        <f>(Table2[[#This Row],[6M Return vs Nifty]]-AVERAGE(Table2[6M Return vs Nifty]))/_xlfn.STDEV.P(Table2[6M Return vs Nifty])</f>
        <v>-0.57506461322253288</v>
      </c>
      <c r="M661">
        <v>-1.8587979211719901</v>
      </c>
      <c r="N661">
        <f>(Table2[[#This Row],[1W Return vs Nifty]]-AVERAGE(Table2[1W Return vs Nifty]))/_xlfn.STDEV.P(Table2[1W Return vs Nifty])</f>
        <v>0.25286480551503754</v>
      </c>
      <c r="O661">
        <v>6801.94</v>
      </c>
      <c r="P661">
        <v>6902.5317229398397</v>
      </c>
      <c r="Q661">
        <v>6982.5417437979904</v>
      </c>
      <c r="R661">
        <v>37.643581397361601</v>
      </c>
      <c r="S661" s="1">
        <f>(Table2[[#This Row],[Close Price]]-Table2[[#This Row],[20D EMA]])/Table2[[#This Row],[20D EMA]]</f>
        <v>-2.4226911734005294E-2</v>
      </c>
      <c r="T661" s="1">
        <f>(Table2[[#This Row],[Close Price]]-Table2[[#This Row],[50D EMA]])/Table2[[#This Row],[50D EMA]]</f>
        <v>-3.8447012428479213E-2</v>
      </c>
      <c r="U661" s="1">
        <f>(Table2[[#This Row],[Close Price]]-Table2[[#This Row],[200D EMA]])/Table2[[#This Row],[200D EMA]]</f>
        <v>-4.9465045318887423E-2</v>
      </c>
      <c r="V661">
        <v>1.00937541310882</v>
      </c>
      <c r="W661">
        <v>6621.45</v>
      </c>
      <c r="X661">
        <v>6661.3</v>
      </c>
      <c r="Y661">
        <v>6511.5</v>
      </c>
      <c r="Z661">
        <v>6697</v>
      </c>
      <c r="AA661">
        <v>6511.5</v>
      </c>
      <c r="AB661">
        <v>6844</v>
      </c>
      <c r="AC661" s="1">
        <f>(Table2[[#This Row],[Close Price]]/Table2[[#This Row],[Day Low]])-1</f>
        <v>2.371081862734048E-3</v>
      </c>
      <c r="AD661" s="1">
        <f>(Table2[[#This Row],[Day High]]/Table2[[#This Row],[Close Price]])-1</f>
        <v>3.6386099455338883E-3</v>
      </c>
      <c r="AE661" s="1">
        <f>(Table2[[#This Row],[Close Price]]/Table2[[#This Row],[Current Week Low]])-1</f>
        <v>1.9296629040927549E-2</v>
      </c>
      <c r="AF661" s="1">
        <f>(Table2[[#This Row],[Current Week High]]/Table2[[#This Row],[Close Price]])-1</f>
        <v>9.0174246476273368E-3</v>
      </c>
      <c r="AG661" s="1">
        <f>(Table2[[#This Row],[Close Price]]/Table2[[#This Row],[Current Month Low]])-1</f>
        <v>1.9296629040927549E-2</v>
      </c>
      <c r="AH661" s="1">
        <f>(Table2[[#This Row],[Current Month High]]/Table2[[#This Row],[Close Price]])-1</f>
        <v>3.1165485185659536E-2</v>
      </c>
      <c r="AI661">
        <v>23.426470699019902</v>
      </c>
      <c r="AJ661">
        <v>7.2618701315491698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-7.0000000000000007E-2</v>
      </c>
      <c r="AM661" t="s">
        <v>3110</v>
      </c>
      <c r="AN661">
        <v>-3.59</v>
      </c>
      <c r="AO661" t="s">
        <v>3110</v>
      </c>
      <c r="AP661">
        <v>-4.1014219929716003E-2</v>
      </c>
      <c r="AQ661">
        <f>(Table2[[#This Row],[Sharpe Ratio]]-AVERAGE(Table2[Sharpe Ratio]))/_xlfn.STDEV.P(Table2[Sharpe Ratio])</f>
        <v>-1.209273477365246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656</v>
      </c>
      <c r="AT661">
        <f>_xlfn.RANK.AVG(Table2[[#This Row],[6M Return vs Nifty Z-Score]],Table2[6M Return vs Nifty Z-Score])</f>
        <v>515</v>
      </c>
      <c r="AU661">
        <f>_xlfn.RANK.AVG(Table2[[#This Row],[Sharpe Ratio Z-Score]],Table2[Sharpe Ratio Z-Score])</f>
        <v>646</v>
      </c>
      <c r="AV661">
        <f>(Table2[[#This Row],[Rank 1Y]]+Table2[[#This Row],[Rank 6M]]+Table2[[#This Row],[Rank Sharpe]])/3</f>
        <v>605.66666666666663</v>
      </c>
    </row>
    <row r="662" spans="1:48" x14ac:dyDescent="0.3">
      <c r="A662" t="s">
        <v>459</v>
      </c>
      <c r="B662" t="s">
        <v>460</v>
      </c>
      <c r="C662" t="s">
        <v>3066</v>
      </c>
      <c r="D662" t="s">
        <v>57</v>
      </c>
      <c r="E662">
        <v>46889.204667525002</v>
      </c>
      <c r="F662">
        <v>630.85</v>
      </c>
      <c r="G662">
        <v>-37.083991914508303</v>
      </c>
      <c r="H662">
        <f>(Table2[[#This Row],[1Y Return vs Nifty]]-AVERAGE(Table2[1Y Return vs Nifty]))/_xlfn.STDEV.P(Table2[1Y Return vs Nifty])</f>
        <v>-1.0787924630696575</v>
      </c>
      <c r="I662">
        <v>-4.3901521669168302</v>
      </c>
      <c r="J662">
        <f>(Table2[[#This Row],[1M Return vs Nifty]]-AVERAGE(Table2[1M Return vs Nifty]))/_xlfn.STDEV.P(Table2[1M Return vs Nifty])</f>
        <v>-9.8162167558482269E-2</v>
      </c>
      <c r="K662">
        <v>-8.8623425221576202</v>
      </c>
      <c r="L662">
        <f>(Table2[[#This Row],[6M Return vs Nifty]]-AVERAGE(Table2[6M Return vs Nifty]))/_xlfn.STDEV.P(Table2[6M Return vs Nifty])</f>
        <v>-0.46929915704627845</v>
      </c>
      <c r="M662">
        <v>-5.1131302621648798E-2</v>
      </c>
      <c r="N662">
        <f>(Table2[[#This Row],[1W Return vs Nifty]]-AVERAGE(Table2[1W Return vs Nifty]))/_xlfn.STDEV.P(Table2[1W Return vs Nifty])</f>
        <v>0.60406426630568344</v>
      </c>
      <c r="O662">
        <v>643.9</v>
      </c>
      <c r="P662">
        <v>645.87268301969505</v>
      </c>
      <c r="Q662">
        <v>655.87660300493303</v>
      </c>
      <c r="R662">
        <v>36.689585773017299</v>
      </c>
      <c r="S662" s="1">
        <f>(Table2[[#This Row],[Close Price]]-Table2[[#This Row],[20D EMA]])/Table2[[#This Row],[20D EMA]]</f>
        <v>-2.0267122223947748E-2</v>
      </c>
      <c r="T662" s="1">
        <f>(Table2[[#This Row],[Close Price]]-Table2[[#This Row],[50D EMA]])/Table2[[#This Row],[50D EMA]]</f>
        <v>-2.3259511378401067E-2</v>
      </c>
      <c r="U662" s="1">
        <f>(Table2[[#This Row],[Close Price]]-Table2[[#This Row],[200D EMA]])/Table2[[#This Row],[200D EMA]]</f>
        <v>-3.8157487079539525E-2</v>
      </c>
      <c r="V662">
        <v>0.82790076234041898</v>
      </c>
      <c r="W662">
        <v>629</v>
      </c>
      <c r="X662">
        <v>633.95000000000005</v>
      </c>
      <c r="Y662">
        <v>622.29999999999995</v>
      </c>
      <c r="Z662">
        <v>644.9</v>
      </c>
      <c r="AA662">
        <v>622.29999999999995</v>
      </c>
      <c r="AB662">
        <v>659.85</v>
      </c>
      <c r="AC662" s="1">
        <f>(Table2[[#This Row],[Close Price]]/Table2[[#This Row],[Day Low]])-1</f>
        <v>2.9411764705882248E-3</v>
      </c>
      <c r="AD662" s="1">
        <f>(Table2[[#This Row],[Day High]]/Table2[[#This Row],[Close Price]])-1</f>
        <v>4.9140049140048436E-3</v>
      </c>
      <c r="AE662" s="1">
        <f>(Table2[[#This Row],[Close Price]]/Table2[[#This Row],[Current Week Low]])-1</f>
        <v>1.373935400932047E-2</v>
      </c>
      <c r="AF662" s="1">
        <f>(Table2[[#This Row],[Current Week High]]/Table2[[#This Row],[Close Price]])-1</f>
        <v>2.2271538400570501E-2</v>
      </c>
      <c r="AG662" s="1">
        <f>(Table2[[#This Row],[Close Price]]/Table2[[#This Row],[Current Month Low]])-1</f>
        <v>1.373935400932047E-2</v>
      </c>
      <c r="AH662" s="1">
        <f>(Table2[[#This Row],[Current Month High]]/Table2[[#This Row],[Close Price]])-1</f>
        <v>4.5969723389078121E-2</v>
      </c>
      <c r="AI662">
        <v>28.937148291986901</v>
      </c>
      <c r="AJ662">
        <v>13.9335380169766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-0.03</v>
      </c>
      <c r="AM662" t="s">
        <v>3110</v>
      </c>
      <c r="AN662">
        <v>-3.75</v>
      </c>
      <c r="AO662" t="s">
        <v>3110</v>
      </c>
      <c r="AP662">
        <v>-4.3112411970165E-2</v>
      </c>
      <c r="AQ662">
        <f>(Table2[[#This Row],[Sharpe Ratio]]-AVERAGE(Table2[Sharpe Ratio]))/_xlfn.STDEV.P(Table2[Sharpe Ratio])</f>
        <v>-1.2338314519872051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689</v>
      </c>
      <c r="AT662">
        <f>_xlfn.RANK.AVG(Table2[[#This Row],[6M Return vs Nifty Z-Score]],Table2[6M Return vs Nifty Z-Score])</f>
        <v>485</v>
      </c>
      <c r="AU662">
        <f>_xlfn.RANK.AVG(Table2[[#This Row],[Sharpe Ratio Z-Score]],Table2[Sharpe Ratio Z-Score])</f>
        <v>651</v>
      </c>
      <c r="AV662">
        <f>(Table2[[#This Row],[Rank 1Y]]+Table2[[#This Row],[Rank 6M]]+Table2[[#This Row],[Rank Sharpe]])/3</f>
        <v>608.33333333333337</v>
      </c>
    </row>
    <row r="663" spans="1:48" x14ac:dyDescent="0.3">
      <c r="A663" t="s">
        <v>1277</v>
      </c>
      <c r="B663" t="s">
        <v>1278</v>
      </c>
      <c r="C663" t="s">
        <v>3066</v>
      </c>
      <c r="D663" t="s">
        <v>124</v>
      </c>
      <c r="E663">
        <v>8669.1378801190003</v>
      </c>
      <c r="F663">
        <v>80.83</v>
      </c>
      <c r="G663">
        <v>-36.3158033534501</v>
      </c>
      <c r="H663">
        <f>(Table2[[#This Row],[1Y Return vs Nifty]]-AVERAGE(Table2[1Y Return vs Nifty]))/_xlfn.STDEV.P(Table2[1Y Return vs Nifty])</f>
        <v>-1.0671929375228879</v>
      </c>
      <c r="I663">
        <v>-2.5963812546533398</v>
      </c>
      <c r="J663">
        <f>(Table2[[#This Row],[1M Return vs Nifty]]-AVERAGE(Table2[1M Return vs Nifty]))/_xlfn.STDEV.P(Table2[1M Return vs Nifty])</f>
        <v>8.5792349978519908E-2</v>
      </c>
      <c r="K663">
        <v>-17.509863853723601</v>
      </c>
      <c r="L663">
        <f>(Table2[[#This Row],[6M Return vs Nifty]]-AVERAGE(Table2[6M Return vs Nifty]))/_xlfn.STDEV.P(Table2[6M Return vs Nifty])</f>
        <v>-0.77368754014102847</v>
      </c>
      <c r="M663">
        <v>2.6722444664513099E-2</v>
      </c>
      <c r="N663">
        <f>(Table2[[#This Row],[1W Return vs Nifty]]-AVERAGE(Table2[1W Return vs Nifty]))/_xlfn.STDEV.P(Table2[1W Return vs Nifty])</f>
        <v>0.61918995031558033</v>
      </c>
      <c r="O663">
        <v>82.15</v>
      </c>
      <c r="P663">
        <v>82.856887364143006</v>
      </c>
      <c r="Q663">
        <v>84.982579574416803</v>
      </c>
      <c r="R663">
        <v>42.056279029433398</v>
      </c>
      <c r="S663" s="1">
        <f>(Table2[[#This Row],[Close Price]]-Table2[[#This Row],[20D EMA]])/Table2[[#This Row],[20D EMA]]</f>
        <v>-1.6068167985392665E-2</v>
      </c>
      <c r="T663" s="1">
        <f>(Table2[[#This Row],[Close Price]]-Table2[[#This Row],[50D EMA]])/Table2[[#This Row],[50D EMA]]</f>
        <v>-2.446250913620682E-2</v>
      </c>
      <c r="U663" s="1">
        <f>(Table2[[#This Row],[Close Price]]-Table2[[#This Row],[200D EMA]])/Table2[[#This Row],[200D EMA]]</f>
        <v>-4.8863891814210116E-2</v>
      </c>
      <c r="V663">
        <v>0.99614698385123301</v>
      </c>
      <c r="W663">
        <v>80.83</v>
      </c>
      <c r="X663">
        <v>81.8</v>
      </c>
      <c r="Y663">
        <v>79.989999999999995</v>
      </c>
      <c r="Z663">
        <v>82.4</v>
      </c>
      <c r="AA663">
        <v>79.989999999999995</v>
      </c>
      <c r="AB663">
        <v>85.39</v>
      </c>
      <c r="AC663" s="1">
        <f>(Table2[[#This Row],[Close Price]]/Table2[[#This Row],[Day Low]])-1</f>
        <v>0</v>
      </c>
      <c r="AD663" s="1">
        <f>(Table2[[#This Row],[Day High]]/Table2[[#This Row],[Close Price]])-1</f>
        <v>1.2000494865767708E-2</v>
      </c>
      <c r="AE663" s="1">
        <f>(Table2[[#This Row],[Close Price]]/Table2[[#This Row],[Current Week Low]])-1</f>
        <v>1.0501312664083162E-2</v>
      </c>
      <c r="AF663" s="1">
        <f>(Table2[[#This Row],[Current Week High]]/Table2[[#This Row],[Close Price]])-1</f>
        <v>1.9423481380675511E-2</v>
      </c>
      <c r="AG663" s="1">
        <f>(Table2[[#This Row],[Close Price]]/Table2[[#This Row],[Current Month Low]])-1</f>
        <v>1.0501312664083162E-2</v>
      </c>
      <c r="AH663" s="1">
        <f>(Table2[[#This Row],[Current Month High]]/Table2[[#This Row],[Close Price]])-1</f>
        <v>5.6414697513299528E-2</v>
      </c>
      <c r="AI663">
        <v>21.242113076827899</v>
      </c>
      <c r="AJ663">
        <v>11.6436464088397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-0.08</v>
      </c>
      <c r="AM663" t="s">
        <v>3110</v>
      </c>
      <c r="AN663">
        <v>0.97</v>
      </c>
      <c r="AO663" t="s">
        <v>3111</v>
      </c>
      <c r="AQ663">
        <f>(Table2[[#This Row],[Sharpe Ratio]]-AVERAGE(Table2[Sharpe Ratio]))/_xlfn.STDEV.P(Table2[Sharpe Ratio])</f>
        <v>-0.72922868034186683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684</v>
      </c>
      <c r="AT663">
        <f>_xlfn.RANK.AVG(Table2[[#This Row],[6M Return vs Nifty Z-Score]],Table2[6M Return vs Nifty Z-Score])</f>
        <v>589</v>
      </c>
      <c r="AU663">
        <f>_xlfn.RANK.AVG(Table2[[#This Row],[Sharpe Ratio Z-Score]],Table2[Sharpe Ratio Z-Score])</f>
        <v>552.5</v>
      </c>
      <c r="AV663">
        <f>(Table2[[#This Row],[Rank 1Y]]+Table2[[#This Row],[Rank 6M]]+Table2[[#This Row],[Rank Sharpe]])/3</f>
        <v>608.5</v>
      </c>
    </row>
    <row r="664" spans="1:48" x14ac:dyDescent="0.3">
      <c r="A664" t="s">
        <v>1917</v>
      </c>
      <c r="B664" t="s">
        <v>1918</v>
      </c>
      <c r="C664" t="s">
        <v>3072</v>
      </c>
      <c r="D664" t="s">
        <v>210</v>
      </c>
      <c r="E664">
        <v>3457.7807470500002</v>
      </c>
      <c r="F664">
        <v>220.34</v>
      </c>
      <c r="G664">
        <v>-32.137313400568402</v>
      </c>
      <c r="H664">
        <f>(Table2[[#This Row],[1Y Return vs Nifty]]-AVERAGE(Table2[1Y Return vs Nifty]))/_xlfn.STDEV.P(Table2[1Y Return vs Nifty])</f>
        <v>-1.0040984013472853</v>
      </c>
      <c r="I664">
        <v>-10.5612305491344</v>
      </c>
      <c r="J664">
        <f>(Table2[[#This Row],[1M Return vs Nifty]]-AVERAGE(Table2[1M Return vs Nifty]))/_xlfn.STDEV.P(Table2[1M Return vs Nifty])</f>
        <v>-0.73101764465583063</v>
      </c>
      <c r="K664">
        <v>-30.171160493350101</v>
      </c>
      <c r="L664">
        <f>(Table2[[#This Row],[6M Return vs Nifty]]-AVERAGE(Table2[6M Return vs Nifty]))/_xlfn.STDEV.P(Table2[6M Return vs Nifty])</f>
        <v>-1.2193587867618205</v>
      </c>
      <c r="M664">
        <v>-5.82192144775812</v>
      </c>
      <c r="N664">
        <f>(Table2[[#This Row],[1W Return vs Nifty]]-AVERAGE(Table2[1W Return vs Nifty]))/_xlfn.STDEV.P(Table2[1W Return vs Nifty])</f>
        <v>-0.51710396599437058</v>
      </c>
      <c r="O664">
        <v>228.01</v>
      </c>
      <c r="P664">
        <v>226.74459186289201</v>
      </c>
      <c r="Q664">
        <v>232.52932559393901</v>
      </c>
      <c r="R664">
        <v>34.855930955171303</v>
      </c>
      <c r="S664" s="1">
        <f>(Table2[[#This Row],[Close Price]]-Table2[[#This Row],[20D EMA]])/Table2[[#This Row],[20D EMA]]</f>
        <v>-3.3638875487917143E-2</v>
      </c>
      <c r="T664" s="1">
        <f>(Table2[[#This Row],[Close Price]]-Table2[[#This Row],[50D EMA]])/Table2[[#This Row],[50D EMA]]</f>
        <v>-2.8245841765278952E-2</v>
      </c>
      <c r="U664" s="1">
        <f>(Table2[[#This Row],[Close Price]]-Table2[[#This Row],[200D EMA]])/Table2[[#This Row],[200D EMA]]</f>
        <v>-5.242059496282616E-2</v>
      </c>
      <c r="V664">
        <v>0.63921377698516102</v>
      </c>
      <c r="W664">
        <v>221</v>
      </c>
      <c r="X664">
        <v>222.51</v>
      </c>
      <c r="Y664">
        <v>206</v>
      </c>
      <c r="Z664">
        <v>228.74</v>
      </c>
      <c r="AA664">
        <v>206</v>
      </c>
      <c r="AB664">
        <v>239.9</v>
      </c>
      <c r="AC664" s="1">
        <f>(Table2[[#This Row],[Close Price]]/Table2[[#This Row],[Day Low]])-1</f>
        <v>-2.9864253393665496E-3</v>
      </c>
      <c r="AD664" s="1">
        <f>(Table2[[#This Row],[Day High]]/Table2[[#This Row],[Close Price]])-1</f>
        <v>9.848416084233369E-3</v>
      </c>
      <c r="AE664" s="1">
        <f>(Table2[[#This Row],[Close Price]]/Table2[[#This Row],[Current Week Low]])-1</f>
        <v>6.9611650485436938E-2</v>
      </c>
      <c r="AF664" s="1">
        <f>(Table2[[#This Row],[Current Week High]]/Table2[[#This Row],[Close Price]])-1</f>
        <v>3.8122900971226281E-2</v>
      </c>
      <c r="AG664" s="1">
        <f>(Table2[[#This Row],[Close Price]]/Table2[[#This Row],[Current Month Low]])-1</f>
        <v>6.9611650485436938E-2</v>
      </c>
      <c r="AH664" s="1">
        <f>(Table2[[#This Row],[Current Month High]]/Table2[[#This Row],[Close Price]])-1</f>
        <v>8.8771897975855607E-2</v>
      </c>
      <c r="AI664">
        <v>35.699373695198297</v>
      </c>
      <c r="AJ664">
        <v>15.633691944371501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-0.05</v>
      </c>
      <c r="AM664" t="s">
        <v>3110</v>
      </c>
      <c r="AN664">
        <v>-6.11</v>
      </c>
      <c r="AO664" t="s">
        <v>3110</v>
      </c>
      <c r="AP664">
        <v>1.8584428848204E-2</v>
      </c>
      <c r="AQ664">
        <f>(Table2[[#This Row],[Sharpe Ratio]]-AVERAGE(Table2[Sharpe Ratio]))/_xlfn.STDEV.P(Table2[Sharpe Ratio])</f>
        <v>-0.51171001511991188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662</v>
      </c>
      <c r="AT664">
        <f>_xlfn.RANK.AVG(Table2[[#This Row],[6M Return vs Nifty Z-Score]],Table2[6M Return vs Nifty Z-Score])</f>
        <v>685</v>
      </c>
      <c r="AU664">
        <f>_xlfn.RANK.AVG(Table2[[#This Row],[Sharpe Ratio Z-Score]],Table2[Sharpe Ratio Z-Score])</f>
        <v>483</v>
      </c>
      <c r="AV664">
        <f>(Table2[[#This Row],[Rank 1Y]]+Table2[[#This Row],[Rank 6M]]+Table2[[#This Row],[Rank Sharpe]])/3</f>
        <v>610</v>
      </c>
    </row>
    <row r="665" spans="1:48" x14ac:dyDescent="0.3">
      <c r="A665" t="s">
        <v>2080</v>
      </c>
      <c r="B665" t="s">
        <v>2081</v>
      </c>
      <c r="C665" t="s">
        <v>3079</v>
      </c>
      <c r="D665" t="s">
        <v>138</v>
      </c>
      <c r="E665">
        <v>2860.4259327149998</v>
      </c>
      <c r="F665">
        <v>376.35</v>
      </c>
      <c r="G665">
        <v>-41.169525129600103</v>
      </c>
      <c r="H665">
        <f>(Table2[[#This Row],[1Y Return vs Nifty]]-AVERAGE(Table2[1Y Return vs Nifty]))/_xlfn.STDEV.P(Table2[1Y Return vs Nifty])</f>
        <v>-1.1404833672343215</v>
      </c>
      <c r="I665">
        <v>-13.7796900821363</v>
      </c>
      <c r="J665">
        <f>(Table2[[#This Row],[1M Return vs Nifty]]-AVERAGE(Table2[1M Return vs Nifty]))/_xlfn.STDEV.P(Table2[1M Return vs Nifty])</f>
        <v>-1.0610766095760749</v>
      </c>
      <c r="K665">
        <v>-35.860385180574397</v>
      </c>
      <c r="L665">
        <f>(Table2[[#This Row],[6M Return vs Nifty]]-AVERAGE(Table2[6M Return vs Nifty]))/_xlfn.STDEV.P(Table2[6M Return vs Nifty])</f>
        <v>-1.419616622181735</v>
      </c>
      <c r="M665">
        <v>-3.0461837939354801</v>
      </c>
      <c r="N665">
        <f>(Table2[[#This Row],[1W Return vs Nifty]]-AVERAGE(Table2[1W Return vs Nifty]))/_xlfn.STDEV.P(Table2[1W Return vs Nifty])</f>
        <v>2.2175543465496023E-2</v>
      </c>
      <c r="O665">
        <v>399.08</v>
      </c>
      <c r="P665">
        <v>426.00914596107498</v>
      </c>
      <c r="Q665">
        <v>453.977746029353</v>
      </c>
      <c r="R665">
        <v>29.996193268347099</v>
      </c>
      <c r="S665" s="1">
        <f>(Table2[[#This Row],[Close Price]]-Table2[[#This Row],[20D EMA]])/Table2[[#This Row],[20D EMA]]</f>
        <v>-5.6955998797233544E-2</v>
      </c>
      <c r="T665" s="1">
        <f>(Table2[[#This Row],[Close Price]]-Table2[[#This Row],[50D EMA]])/Table2[[#This Row],[50D EMA]]</f>
        <v>-0.11656826251709718</v>
      </c>
      <c r="U665" s="1">
        <f>(Table2[[#This Row],[Close Price]]-Table2[[#This Row],[200D EMA]])/Table2[[#This Row],[200D EMA]]</f>
        <v>-0.17099460647204009</v>
      </c>
      <c r="V665">
        <v>1.3028828008042199</v>
      </c>
      <c r="W665">
        <v>375.05</v>
      </c>
      <c r="X665">
        <v>379.25</v>
      </c>
      <c r="Y665">
        <v>365.75</v>
      </c>
      <c r="Z665">
        <v>389.65</v>
      </c>
      <c r="AA665">
        <v>365.75</v>
      </c>
      <c r="AB665">
        <v>393.3</v>
      </c>
      <c r="AC665" s="1">
        <f>(Table2[[#This Row],[Close Price]]/Table2[[#This Row],[Day Low]])-1</f>
        <v>3.4662045060658286E-3</v>
      </c>
      <c r="AD665" s="1">
        <f>(Table2[[#This Row],[Day High]]/Table2[[#This Row],[Close Price]])-1</f>
        <v>7.7055931978211589E-3</v>
      </c>
      <c r="AE665" s="1">
        <f>(Table2[[#This Row],[Close Price]]/Table2[[#This Row],[Current Week Low]])-1</f>
        <v>2.8981544771018442E-2</v>
      </c>
      <c r="AF665" s="1">
        <f>(Table2[[#This Row],[Current Week High]]/Table2[[#This Row],[Close Price]])-1</f>
        <v>3.5339444665869468E-2</v>
      </c>
      <c r="AG665" s="1">
        <f>(Table2[[#This Row],[Close Price]]/Table2[[#This Row],[Current Month Low]])-1</f>
        <v>2.8981544771018442E-2</v>
      </c>
      <c r="AH665" s="1">
        <f>(Table2[[#This Row],[Current Month High]]/Table2[[#This Row],[Close Price]])-1</f>
        <v>4.5037863690713387E-2</v>
      </c>
      <c r="AI665">
        <v>55.440414507771997</v>
      </c>
      <c r="AJ665">
        <v>2.8981544771018402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-0.28999999999999998</v>
      </c>
      <c r="AM665" t="s">
        <v>3110</v>
      </c>
      <c r="AN665">
        <v>-9.19</v>
      </c>
      <c r="AO665" t="s">
        <v>3110</v>
      </c>
      <c r="AP665">
        <v>3.765539802818E-2</v>
      </c>
      <c r="AQ665">
        <f>(Table2[[#This Row],[Sharpe Ratio]]-AVERAGE(Table2[Sharpe Ratio]))/_xlfn.STDEV.P(Table2[Sharpe Ratio])</f>
        <v>-0.28849671142355909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701</v>
      </c>
      <c r="AT665">
        <f>_xlfn.RANK.AVG(Table2[[#This Row],[6M Return vs Nifty Z-Score]],Table2[6M Return vs Nifty Z-Score])</f>
        <v>712</v>
      </c>
      <c r="AU665">
        <f>_xlfn.RANK.AVG(Table2[[#This Row],[Sharpe Ratio Z-Score]],Table2[Sharpe Ratio Z-Score])</f>
        <v>419</v>
      </c>
      <c r="AV665">
        <f>(Table2[[#This Row],[Rank 1Y]]+Table2[[#This Row],[Rank 6M]]+Table2[[#This Row],[Rank Sharpe]])/3</f>
        <v>610.66666666666663</v>
      </c>
    </row>
    <row r="666" spans="1:48" x14ac:dyDescent="0.3">
      <c r="A666" t="s">
        <v>823</v>
      </c>
      <c r="B666" t="s">
        <v>824</v>
      </c>
      <c r="C666" t="s">
        <v>3064</v>
      </c>
      <c r="D666" t="s">
        <v>176</v>
      </c>
      <c r="E666">
        <v>18771.312479519998</v>
      </c>
      <c r="F666">
        <v>332.7</v>
      </c>
      <c r="G666">
        <v>-5.9424047094582697</v>
      </c>
      <c r="H666">
        <f>(Table2[[#This Row],[1Y Return vs Nifty]]-AVERAGE(Table2[1Y Return vs Nifty]))/_xlfn.STDEV.P(Table2[1Y Return vs Nifty])</f>
        <v>-0.60855943089025766</v>
      </c>
      <c r="I666">
        <v>7.8548168218809398</v>
      </c>
      <c r="J666">
        <f>(Table2[[#This Row],[1M Return vs Nifty]]-AVERAGE(Table2[1M Return vs Nifty]))/_xlfn.STDEV.P(Table2[1M Return vs Nifty])</f>
        <v>1.1575820008802189</v>
      </c>
      <c r="K666">
        <v>-24.634958902206598</v>
      </c>
      <c r="L666">
        <f>(Table2[[#This Row],[6M Return vs Nifty]]-AVERAGE(Table2[6M Return vs Nifty]))/_xlfn.STDEV.P(Table2[6M Return vs Nifty])</f>
        <v>-1.0244872870335178</v>
      </c>
      <c r="M666">
        <v>-0.44706238190627401</v>
      </c>
      <c r="N666">
        <f>(Table2[[#This Row],[1W Return vs Nifty]]-AVERAGE(Table2[1W Return vs Nifty]))/_xlfn.STDEV.P(Table2[1W Return vs Nifty])</f>
        <v>0.5271414642092821</v>
      </c>
      <c r="O666">
        <v>328.82</v>
      </c>
      <c r="P666">
        <v>319.40448751787602</v>
      </c>
      <c r="Q666">
        <v>314.656314580431</v>
      </c>
      <c r="R666">
        <v>50.354349857994997</v>
      </c>
      <c r="S666" s="1">
        <f>(Table2[[#This Row],[Close Price]]-Table2[[#This Row],[20D EMA]])/Table2[[#This Row],[20D EMA]]</f>
        <v>1.1799768870506646E-2</v>
      </c>
      <c r="T666" s="1">
        <f>(Table2[[#This Row],[Close Price]]-Table2[[#This Row],[50D EMA]])/Table2[[#This Row],[50D EMA]]</f>
        <v>4.1625941405659998E-2</v>
      </c>
      <c r="U666" s="1">
        <f>(Table2[[#This Row],[Close Price]]-Table2[[#This Row],[200D EMA]])/Table2[[#This Row],[200D EMA]]</f>
        <v>5.7344107152684343E-2</v>
      </c>
      <c r="V666">
        <v>0.89613542774434396</v>
      </c>
      <c r="W666">
        <v>332.1</v>
      </c>
      <c r="X666">
        <v>335.6</v>
      </c>
      <c r="Y666">
        <v>328.05</v>
      </c>
      <c r="Z666">
        <v>348.05</v>
      </c>
      <c r="AA666">
        <v>328.05</v>
      </c>
      <c r="AB666">
        <v>348.05</v>
      </c>
      <c r="AC666" s="1">
        <f>(Table2[[#This Row],[Close Price]]/Table2[[#This Row],[Day Low]])-1</f>
        <v>1.8066847335138636E-3</v>
      </c>
      <c r="AD666" s="1">
        <f>(Table2[[#This Row],[Day High]]/Table2[[#This Row],[Close Price]])-1</f>
        <v>8.7165614667870095E-3</v>
      </c>
      <c r="AE666" s="1">
        <f>(Table2[[#This Row],[Close Price]]/Table2[[#This Row],[Current Week Low]])-1</f>
        <v>1.4174668495656073E-2</v>
      </c>
      <c r="AF666" s="1">
        <f>(Table2[[#This Row],[Current Week High]]/Table2[[#This Row],[Close Price]])-1</f>
        <v>4.6137661556958198E-2</v>
      </c>
      <c r="AG666" s="1">
        <f>(Table2[[#This Row],[Close Price]]/Table2[[#This Row],[Current Month Low]])-1</f>
        <v>1.4174668495656073E-2</v>
      </c>
      <c r="AH666" s="1">
        <f>(Table2[[#This Row],[Current Month High]]/Table2[[#This Row],[Close Price]])-1</f>
        <v>4.6137661556958198E-2</v>
      </c>
      <c r="AI666">
        <v>22.257288848812699</v>
      </c>
      <c r="AJ666">
        <v>30.726915520628602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0.04</v>
      </c>
      <c r="AM666" t="s">
        <v>3111</v>
      </c>
      <c r="AN666">
        <v>5.6</v>
      </c>
      <c r="AO666" t="s">
        <v>3111</v>
      </c>
      <c r="AP666">
        <v>-4.2234253683567001E-2</v>
      </c>
      <c r="AQ666">
        <f>(Table2[[#This Row],[Sharpe Ratio]]-AVERAGE(Table2[Sharpe Ratio]))/_xlfn.STDEV.P(Table2[Sharpe Ratio])</f>
        <v>-1.2235531797887644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-1.1718764326230389</v>
      </c>
      <c r="AS666">
        <f>_xlfn.RANK.AVG(Table2[[#This Row],[1Y Return vs Nifty Z-Score]],Table2[1Y Return vs Nifty Z-Score])</f>
        <v>538</v>
      </c>
      <c r="AT666">
        <f>_xlfn.RANK.AVG(Table2[[#This Row],[6M Return vs Nifty Z-Score]],Table2[6M Return vs Nifty Z-Score])</f>
        <v>647</v>
      </c>
      <c r="AU666">
        <f>_xlfn.RANK.AVG(Table2[[#This Row],[Sharpe Ratio Z-Score]],Table2[Sharpe Ratio Z-Score])</f>
        <v>648</v>
      </c>
      <c r="AV666">
        <f>(Table2[[#This Row],[Rank 1Y]]+Table2[[#This Row],[Rank 6M]]+Table2[[#This Row],[Rank Sharpe]])/3</f>
        <v>611</v>
      </c>
    </row>
    <row r="667" spans="1:48" x14ac:dyDescent="0.3">
      <c r="A667" t="s">
        <v>1558</v>
      </c>
      <c r="B667" t="s">
        <v>1559</v>
      </c>
      <c r="C667" t="s">
        <v>3074</v>
      </c>
      <c r="D667" t="s">
        <v>394</v>
      </c>
      <c r="E667">
        <v>6014.6264275200001</v>
      </c>
      <c r="F667">
        <v>61.2</v>
      </c>
      <c r="G667">
        <v>-43.695296932298497</v>
      </c>
      <c r="H667">
        <f>(Table2[[#This Row],[1Y Return vs Nifty]]-AVERAGE(Table2[1Y Return vs Nifty]))/_xlfn.STDEV.P(Table2[1Y Return vs Nifty])</f>
        <v>-1.1786221212276791</v>
      </c>
      <c r="I667">
        <v>-5.5323695561085797</v>
      </c>
      <c r="J667">
        <f>(Table2[[#This Row],[1M Return vs Nifty]]-AVERAGE(Table2[1M Return vs Nifty]))/_xlfn.STDEV.P(Table2[1M Return vs Nifty])</f>
        <v>-0.21529866883333301</v>
      </c>
      <c r="K667">
        <v>-32.781715294488201</v>
      </c>
      <c r="L667">
        <f>(Table2[[#This Row],[6M Return vs Nifty]]-AVERAGE(Table2[6M Return vs Nifty]))/_xlfn.STDEV.P(Table2[6M Return vs Nifty])</f>
        <v>-1.3112489971968107</v>
      </c>
      <c r="M667">
        <v>-3.63124334788513</v>
      </c>
      <c r="N667">
        <f>(Table2[[#This Row],[1W Return vs Nifty]]-AVERAGE(Table2[1W Return vs Nifty]))/_xlfn.STDEV.P(Table2[1W Return vs Nifty])</f>
        <v>-9.1491765411575401E-2</v>
      </c>
      <c r="O667">
        <v>63.21</v>
      </c>
      <c r="P667">
        <v>64.652646228237302</v>
      </c>
      <c r="Q667">
        <v>69.409351430834604</v>
      </c>
      <c r="R667">
        <v>31.4743701909576</v>
      </c>
      <c r="S667" s="1">
        <f>(Table2[[#This Row],[Close Price]]-Table2[[#This Row],[20D EMA]])/Table2[[#This Row],[20D EMA]]</f>
        <v>-3.1798766018035086E-2</v>
      </c>
      <c r="T667" s="1">
        <f>(Table2[[#This Row],[Close Price]]-Table2[[#This Row],[50D EMA]])/Table2[[#This Row],[50D EMA]]</f>
        <v>-5.3403014875040671E-2</v>
      </c>
      <c r="U667" s="1">
        <f>(Table2[[#This Row],[Close Price]]-Table2[[#This Row],[200D EMA]])/Table2[[#This Row],[200D EMA]]</f>
        <v>-0.11827442933269733</v>
      </c>
      <c r="V667">
        <v>0.65414056897824602</v>
      </c>
      <c r="W667">
        <v>61.71</v>
      </c>
      <c r="X667">
        <v>61.94</v>
      </c>
      <c r="Y667">
        <v>60.7</v>
      </c>
      <c r="Z667">
        <v>62.9</v>
      </c>
      <c r="AA667">
        <v>60.7</v>
      </c>
      <c r="AB667">
        <v>65.680000000000007</v>
      </c>
      <c r="AC667" s="1">
        <f>(Table2[[#This Row],[Close Price]]/Table2[[#This Row],[Day Low]])-1</f>
        <v>-8.2644628099173278E-3</v>
      </c>
      <c r="AD667" s="1">
        <f>(Table2[[#This Row],[Day High]]/Table2[[#This Row],[Close Price]])-1</f>
        <v>1.2091503267973813E-2</v>
      </c>
      <c r="AE667" s="1">
        <f>(Table2[[#This Row],[Close Price]]/Table2[[#This Row],[Current Week Low]])-1</f>
        <v>8.2372322899506578E-3</v>
      </c>
      <c r="AF667" s="1">
        <f>(Table2[[#This Row],[Current Week High]]/Table2[[#This Row],[Close Price]])-1</f>
        <v>2.7777777777777679E-2</v>
      </c>
      <c r="AG667" s="1">
        <f>(Table2[[#This Row],[Close Price]]/Table2[[#This Row],[Current Month Low]])-1</f>
        <v>8.2372322899506578E-3</v>
      </c>
      <c r="AH667" s="1">
        <f>(Table2[[#This Row],[Current Month High]]/Table2[[#This Row],[Close Price]])-1</f>
        <v>7.3202614379084929E-2</v>
      </c>
      <c r="AI667">
        <v>60.130718954248302</v>
      </c>
      <c r="AJ667">
        <v>3.20404721753795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-0.21</v>
      </c>
      <c r="AM667" t="s">
        <v>3110</v>
      </c>
      <c r="AN667">
        <v>-3.97</v>
      </c>
      <c r="AO667" t="s">
        <v>3110</v>
      </c>
      <c r="AP667">
        <v>3.5799561972331001E-2</v>
      </c>
      <c r="AQ667">
        <f>(Table2[[#This Row],[Sharpe Ratio]]-AVERAGE(Table2[Sharpe Ratio]))/_xlfn.STDEV.P(Table2[Sharpe Ratio])</f>
        <v>-0.31021806670632113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712</v>
      </c>
      <c r="AT667">
        <f>_xlfn.RANK.AVG(Table2[[#This Row],[6M Return vs Nifty Z-Score]],Table2[6M Return vs Nifty Z-Score])</f>
        <v>697</v>
      </c>
      <c r="AU667">
        <f>_xlfn.RANK.AVG(Table2[[#This Row],[Sharpe Ratio Z-Score]],Table2[Sharpe Ratio Z-Score])</f>
        <v>424</v>
      </c>
      <c r="AV667">
        <f>(Table2[[#This Row],[Rank 1Y]]+Table2[[#This Row],[Rank 6M]]+Table2[[#This Row],[Rank Sharpe]])/3</f>
        <v>611</v>
      </c>
    </row>
    <row r="668" spans="1:48" x14ac:dyDescent="0.3">
      <c r="A668" t="s">
        <v>831</v>
      </c>
      <c r="B668" t="s">
        <v>832</v>
      </c>
      <c r="C668" t="s">
        <v>3066</v>
      </c>
      <c r="D668" t="s">
        <v>542</v>
      </c>
      <c r="E668">
        <v>18679.45604184</v>
      </c>
      <c r="F668">
        <v>440.55</v>
      </c>
      <c r="G668">
        <v>-47.050438899780801</v>
      </c>
      <c r="H668">
        <f>(Table2[[#This Row],[1Y Return vs Nifty]]-AVERAGE(Table2[1Y Return vs Nifty]))/_xlfn.STDEV.P(Table2[1Y Return vs Nifty])</f>
        <v>-1.2292842332893825</v>
      </c>
      <c r="I668">
        <v>-17.524584787104299</v>
      </c>
      <c r="J668">
        <f>(Table2[[#This Row],[1M Return vs Nifty]]-AVERAGE(Table2[1M Return vs Nifty]))/_xlfn.STDEV.P(Table2[1M Return vs Nifty])</f>
        <v>-1.4451224729410783</v>
      </c>
      <c r="K668">
        <v>-36.1448631075503</v>
      </c>
      <c r="L668">
        <f>(Table2[[#This Row],[6M Return vs Nifty]]-AVERAGE(Table2[6M Return vs Nifty]))/_xlfn.STDEV.P(Table2[6M Return vs Nifty])</f>
        <v>-1.4296301015243364</v>
      </c>
      <c r="M668">
        <v>-3.5048353438781502E-2</v>
      </c>
      <c r="N668">
        <f>(Table2[[#This Row],[1W Return vs Nifty]]-AVERAGE(Table2[1W Return vs Nifty]))/_xlfn.STDEV.P(Table2[1W Return vs Nifty])</f>
        <v>0.60718891496765637</v>
      </c>
      <c r="O668">
        <v>455.42</v>
      </c>
      <c r="P668">
        <v>457.650054452917</v>
      </c>
      <c r="Q668">
        <v>479.60248477566898</v>
      </c>
      <c r="R668">
        <v>42.662240570024103</v>
      </c>
      <c r="S668" s="1">
        <f>(Table2[[#This Row],[Close Price]]-Table2[[#This Row],[20D EMA]])/Table2[[#This Row],[20D EMA]]</f>
        <v>-3.2651179131351286E-2</v>
      </c>
      <c r="T668" s="1">
        <f>(Table2[[#This Row],[Close Price]]-Table2[[#This Row],[50D EMA]])/Table2[[#This Row],[50D EMA]]</f>
        <v>-3.7364912964685873E-2</v>
      </c>
      <c r="U668" s="1">
        <f>(Table2[[#This Row],[Close Price]]-Table2[[#This Row],[200D EMA]])/Table2[[#This Row],[200D EMA]]</f>
        <v>-8.1426777415332871E-2</v>
      </c>
      <c r="V668">
        <v>0.647307956076007</v>
      </c>
      <c r="W668">
        <v>435.05</v>
      </c>
      <c r="X668">
        <v>439.35</v>
      </c>
      <c r="Y668">
        <v>420.2</v>
      </c>
      <c r="Z668">
        <v>442.1</v>
      </c>
      <c r="AA668">
        <v>420.2</v>
      </c>
      <c r="AB668">
        <v>479.3</v>
      </c>
      <c r="AC668" s="1">
        <f>(Table2[[#This Row],[Close Price]]/Table2[[#This Row],[Day Low]])-1</f>
        <v>1.2642225031605614E-2</v>
      </c>
      <c r="AD668" s="1">
        <f>(Table2[[#This Row],[Day High]]/Table2[[#This Row],[Close Price]])-1</f>
        <v>-2.7238678924071946E-3</v>
      </c>
      <c r="AE668" s="1">
        <f>(Table2[[#This Row],[Close Price]]/Table2[[#This Row],[Current Week Low]])-1</f>
        <v>4.8429319371727786E-2</v>
      </c>
      <c r="AF668" s="1">
        <f>(Table2[[#This Row],[Current Week High]]/Table2[[#This Row],[Close Price]])-1</f>
        <v>3.5183293610259181E-3</v>
      </c>
      <c r="AG668" s="1">
        <f>(Table2[[#This Row],[Close Price]]/Table2[[#This Row],[Current Month Low]])-1</f>
        <v>4.8429319371727786E-2</v>
      </c>
      <c r="AH668" s="1">
        <f>(Table2[[#This Row],[Current Month High]]/Table2[[#This Row],[Close Price]])-1</f>
        <v>8.7958234025649729E-2</v>
      </c>
      <c r="AI668">
        <v>55.492582180313299</v>
      </c>
      <c r="AJ668">
        <v>44.784409096884403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0.03</v>
      </c>
      <c r="AM668" t="s">
        <v>3111</v>
      </c>
      <c r="AN668">
        <v>-5.37</v>
      </c>
      <c r="AO668" t="s">
        <v>3110</v>
      </c>
      <c r="AP668">
        <v>3.9359327769664998E-2</v>
      </c>
      <c r="AQ668">
        <f>(Table2[[#This Row],[Sharpe Ratio]]-AVERAGE(Table2[Sharpe Ratio]))/_xlfn.STDEV.P(Table2[Sharpe Ratio])</f>
        <v>-0.26855332085572758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715</v>
      </c>
      <c r="AT668">
        <f>_xlfn.RANK.AVG(Table2[[#This Row],[6M Return vs Nifty Z-Score]],Table2[6M Return vs Nifty Z-Score])</f>
        <v>713</v>
      </c>
      <c r="AU668">
        <f>_xlfn.RANK.AVG(Table2[[#This Row],[Sharpe Ratio Z-Score]],Table2[Sharpe Ratio Z-Score])</f>
        <v>410</v>
      </c>
      <c r="AV668">
        <f>(Table2[[#This Row],[Rank 1Y]]+Table2[[#This Row],[Rank 6M]]+Table2[[#This Row],[Rank Sharpe]])/3</f>
        <v>612.66666666666663</v>
      </c>
    </row>
    <row r="669" spans="1:48" x14ac:dyDescent="0.3">
      <c r="A669" t="s">
        <v>1449</v>
      </c>
      <c r="B669" t="s">
        <v>1450</v>
      </c>
      <c r="C669" t="s">
        <v>3067</v>
      </c>
      <c r="D669" t="s">
        <v>633</v>
      </c>
      <c r="E669">
        <v>7014.4634230880001</v>
      </c>
      <c r="F669">
        <v>143.84</v>
      </c>
      <c r="G669">
        <v>-33.118470794797503</v>
      </c>
      <c r="H669">
        <f>(Table2[[#This Row],[1Y Return vs Nifty]]-AVERAGE(Table2[1Y Return vs Nifty]))/_xlfn.STDEV.P(Table2[1Y Return vs Nifty])</f>
        <v>-1.0189137225284344</v>
      </c>
      <c r="I669">
        <v>-4.4974624620526003</v>
      </c>
      <c r="J669">
        <f>(Table2[[#This Row],[1M Return vs Nifty]]-AVERAGE(Table2[1M Return vs Nifty]))/_xlfn.STDEV.P(Table2[1M Return vs Nifty])</f>
        <v>-0.10916703637060081</v>
      </c>
      <c r="K669">
        <v>-8.0503304269657008</v>
      </c>
      <c r="L669">
        <f>(Table2[[#This Row],[6M Return vs Nifty]]-AVERAGE(Table2[6M Return vs Nifty]))/_xlfn.STDEV.P(Table2[6M Return vs Nifty])</f>
        <v>-0.44071674143469547</v>
      </c>
      <c r="M669">
        <v>-6.8329833090886796</v>
      </c>
      <c r="N669">
        <f>(Table2[[#This Row],[1W Return vs Nifty]]-AVERAGE(Table2[1W Return vs Nifty]))/_xlfn.STDEV.P(Table2[1W Return vs Nifty])</f>
        <v>-0.71353641481064589</v>
      </c>
      <c r="O669">
        <v>140.33000000000001</v>
      </c>
      <c r="P669">
        <v>138.19052446513999</v>
      </c>
      <c r="Q669">
        <v>139.658629177666</v>
      </c>
      <c r="R669">
        <v>56.967139898103198</v>
      </c>
      <c r="S669" s="1">
        <f>(Table2[[#This Row],[Close Price]]-Table2[[#This Row],[20D EMA]])/Table2[[#This Row],[20D EMA]]</f>
        <v>2.5012470605002429E-2</v>
      </c>
      <c r="T669" s="1">
        <f>(Table2[[#This Row],[Close Price]]-Table2[[#This Row],[50D EMA]])/Table2[[#This Row],[50D EMA]]</f>
        <v>4.0881786625573999E-2</v>
      </c>
      <c r="U669" s="1">
        <f>(Table2[[#This Row],[Close Price]]-Table2[[#This Row],[200D EMA]])/Table2[[#This Row],[200D EMA]]</f>
        <v>2.9939938884941321E-2</v>
      </c>
      <c r="V669">
        <v>1.4636534377302299</v>
      </c>
      <c r="W669">
        <v>142.6</v>
      </c>
      <c r="X669">
        <v>144.80000000000001</v>
      </c>
      <c r="Y669">
        <v>131.4</v>
      </c>
      <c r="Z669">
        <v>144.69999999999999</v>
      </c>
      <c r="AA669">
        <v>131.4</v>
      </c>
      <c r="AB669">
        <v>144.69999999999999</v>
      </c>
      <c r="AC669" s="1">
        <f>(Table2[[#This Row],[Close Price]]/Table2[[#This Row],[Day Low]])-1</f>
        <v>8.6956521739132153E-3</v>
      </c>
      <c r="AD669" s="1">
        <f>(Table2[[#This Row],[Day High]]/Table2[[#This Row],[Close Price]])-1</f>
        <v>6.6740823136819394E-3</v>
      </c>
      <c r="AE669" s="1">
        <f>(Table2[[#This Row],[Close Price]]/Table2[[#This Row],[Current Week Low]])-1</f>
        <v>9.4672754946727444E-2</v>
      </c>
      <c r="AF669" s="1">
        <f>(Table2[[#This Row],[Current Week High]]/Table2[[#This Row],[Close Price]])-1</f>
        <v>5.9788654060066726E-3</v>
      </c>
      <c r="AG669" s="1">
        <f>(Table2[[#This Row],[Close Price]]/Table2[[#This Row],[Current Month Low]])-1</f>
        <v>9.4672754946727444E-2</v>
      </c>
      <c r="AH669" s="1">
        <f>(Table2[[#This Row],[Current Month High]]/Table2[[#This Row],[Close Price]])-1</f>
        <v>5.9788654060066726E-3</v>
      </c>
      <c r="AI669">
        <v>24.478587319243601</v>
      </c>
      <c r="AJ669">
        <v>31.3607305936073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0.02</v>
      </c>
      <c r="AM669" t="s">
        <v>3111</v>
      </c>
      <c r="AN669">
        <v>1.8</v>
      </c>
      <c r="AO669" t="s">
        <v>3111</v>
      </c>
      <c r="AP669">
        <v>-9.2459360206521998E-2</v>
      </c>
      <c r="AQ669">
        <f>(Table2[[#This Row],[Sharpe Ratio]]-AVERAGE(Table2[Sharpe Ratio]))/_xlfn.STDEV.P(Table2[Sharpe Ratio])</f>
        <v>-1.8114054200021865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667</v>
      </c>
      <c r="AT669">
        <f>_xlfn.RANK.AVG(Table2[[#This Row],[6M Return vs Nifty Z-Score]],Table2[6M Return vs Nifty Z-Score])</f>
        <v>473</v>
      </c>
      <c r="AU669">
        <f>_xlfn.RANK.AVG(Table2[[#This Row],[Sharpe Ratio Z-Score]],Table2[Sharpe Ratio Z-Score])</f>
        <v>711</v>
      </c>
      <c r="AV669">
        <f>(Table2[[#This Row],[Rank 1Y]]+Table2[[#This Row],[Rank 6M]]+Table2[[#This Row],[Rank Sharpe]])/3</f>
        <v>617</v>
      </c>
    </row>
    <row r="670" spans="1:48" x14ac:dyDescent="0.3">
      <c r="A670" t="s">
        <v>898</v>
      </c>
      <c r="B670" t="s">
        <v>899</v>
      </c>
      <c r="C670" t="s">
        <v>3076</v>
      </c>
      <c r="D670" t="s">
        <v>127</v>
      </c>
      <c r="E670">
        <v>16490.507066459999</v>
      </c>
      <c r="F670">
        <v>2752.05</v>
      </c>
      <c r="G670">
        <v>-37.209519178673602</v>
      </c>
      <c r="H670">
        <f>(Table2[[#This Row],[1Y Return vs Nifty]]-AVERAGE(Table2[1Y Return vs Nifty]))/_xlfn.STDEV.P(Table2[1Y Return vs Nifty])</f>
        <v>-1.080687904867822</v>
      </c>
      <c r="I670">
        <v>-1.2362380816877701</v>
      </c>
      <c r="J670">
        <f>(Table2[[#This Row],[1M Return vs Nifty]]-AVERAGE(Table2[1M Return vs Nifty]))/_xlfn.STDEV.P(Table2[1M Return vs Nifty])</f>
        <v>0.22527754257114885</v>
      </c>
      <c r="K670">
        <v>-7.8589416093201399</v>
      </c>
      <c r="L670">
        <f>(Table2[[#This Row],[6M Return vs Nifty]]-AVERAGE(Table2[6M Return vs Nifty]))/_xlfn.STDEV.P(Table2[6M Return vs Nifty])</f>
        <v>-0.43397995172214565</v>
      </c>
      <c r="M670">
        <v>-12.346785815693</v>
      </c>
      <c r="N670">
        <f>(Table2[[#This Row],[1W Return vs Nifty]]-AVERAGE(Table2[1W Return vs Nifty]))/_xlfn.STDEV.P(Table2[1W Return vs Nifty])</f>
        <v>-1.7847762371062421</v>
      </c>
      <c r="O670">
        <v>2829.22</v>
      </c>
      <c r="P670">
        <v>2759.8250721715099</v>
      </c>
      <c r="Q670">
        <v>2693.94389158488</v>
      </c>
      <c r="R670">
        <v>41.251471876401098</v>
      </c>
      <c r="S670" s="1">
        <f>(Table2[[#This Row],[Close Price]]-Table2[[#This Row],[20D EMA]])/Table2[[#This Row],[20D EMA]]</f>
        <v>-2.7276069022557321E-2</v>
      </c>
      <c r="T670" s="1">
        <f>(Table2[[#This Row],[Close Price]]-Table2[[#This Row],[50D EMA]])/Table2[[#This Row],[50D EMA]]</f>
        <v>-2.8172336898845698E-3</v>
      </c>
      <c r="U670" s="1">
        <f>(Table2[[#This Row],[Close Price]]-Table2[[#This Row],[200D EMA]])/Table2[[#This Row],[200D EMA]]</f>
        <v>2.1569160588914726E-2</v>
      </c>
      <c r="V670">
        <v>2.0361113780469502</v>
      </c>
      <c r="W670">
        <v>2736.95</v>
      </c>
      <c r="X670">
        <v>2751.45</v>
      </c>
      <c r="Y670">
        <v>2626.25</v>
      </c>
      <c r="Z670">
        <v>2788</v>
      </c>
      <c r="AA670">
        <v>2626.25</v>
      </c>
      <c r="AB670">
        <v>2957.6</v>
      </c>
      <c r="AC670" s="1">
        <f>(Table2[[#This Row],[Close Price]]/Table2[[#This Row],[Day Low]])-1</f>
        <v>5.5170901916368198E-3</v>
      </c>
      <c r="AD670" s="1">
        <f>(Table2[[#This Row],[Day High]]/Table2[[#This Row],[Close Price]])-1</f>
        <v>-2.180192947076609E-4</v>
      </c>
      <c r="AE670" s="1">
        <f>(Table2[[#This Row],[Close Price]]/Table2[[#This Row],[Current Week Low]])-1</f>
        <v>4.7900999524036258E-2</v>
      </c>
      <c r="AF670" s="1">
        <f>(Table2[[#This Row],[Current Week High]]/Table2[[#This Row],[Close Price]])-1</f>
        <v>1.3062989407895964E-2</v>
      </c>
      <c r="AG670" s="1">
        <f>(Table2[[#This Row],[Close Price]]/Table2[[#This Row],[Current Month Low]])-1</f>
        <v>4.7900999524036258E-2</v>
      </c>
      <c r="AH670" s="1">
        <f>(Table2[[#This Row],[Current Month High]]/Table2[[#This Row],[Close Price]])-1</f>
        <v>7.4689776711905465E-2</v>
      </c>
      <c r="AI670">
        <v>19.6199196962264</v>
      </c>
      <c r="AJ670">
        <v>23.410313901345202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-0.11</v>
      </c>
      <c r="AM670" t="s">
        <v>3110</v>
      </c>
      <c r="AN670">
        <v>-3.63</v>
      </c>
      <c r="AO670" t="s">
        <v>3110</v>
      </c>
      <c r="AP670">
        <v>-7.2031251769679006E-2</v>
      </c>
      <c r="AQ670">
        <f>(Table2[[#This Row],[Sharpe Ratio]]-AVERAGE(Table2[Sharpe Ratio]))/_xlfn.STDEV.P(Table2[Sharpe Ratio])</f>
        <v>-1.5723076830480127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-4.6464742341730734</v>
      </c>
      <c r="AS670">
        <f>_xlfn.RANK.AVG(Table2[[#This Row],[1Y Return vs Nifty Z-Score]],Table2[1Y Return vs Nifty Z-Score])</f>
        <v>690</v>
      </c>
      <c r="AT670">
        <f>_xlfn.RANK.AVG(Table2[[#This Row],[6M Return vs Nifty Z-Score]],Table2[6M Return vs Nifty Z-Score])</f>
        <v>468</v>
      </c>
      <c r="AU670">
        <f>_xlfn.RANK.AVG(Table2[[#This Row],[Sharpe Ratio Z-Score]],Table2[Sharpe Ratio Z-Score])</f>
        <v>695</v>
      </c>
      <c r="AV670">
        <f>(Table2[[#This Row],[Rank 1Y]]+Table2[[#This Row],[Rank 6M]]+Table2[[#This Row],[Rank Sharpe]])/3</f>
        <v>617.66666666666663</v>
      </c>
    </row>
    <row r="671" spans="1:48" x14ac:dyDescent="0.3">
      <c r="A671" t="s">
        <v>1443</v>
      </c>
      <c r="B671" t="s">
        <v>1444</v>
      </c>
      <c r="C671" t="s">
        <v>3078</v>
      </c>
      <c r="D671" t="s">
        <v>95</v>
      </c>
      <c r="E671">
        <v>7039.3342983399998</v>
      </c>
      <c r="F671">
        <v>1478.2</v>
      </c>
      <c r="G671">
        <v>-31.431557262443199</v>
      </c>
      <c r="H671">
        <f>(Table2[[#This Row],[1Y Return vs Nifty]]-AVERAGE(Table2[1Y Return vs Nifty]))/_xlfn.STDEV.P(Table2[1Y Return vs Nifty])</f>
        <v>-0.99344159549392064</v>
      </c>
      <c r="I671">
        <v>4.8224571973788102</v>
      </c>
      <c r="J671">
        <f>(Table2[[#This Row],[1M Return vs Nifty]]-AVERAGE(Table2[1M Return vs Nifty]))/_xlfn.STDEV.P(Table2[1M Return vs Nifty])</f>
        <v>0.84660792503232407</v>
      </c>
      <c r="K671">
        <v>-7.8867167563590996</v>
      </c>
      <c r="L671">
        <f>(Table2[[#This Row],[6M Return vs Nifty]]-AVERAGE(Table2[6M Return vs Nifty]))/_xlfn.STDEV.P(Table2[6M Return vs Nifty])</f>
        <v>-0.43495762286896861</v>
      </c>
      <c r="M671">
        <v>1.6788587157370001</v>
      </c>
      <c r="N671">
        <f>(Table2[[#This Row],[1W Return vs Nifty]]-AVERAGE(Table2[1W Return vs Nifty]))/_xlfn.STDEV.P(Table2[1W Return vs Nifty])</f>
        <v>0.94017245981096553</v>
      </c>
      <c r="O671">
        <v>1472.14</v>
      </c>
      <c r="P671">
        <v>1437.60932865622</v>
      </c>
      <c r="Q671">
        <v>1416.41458631969</v>
      </c>
      <c r="R671">
        <v>49.703209146753302</v>
      </c>
      <c r="S671" s="1">
        <f>(Table2[[#This Row],[Close Price]]-Table2[[#This Row],[20D EMA]])/Table2[[#This Row],[20D EMA]]</f>
        <v>4.1164563152960619E-3</v>
      </c>
      <c r="T671" s="1">
        <f>(Table2[[#This Row],[Close Price]]-Table2[[#This Row],[50D EMA]])/Table2[[#This Row],[50D EMA]]</f>
        <v>2.8234841368010234E-2</v>
      </c>
      <c r="U671" s="1">
        <f>(Table2[[#This Row],[Close Price]]-Table2[[#This Row],[200D EMA]])/Table2[[#This Row],[200D EMA]]</f>
        <v>4.3620995065328183E-2</v>
      </c>
      <c r="V671">
        <v>1.07227918804189</v>
      </c>
      <c r="W671">
        <v>1459</v>
      </c>
      <c r="X671">
        <v>1471.9</v>
      </c>
      <c r="Y671">
        <v>1410</v>
      </c>
      <c r="Z671">
        <v>1494.95</v>
      </c>
      <c r="AA671">
        <v>1410</v>
      </c>
      <c r="AB671">
        <v>1517.3</v>
      </c>
      <c r="AC671" s="1">
        <f>(Table2[[#This Row],[Close Price]]/Table2[[#This Row],[Day Low]])-1</f>
        <v>1.3159698423577781E-2</v>
      </c>
      <c r="AD671" s="1">
        <f>(Table2[[#This Row],[Day High]]/Table2[[#This Row],[Close Price]])-1</f>
        <v>-4.2619401975375615E-3</v>
      </c>
      <c r="AE671" s="1">
        <f>(Table2[[#This Row],[Close Price]]/Table2[[#This Row],[Current Week Low]])-1</f>
        <v>4.8368794326241193E-2</v>
      </c>
      <c r="AF671" s="1">
        <f>(Table2[[#This Row],[Current Week High]]/Table2[[#This Row],[Close Price]])-1</f>
        <v>1.1331348937897445E-2</v>
      </c>
      <c r="AG671" s="1">
        <f>(Table2[[#This Row],[Close Price]]/Table2[[#This Row],[Current Month Low]])-1</f>
        <v>4.8368794326241193E-2</v>
      </c>
      <c r="AH671" s="1">
        <f>(Table2[[#This Row],[Current Month High]]/Table2[[#This Row],[Close Price]])-1</f>
        <v>2.6451089162494945E-2</v>
      </c>
      <c r="AI671">
        <v>13.6483561087809</v>
      </c>
      <c r="AJ671">
        <v>18.256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0.03</v>
      </c>
      <c r="AM671" t="s">
        <v>3111</v>
      </c>
      <c r="AN671">
        <v>0.61</v>
      </c>
      <c r="AO671" t="s">
        <v>3111</v>
      </c>
      <c r="AP671">
        <v>-0.124618095229568</v>
      </c>
      <c r="AQ671">
        <f>(Table2[[#This Row],[Sharpe Ratio]]-AVERAGE(Table2[Sharpe Ratio]))/_xlfn.STDEV.P(Table2[Sharpe Ratio])</f>
        <v>-2.1878025196696056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-1.8294213531892052</v>
      </c>
      <c r="AS671">
        <f>_xlfn.RANK.AVG(Table2[[#This Row],[1Y Return vs Nifty Z-Score]],Table2[1Y Return vs Nifty Z-Score])</f>
        <v>660</v>
      </c>
      <c r="AT671">
        <f>_xlfn.RANK.AVG(Table2[[#This Row],[6M Return vs Nifty Z-Score]],Table2[6M Return vs Nifty Z-Score])</f>
        <v>470</v>
      </c>
      <c r="AU671">
        <f>_xlfn.RANK.AVG(Table2[[#This Row],[Sharpe Ratio Z-Score]],Table2[Sharpe Ratio Z-Score])</f>
        <v>730</v>
      </c>
      <c r="AV671">
        <f>(Table2[[#This Row],[Rank 1Y]]+Table2[[#This Row],[Rank 6M]]+Table2[[#This Row],[Rank Sharpe]])/3</f>
        <v>620</v>
      </c>
    </row>
    <row r="672" spans="1:48" x14ac:dyDescent="0.3">
      <c r="A672" t="s">
        <v>69</v>
      </c>
      <c r="B672" t="s">
        <v>70</v>
      </c>
      <c r="C672" t="s">
        <v>3066</v>
      </c>
      <c r="D672" t="s">
        <v>24</v>
      </c>
      <c r="E672">
        <v>353199.46073186002</v>
      </c>
      <c r="F672">
        <v>1776.55</v>
      </c>
      <c r="G672">
        <v>-26.9868371748918</v>
      </c>
      <c r="H672">
        <f>(Table2[[#This Row],[1Y Return vs Nifty]]-AVERAGE(Table2[1Y Return vs Nifty]))/_xlfn.STDEV.P(Table2[1Y Return vs Nifty])</f>
        <v>-0.92632702647095666</v>
      </c>
      <c r="I672">
        <v>-4.2464605823708998</v>
      </c>
      <c r="J672">
        <f>(Table2[[#This Row],[1M Return vs Nifty]]-AVERAGE(Table2[1M Return vs Nifty]))/_xlfn.STDEV.P(Table2[1M Return vs Nifty])</f>
        <v>-8.3426330374056334E-2</v>
      </c>
      <c r="K672">
        <v>-11.688535109708999</v>
      </c>
      <c r="L672">
        <f>(Table2[[#This Row],[6M Return vs Nifty]]-AVERAGE(Table2[6M Return vs Nifty]))/_xlfn.STDEV.P(Table2[6M Return vs Nifty])</f>
        <v>-0.56877970864653082</v>
      </c>
      <c r="M672">
        <v>1.62438803918678</v>
      </c>
      <c r="N672">
        <f>(Table2[[#This Row],[1W Return vs Nifty]]-AVERAGE(Table2[1W Return vs Nifty]))/_xlfn.STDEV.P(Table2[1W Return vs Nifty])</f>
        <v>0.92958971626908382</v>
      </c>
      <c r="O672">
        <v>1790.67</v>
      </c>
      <c r="P672">
        <v>1776.9229319834899</v>
      </c>
      <c r="Q672">
        <v>1769.0160991850801</v>
      </c>
      <c r="R672">
        <v>44.264957256975698</v>
      </c>
      <c r="S672" s="1">
        <f>(Table2[[#This Row],[Close Price]]-Table2[[#This Row],[20D EMA]])/Table2[[#This Row],[20D EMA]]</f>
        <v>-7.8853166691797583E-3</v>
      </c>
      <c r="T672" s="1">
        <f>(Table2[[#This Row],[Close Price]]-Table2[[#This Row],[50D EMA]])/Table2[[#This Row],[50D EMA]]</f>
        <v>-2.0987515934281349E-4</v>
      </c>
      <c r="U672" s="1">
        <f>(Table2[[#This Row],[Close Price]]-Table2[[#This Row],[200D EMA]])/Table2[[#This Row],[200D EMA]]</f>
        <v>4.2588085085209096E-3</v>
      </c>
      <c r="V672">
        <v>0.76557161447501698</v>
      </c>
      <c r="W672">
        <v>1766.5</v>
      </c>
      <c r="X672">
        <v>1777.65</v>
      </c>
      <c r="Y672">
        <v>1760</v>
      </c>
      <c r="Z672">
        <v>1805.6</v>
      </c>
      <c r="AA672">
        <v>1760</v>
      </c>
      <c r="AB672">
        <v>1818.25</v>
      </c>
      <c r="AC672" s="1">
        <f>(Table2[[#This Row],[Close Price]]/Table2[[#This Row],[Day Low]])-1</f>
        <v>5.6892159637700335E-3</v>
      </c>
      <c r="AD672" s="1">
        <f>(Table2[[#This Row],[Day High]]/Table2[[#This Row],[Close Price]])-1</f>
        <v>6.191776195436649E-4</v>
      </c>
      <c r="AE672" s="1">
        <f>(Table2[[#This Row],[Close Price]]/Table2[[#This Row],[Current Week Low]])-1</f>
        <v>9.4034090909089763E-3</v>
      </c>
      <c r="AF672" s="1">
        <f>(Table2[[#This Row],[Current Week High]]/Table2[[#This Row],[Close Price]])-1</f>
        <v>1.6351918043398639E-2</v>
      </c>
      <c r="AG672" s="1">
        <f>(Table2[[#This Row],[Close Price]]/Table2[[#This Row],[Current Month Low]])-1</f>
        <v>9.4034090909089763E-3</v>
      </c>
      <c r="AH672" s="1">
        <f>(Table2[[#This Row],[Current Month High]]/Table2[[#This Row],[Close Price]])-1</f>
        <v>2.3472460668148898E-2</v>
      </c>
      <c r="AI672">
        <v>8.4405167318679393</v>
      </c>
      <c r="AJ672">
        <v>15.072707840787601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0.01</v>
      </c>
      <c r="AM672" t="s">
        <v>3111</v>
      </c>
      <c r="AN672">
        <v>1.08</v>
      </c>
      <c r="AO672" t="s">
        <v>3111</v>
      </c>
      <c r="AP672">
        <v>-8.0907060750907006E-2</v>
      </c>
      <c r="AQ672">
        <f>(Table2[[#This Row],[Sharpe Ratio]]-AVERAGE(Table2[Sharpe Ratio]))/_xlfn.STDEV.P(Table2[Sharpe Ratio])</f>
        <v>-1.6761932604919669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-2.325136609714427</v>
      </c>
      <c r="AS672">
        <f>_xlfn.RANK.AVG(Table2[[#This Row],[1Y Return vs Nifty Z-Score]],Table2[1Y Return vs Nifty Z-Score])</f>
        <v>645</v>
      </c>
      <c r="AT672">
        <f>_xlfn.RANK.AVG(Table2[[#This Row],[6M Return vs Nifty Z-Score]],Table2[6M Return vs Nifty Z-Score])</f>
        <v>512</v>
      </c>
      <c r="AU672">
        <f>_xlfn.RANK.AVG(Table2[[#This Row],[Sharpe Ratio Z-Score]],Table2[Sharpe Ratio Z-Score])</f>
        <v>704</v>
      </c>
      <c r="AV672">
        <f>(Table2[[#This Row],[Rank 1Y]]+Table2[[#This Row],[Rank 6M]]+Table2[[#This Row],[Rank Sharpe]])/3</f>
        <v>620.33333333333337</v>
      </c>
    </row>
    <row r="673" spans="1:48" x14ac:dyDescent="0.3">
      <c r="A673" t="s">
        <v>1650</v>
      </c>
      <c r="B673" t="s">
        <v>1651</v>
      </c>
      <c r="C673" t="s">
        <v>3066</v>
      </c>
      <c r="D673" t="s">
        <v>422</v>
      </c>
      <c r="E673">
        <v>5004.4841376599998</v>
      </c>
      <c r="F673">
        <v>275.8</v>
      </c>
      <c r="G673">
        <v>-16.2425267383415</v>
      </c>
      <c r="H673">
        <f>(Table2[[#This Row],[1Y Return vs Nifty]]-AVERAGE(Table2[1Y Return vs Nifty]))/_xlfn.STDEV.P(Table2[1Y Return vs Nifty])</f>
        <v>-0.76408964139520463</v>
      </c>
      <c r="I673">
        <v>-6.7887860291439797</v>
      </c>
      <c r="J673">
        <f>(Table2[[#This Row],[1M Return vs Nifty]]-AVERAGE(Table2[1M Return vs Nifty]))/_xlfn.STDEV.P(Table2[1M Return vs Nifty])</f>
        <v>-0.34414649691586285</v>
      </c>
      <c r="K673">
        <v>-28.921032414469501</v>
      </c>
      <c r="L673">
        <f>(Table2[[#This Row],[6M Return vs Nifty]]-AVERAGE(Table2[6M Return vs Nifty]))/_xlfn.STDEV.P(Table2[6M Return vs Nifty])</f>
        <v>-1.1753549098123892</v>
      </c>
      <c r="M673">
        <v>-0.96949625038731202</v>
      </c>
      <c r="N673">
        <f>(Table2[[#This Row],[1W Return vs Nifty]]-AVERAGE(Table2[1W Return vs Nifty]))/_xlfn.STDEV.P(Table2[1W Return vs Nifty])</f>
        <v>0.42564128103034371</v>
      </c>
      <c r="O673">
        <v>288.64999999999998</v>
      </c>
      <c r="P673">
        <v>292.64998972023102</v>
      </c>
      <c r="Q673">
        <v>293.91887849371801</v>
      </c>
      <c r="R673">
        <v>22.220998254115099</v>
      </c>
      <c r="S673" s="1">
        <f>(Table2[[#This Row],[Close Price]]-Table2[[#This Row],[20D EMA]])/Table2[[#This Row],[20D EMA]]</f>
        <v>-4.4517581846526821E-2</v>
      </c>
      <c r="T673" s="1">
        <f>(Table2[[#This Row],[Close Price]]-Table2[[#This Row],[50D EMA]])/Table2[[#This Row],[50D EMA]]</f>
        <v>-5.7577277676788385E-2</v>
      </c>
      <c r="U673" s="1">
        <f>(Table2[[#This Row],[Close Price]]-Table2[[#This Row],[200D EMA]])/Table2[[#This Row],[200D EMA]]</f>
        <v>-6.1645847951564157E-2</v>
      </c>
      <c r="V673">
        <v>1.0104994746709199</v>
      </c>
      <c r="W673">
        <v>272.05</v>
      </c>
      <c r="X673">
        <v>275.8</v>
      </c>
      <c r="Y673">
        <v>273.60000000000002</v>
      </c>
      <c r="Z673">
        <v>293.95</v>
      </c>
      <c r="AA673">
        <v>273.60000000000002</v>
      </c>
      <c r="AB673">
        <v>294.2</v>
      </c>
      <c r="AC673" s="1">
        <f>(Table2[[#This Row],[Close Price]]/Table2[[#This Row],[Day Low]])-1</f>
        <v>1.3784230839919198E-2</v>
      </c>
      <c r="AD673" s="1">
        <f>(Table2[[#This Row],[Day High]]/Table2[[#This Row],[Close Price]])-1</f>
        <v>0</v>
      </c>
      <c r="AE673" s="1">
        <f>(Table2[[#This Row],[Close Price]]/Table2[[#This Row],[Current Week Low]])-1</f>
        <v>8.0409356725146264E-3</v>
      </c>
      <c r="AF673" s="1">
        <f>(Table2[[#This Row],[Current Week High]]/Table2[[#This Row],[Close Price]])-1</f>
        <v>6.5808556925308181E-2</v>
      </c>
      <c r="AG673" s="1">
        <f>(Table2[[#This Row],[Close Price]]/Table2[[#This Row],[Current Month Low]])-1</f>
        <v>8.0409356725146264E-3</v>
      </c>
      <c r="AH673" s="1">
        <f>(Table2[[#This Row],[Current Month High]]/Table2[[#This Row],[Close Price]])-1</f>
        <v>6.6715010877447245E-2</v>
      </c>
      <c r="AI673">
        <v>40.663524292965903</v>
      </c>
      <c r="AJ673">
        <v>9.44444444444445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-0.12</v>
      </c>
      <c r="AM673" t="s">
        <v>3110</v>
      </c>
      <c r="AN673">
        <v>-1.94</v>
      </c>
      <c r="AO673" t="s">
        <v>3110</v>
      </c>
      <c r="AP673">
        <v>-1.0966772401773E-2</v>
      </c>
      <c r="AQ673">
        <f>(Table2[[#This Row],[Sharpe Ratio]]-AVERAGE(Table2[Sharpe Ratio]))/_xlfn.STDEV.P(Table2[Sharpe Ratio])</f>
        <v>-0.85758762610829353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595</v>
      </c>
      <c r="AT673">
        <f>_xlfn.RANK.AVG(Table2[[#This Row],[6M Return vs Nifty Z-Score]],Table2[6M Return vs Nifty Z-Score])</f>
        <v>679</v>
      </c>
      <c r="AU673">
        <f>_xlfn.RANK.AVG(Table2[[#This Row],[Sharpe Ratio Z-Score]],Table2[Sharpe Ratio Z-Score])</f>
        <v>595</v>
      </c>
      <c r="AV673">
        <f>(Table2[[#This Row],[Rank 1Y]]+Table2[[#This Row],[Rank 6M]]+Table2[[#This Row],[Rank Sharpe]])/3</f>
        <v>623</v>
      </c>
    </row>
    <row r="674" spans="1:48" x14ac:dyDescent="0.3">
      <c r="A674" t="s">
        <v>565</v>
      </c>
      <c r="B674" t="s">
        <v>566</v>
      </c>
      <c r="C674" t="s">
        <v>3066</v>
      </c>
      <c r="D674" t="s">
        <v>37</v>
      </c>
      <c r="E674">
        <v>33968.468527375</v>
      </c>
      <c r="F674">
        <v>580.15</v>
      </c>
      <c r="G674">
        <v>-33.483955150232802</v>
      </c>
      <c r="H674">
        <f>(Table2[[#This Row],[1Y Return vs Nifty]]-AVERAGE(Table2[1Y Return vs Nifty]))/_xlfn.STDEV.P(Table2[1Y Return vs Nifty])</f>
        <v>-1.0244324783817844</v>
      </c>
      <c r="I674">
        <v>-2.8037346660942299</v>
      </c>
      <c r="J674">
        <f>(Table2[[#This Row],[1M Return vs Nifty]]-AVERAGE(Table2[1M Return vs Nifty]))/_xlfn.STDEV.P(Table2[1M Return vs Nifty])</f>
        <v>6.4527874955269293E-2</v>
      </c>
      <c r="K674">
        <v>-9.51885746595622</v>
      </c>
      <c r="L674">
        <f>(Table2[[#This Row],[6M Return vs Nifty]]-AVERAGE(Table2[6M Return vs Nifty]))/_xlfn.STDEV.P(Table2[6M Return vs Nifty])</f>
        <v>-0.49240815146886963</v>
      </c>
      <c r="M674">
        <v>-5.4318108598694499</v>
      </c>
      <c r="N674">
        <f>(Table2[[#This Row],[1W Return vs Nifty]]-AVERAGE(Table2[1W Return vs Nifty]))/_xlfn.STDEV.P(Table2[1W Return vs Nifty])</f>
        <v>-0.44131198825397538</v>
      </c>
      <c r="O674">
        <v>587.9</v>
      </c>
      <c r="P674">
        <v>571.62809641206002</v>
      </c>
      <c r="Q674">
        <v>564.67993121106701</v>
      </c>
      <c r="R674">
        <v>38.752908138029603</v>
      </c>
      <c r="S674" s="1">
        <f>(Table2[[#This Row],[Close Price]]-Table2[[#This Row],[20D EMA]])/Table2[[#This Row],[20D EMA]]</f>
        <v>-1.318251403299881E-2</v>
      </c>
      <c r="T674" s="1">
        <f>(Table2[[#This Row],[Close Price]]-Table2[[#This Row],[50D EMA]])/Table2[[#This Row],[50D EMA]]</f>
        <v>1.4908125827665611E-2</v>
      </c>
      <c r="U674" s="1">
        <f>(Table2[[#This Row],[Close Price]]-Table2[[#This Row],[200D EMA]])/Table2[[#This Row],[200D EMA]]</f>
        <v>2.7396172475537359E-2</v>
      </c>
      <c r="V674">
        <v>0.826794847754731</v>
      </c>
      <c r="W674">
        <v>580.15</v>
      </c>
      <c r="X674">
        <v>583.9</v>
      </c>
      <c r="Y674">
        <v>564.29999999999995</v>
      </c>
      <c r="Z674">
        <v>589.95000000000005</v>
      </c>
      <c r="AA674">
        <v>564.29999999999995</v>
      </c>
      <c r="AB674">
        <v>617.5</v>
      </c>
      <c r="AC674" s="1">
        <f>(Table2[[#This Row],[Close Price]]/Table2[[#This Row],[Day Low]])-1</f>
        <v>0</v>
      </c>
      <c r="AD674" s="1">
        <f>(Table2[[#This Row],[Day High]]/Table2[[#This Row],[Close Price]])-1</f>
        <v>6.4638455571834896E-3</v>
      </c>
      <c r="AE674" s="1">
        <f>(Table2[[#This Row],[Close Price]]/Table2[[#This Row],[Current Week Low]])-1</f>
        <v>2.8087896508949273E-2</v>
      </c>
      <c r="AF674" s="1">
        <f>(Table2[[#This Row],[Current Week High]]/Table2[[#This Row],[Close Price]])-1</f>
        <v>1.6892183056106402E-2</v>
      </c>
      <c r="AG674" s="1">
        <f>(Table2[[#This Row],[Close Price]]/Table2[[#This Row],[Current Month Low]])-1</f>
        <v>2.8087896508949273E-2</v>
      </c>
      <c r="AH674" s="1">
        <f>(Table2[[#This Row],[Current Month High]]/Table2[[#This Row],[Close Price]])-1</f>
        <v>6.4379901749547663E-2</v>
      </c>
      <c r="AI674">
        <v>16.3492200293027</v>
      </c>
      <c r="AJ674">
        <v>27.5615655233069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-0.01</v>
      </c>
      <c r="AM674" t="s">
        <v>3110</v>
      </c>
      <c r="AN674">
        <v>-0.34</v>
      </c>
      <c r="AO674" t="s">
        <v>3110</v>
      </c>
      <c r="AP674">
        <v>-8.8663465539374001E-2</v>
      </c>
      <c r="AQ674">
        <f>(Table2[[#This Row],[Sharpe Ratio]]-AVERAGE(Table2[Sharpe Ratio]))/_xlfn.STDEV.P(Table2[Sharpe Ratio])</f>
        <v>-1.7669769391451617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-3.660601682294522</v>
      </c>
      <c r="AS674">
        <f>_xlfn.RANK.AVG(Table2[[#This Row],[1Y Return vs Nifty Z-Score]],Table2[1Y Return vs Nifty Z-Score])</f>
        <v>669</v>
      </c>
      <c r="AT674">
        <f>_xlfn.RANK.AVG(Table2[[#This Row],[6M Return vs Nifty Z-Score]],Table2[6M Return vs Nifty Z-Score])</f>
        <v>492</v>
      </c>
      <c r="AU674">
        <f>_xlfn.RANK.AVG(Table2[[#This Row],[Sharpe Ratio Z-Score]],Table2[Sharpe Ratio Z-Score])</f>
        <v>709</v>
      </c>
      <c r="AV674">
        <f>(Table2[[#This Row],[Rank 1Y]]+Table2[[#This Row],[Rank 6M]]+Table2[[#This Row],[Rank Sharpe]])/3</f>
        <v>623.33333333333337</v>
      </c>
    </row>
    <row r="675" spans="1:48" x14ac:dyDescent="0.3">
      <c r="A675" t="s">
        <v>1433</v>
      </c>
      <c r="B675" t="s">
        <v>1434</v>
      </c>
      <c r="C675" t="s">
        <v>3080</v>
      </c>
      <c r="D675" t="s">
        <v>545</v>
      </c>
      <c r="E675">
        <v>7100.7807770250001</v>
      </c>
      <c r="F675">
        <v>256.75</v>
      </c>
      <c r="G675">
        <v>-28.288798745825801</v>
      </c>
      <c r="H675">
        <f>(Table2[[#This Row],[1Y Return vs Nifty]]-AVERAGE(Table2[1Y Return vs Nifty]))/_xlfn.STDEV.P(Table2[1Y Return vs Nifty])</f>
        <v>-0.94598643988653464</v>
      </c>
      <c r="I675">
        <v>-8.2172148787941293</v>
      </c>
      <c r="J675">
        <f>(Table2[[#This Row],[1M Return vs Nifty]]-AVERAGE(Table2[1M Return vs Nifty]))/_xlfn.STDEV.P(Table2[1M Return vs Nifty])</f>
        <v>-0.49063451167676342</v>
      </c>
      <c r="K675">
        <v>-14.4517241551887</v>
      </c>
      <c r="L675">
        <f>(Table2[[#This Row],[6M Return vs Nifty]]-AVERAGE(Table2[6M Return vs Nifty]))/_xlfn.STDEV.P(Table2[6M Return vs Nifty])</f>
        <v>-0.66604256738831769</v>
      </c>
      <c r="M675">
        <v>-1.53246337898133</v>
      </c>
      <c r="N675">
        <f>(Table2[[#This Row],[1W Return vs Nifty]]-AVERAGE(Table2[1W Return vs Nifty]))/_xlfn.STDEV.P(Table2[1W Return vs Nifty])</f>
        <v>0.31626616175993649</v>
      </c>
      <c r="O675">
        <v>257.14999999999998</v>
      </c>
      <c r="P675">
        <v>256.36956813515798</v>
      </c>
      <c r="Q675">
        <v>259.90859259735402</v>
      </c>
      <c r="R675">
        <v>50.918809925876502</v>
      </c>
      <c r="S675" s="1">
        <f>(Table2[[#This Row],[Close Price]]-Table2[[#This Row],[20D EMA]])/Table2[[#This Row],[20D EMA]]</f>
        <v>-1.5555123468791651E-3</v>
      </c>
      <c r="T675" s="1">
        <f>(Table2[[#This Row],[Close Price]]-Table2[[#This Row],[50D EMA]])/Table2[[#This Row],[50D EMA]]</f>
        <v>1.4839197476100594E-3</v>
      </c>
      <c r="U675" s="1">
        <f>(Table2[[#This Row],[Close Price]]-Table2[[#This Row],[200D EMA]])/Table2[[#This Row],[200D EMA]]</f>
        <v>-1.2152705556169333E-2</v>
      </c>
      <c r="V675">
        <v>1.00432381280089</v>
      </c>
      <c r="W675">
        <v>255.2</v>
      </c>
      <c r="X675">
        <v>258.35000000000002</v>
      </c>
      <c r="Y675">
        <v>240.05</v>
      </c>
      <c r="Z675">
        <v>259.89999999999998</v>
      </c>
      <c r="AA675">
        <v>240.05</v>
      </c>
      <c r="AB675">
        <v>259.95</v>
      </c>
      <c r="AC675" s="1">
        <f>(Table2[[#This Row],[Close Price]]/Table2[[#This Row],[Day Low]])-1</f>
        <v>6.0736677115988957E-3</v>
      </c>
      <c r="AD675" s="1">
        <f>(Table2[[#This Row],[Day High]]/Table2[[#This Row],[Close Price]])-1</f>
        <v>6.2317429406038016E-3</v>
      </c>
      <c r="AE675" s="1">
        <f>(Table2[[#This Row],[Close Price]]/Table2[[#This Row],[Current Week Low]])-1</f>
        <v>6.9568839825036477E-2</v>
      </c>
      <c r="AF675" s="1">
        <f>(Table2[[#This Row],[Current Week High]]/Table2[[#This Row],[Close Price]])-1</f>
        <v>1.2268743914313429E-2</v>
      </c>
      <c r="AG675" s="1">
        <f>(Table2[[#This Row],[Close Price]]/Table2[[#This Row],[Current Month Low]])-1</f>
        <v>6.9568839825036477E-2</v>
      </c>
      <c r="AH675" s="1">
        <f>(Table2[[#This Row],[Current Month High]]/Table2[[#This Row],[Close Price]])-1</f>
        <v>1.2463485881207381E-2</v>
      </c>
      <c r="AI675">
        <v>25.004868549172301</v>
      </c>
      <c r="AJ675">
        <v>16.7045454545454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-0.06</v>
      </c>
      <c r="AM675" t="s">
        <v>3110</v>
      </c>
      <c r="AN675">
        <v>0.43</v>
      </c>
      <c r="AO675" t="s">
        <v>3111</v>
      </c>
      <c r="AP675">
        <v>-5.8721152575711998E-2</v>
      </c>
      <c r="AQ675">
        <f>(Table2[[#This Row],[Sharpe Ratio]]-AVERAGE(Table2[Sharpe Ratio]))/_xlfn.STDEV.P(Table2[Sharpe Ratio])</f>
        <v>-1.4165216196563839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647</v>
      </c>
      <c r="AT675">
        <f>_xlfn.RANK.AVG(Table2[[#This Row],[6M Return vs Nifty Z-Score]],Table2[6M Return vs Nifty Z-Score])</f>
        <v>551</v>
      </c>
      <c r="AU675">
        <f>_xlfn.RANK.AVG(Table2[[#This Row],[Sharpe Ratio Z-Score]],Table2[Sharpe Ratio Z-Score])</f>
        <v>675</v>
      </c>
      <c r="AV675">
        <f>(Table2[[#This Row],[Rank 1Y]]+Table2[[#This Row],[Rank 6M]]+Table2[[#This Row],[Rank Sharpe]])/3</f>
        <v>624.33333333333337</v>
      </c>
    </row>
    <row r="676" spans="1:48" x14ac:dyDescent="0.3">
      <c r="A676" t="s">
        <v>1526</v>
      </c>
      <c r="B676" t="s">
        <v>1527</v>
      </c>
      <c r="C676" t="s">
        <v>3077</v>
      </c>
      <c r="D676" t="s">
        <v>260</v>
      </c>
      <c r="E676">
        <v>6303.0028048000004</v>
      </c>
      <c r="F676">
        <v>1402</v>
      </c>
      <c r="G676">
        <v>-27.073706709536001</v>
      </c>
      <c r="H676">
        <f>(Table2[[#This Row],[1Y Return vs Nifty]]-AVERAGE(Table2[1Y Return vs Nifty]))/_xlfn.STDEV.P(Table2[1Y Return vs Nifty])</f>
        <v>-0.92763874267895829</v>
      </c>
      <c r="I676">
        <v>-0.50283014370378898</v>
      </c>
      <c r="J676">
        <f>(Table2[[#This Row],[1M Return vs Nifty]]-AVERAGE(Table2[1M Return vs Nifty]))/_xlfn.STDEV.P(Table2[1M Return vs Nifty])</f>
        <v>0.30048988014853129</v>
      </c>
      <c r="K676">
        <v>-16.1529823585362</v>
      </c>
      <c r="L676">
        <f>(Table2[[#This Row],[6M Return vs Nifty]]-AVERAGE(Table2[6M Return vs Nifty]))/_xlfn.STDEV.P(Table2[6M Return vs Nifty])</f>
        <v>-0.72592599685767856</v>
      </c>
      <c r="M676">
        <v>-1.6352366399542699</v>
      </c>
      <c r="N676">
        <f>(Table2[[#This Row],[1W Return vs Nifty]]-AVERAGE(Table2[1W Return vs Nifty]))/_xlfn.STDEV.P(Table2[1W Return vs Nifty])</f>
        <v>0.29629903205416236</v>
      </c>
      <c r="O676">
        <v>1419.97</v>
      </c>
      <c r="P676">
        <v>1393.6674676344001</v>
      </c>
      <c r="Q676">
        <v>1429.5447764596299</v>
      </c>
      <c r="R676">
        <v>39.5854842916698</v>
      </c>
      <c r="S676" s="1">
        <f>(Table2[[#This Row],[Close Price]]-Table2[[#This Row],[20D EMA]])/Table2[[#This Row],[20D EMA]]</f>
        <v>-1.2655196940780458E-2</v>
      </c>
      <c r="T676" s="1">
        <f>(Table2[[#This Row],[Close Price]]-Table2[[#This Row],[50D EMA]])/Table2[[#This Row],[50D EMA]]</f>
        <v>5.9788526022950929E-3</v>
      </c>
      <c r="U676" s="1">
        <f>(Table2[[#This Row],[Close Price]]-Table2[[#This Row],[200D EMA]])/Table2[[#This Row],[200D EMA]]</f>
        <v>-1.9268215248106142E-2</v>
      </c>
      <c r="V676">
        <v>0.68589090596133595</v>
      </c>
      <c r="W676">
        <v>1360</v>
      </c>
      <c r="X676">
        <v>1384</v>
      </c>
      <c r="Y676">
        <v>1374.2</v>
      </c>
      <c r="Z676">
        <v>1426.7</v>
      </c>
      <c r="AA676">
        <v>1374.2</v>
      </c>
      <c r="AB676">
        <v>1466.95</v>
      </c>
      <c r="AC676" s="1">
        <f>(Table2[[#This Row],[Close Price]]/Table2[[#This Row],[Day Low]])-1</f>
        <v>3.0882352941176361E-2</v>
      </c>
      <c r="AD676" s="1">
        <f>(Table2[[#This Row],[Day High]]/Table2[[#This Row],[Close Price]])-1</f>
        <v>-1.2838801711840264E-2</v>
      </c>
      <c r="AE676" s="1">
        <f>(Table2[[#This Row],[Close Price]]/Table2[[#This Row],[Current Week Low]])-1</f>
        <v>2.0229951972056348E-2</v>
      </c>
      <c r="AF676" s="1">
        <f>(Table2[[#This Row],[Current Week High]]/Table2[[#This Row],[Close Price]])-1</f>
        <v>1.7617689015691829E-2</v>
      </c>
      <c r="AG676" s="1">
        <f>(Table2[[#This Row],[Close Price]]/Table2[[#This Row],[Current Month Low]])-1</f>
        <v>2.0229951972056348E-2</v>
      </c>
      <c r="AH676" s="1">
        <f>(Table2[[#This Row],[Current Month High]]/Table2[[#This Row],[Close Price]])-1</f>
        <v>4.6326676176890125E-2</v>
      </c>
      <c r="AI676">
        <v>35.374465049928602</v>
      </c>
      <c r="AJ676">
        <v>22.648937100866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-0.06</v>
      </c>
      <c r="AM676" t="s">
        <v>3110</v>
      </c>
      <c r="AN676">
        <v>-0.37</v>
      </c>
      <c r="AO676" t="s">
        <v>3110</v>
      </c>
      <c r="AP676">
        <v>-4.8903483417177998E-2</v>
      </c>
      <c r="AQ676">
        <f>(Table2[[#This Row],[Sharpe Ratio]]-AVERAGE(Table2[Sharpe Ratio]))/_xlfn.STDEV.P(Table2[Sharpe Ratio])</f>
        <v>-1.3016121807708596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646</v>
      </c>
      <c r="AT676">
        <f>_xlfn.RANK.AVG(Table2[[#This Row],[6M Return vs Nifty Z-Score]],Table2[6M Return vs Nifty Z-Score])</f>
        <v>568</v>
      </c>
      <c r="AU676">
        <f>_xlfn.RANK.AVG(Table2[[#This Row],[Sharpe Ratio Z-Score]],Table2[Sharpe Ratio Z-Score])</f>
        <v>660</v>
      </c>
      <c r="AV676">
        <f>(Table2[[#This Row],[Rank 1Y]]+Table2[[#This Row],[Rank 6M]]+Table2[[#This Row],[Rank Sharpe]])/3</f>
        <v>624.66666666666663</v>
      </c>
    </row>
    <row r="677" spans="1:48" x14ac:dyDescent="0.3">
      <c r="A677" t="s">
        <v>2267</v>
      </c>
      <c r="B677" t="s">
        <v>2268</v>
      </c>
      <c r="C677" t="s">
        <v>3078</v>
      </c>
      <c r="D677" t="s">
        <v>230</v>
      </c>
      <c r="E677">
        <v>2349.7197139049999</v>
      </c>
      <c r="F677">
        <v>304.05</v>
      </c>
      <c r="G677">
        <v>-49.205263913642902</v>
      </c>
      <c r="H677">
        <f>(Table2[[#This Row],[1Y Return vs Nifty]]-AVERAGE(Table2[1Y Return vs Nifty]))/_xlfn.STDEV.P(Table2[1Y Return vs Nifty])</f>
        <v>-1.2618217495505988</v>
      </c>
      <c r="I677">
        <v>-1.4565622929895501</v>
      </c>
      <c r="J677">
        <f>(Table2[[#This Row],[1M Return vs Nifty]]-AVERAGE(Table2[1M Return vs Nifty]))/_xlfn.STDEV.P(Table2[1M Return vs Nifty])</f>
        <v>0.2026828880839732</v>
      </c>
      <c r="K677">
        <v>-18.879644643583401</v>
      </c>
      <c r="L677">
        <f>(Table2[[#This Row],[6M Return vs Nifty]]-AVERAGE(Table2[6M Return vs Nifty]))/_xlfn.STDEV.P(Table2[6M Return vs Nifty])</f>
        <v>-0.82190313208154242</v>
      </c>
      <c r="M677">
        <v>-2.3420535766206698</v>
      </c>
      <c r="N677">
        <f>(Table2[[#This Row],[1W Return vs Nifty]]-AVERAGE(Table2[1W Return vs Nifty]))/_xlfn.STDEV.P(Table2[1W Return vs Nifty])</f>
        <v>0.15897629539046995</v>
      </c>
      <c r="O677">
        <v>309.74</v>
      </c>
      <c r="P677">
        <v>303.276215538065</v>
      </c>
      <c r="Q677">
        <v>320.20106315064697</v>
      </c>
      <c r="R677">
        <v>39.528555515494702</v>
      </c>
      <c r="S677" s="1">
        <f>(Table2[[#This Row],[Close Price]]-Table2[[#This Row],[20D EMA]])/Table2[[#This Row],[20D EMA]]</f>
        <v>-1.8370246012784908E-2</v>
      </c>
      <c r="T677" s="1">
        <f>(Table2[[#This Row],[Close Price]]-Table2[[#This Row],[50D EMA]])/Table2[[#This Row],[50D EMA]]</f>
        <v>2.5514182197314077E-3</v>
      </c>
      <c r="U677" s="1">
        <f>(Table2[[#This Row],[Close Price]]-Table2[[#This Row],[200D EMA]])/Table2[[#This Row],[200D EMA]]</f>
        <v>-5.0440379528184989E-2</v>
      </c>
      <c r="V677">
        <v>1.96225313343917</v>
      </c>
      <c r="W677">
        <v>305.75</v>
      </c>
      <c r="X677">
        <v>306.85000000000002</v>
      </c>
      <c r="Y677">
        <v>296.5</v>
      </c>
      <c r="Z677">
        <v>319.55</v>
      </c>
      <c r="AA677">
        <v>296.5</v>
      </c>
      <c r="AB677">
        <v>329.5</v>
      </c>
      <c r="AC677" s="1">
        <f>(Table2[[#This Row],[Close Price]]/Table2[[#This Row],[Day Low]])-1</f>
        <v>-5.5600981193785204E-3</v>
      </c>
      <c r="AD677" s="1">
        <f>(Table2[[#This Row],[Day High]]/Table2[[#This Row],[Close Price]])-1</f>
        <v>9.2090116757113094E-3</v>
      </c>
      <c r="AE677" s="1">
        <f>(Table2[[#This Row],[Close Price]]/Table2[[#This Row],[Current Week Low]])-1</f>
        <v>2.5463743676222617E-2</v>
      </c>
      <c r="AF677" s="1">
        <f>(Table2[[#This Row],[Current Week High]]/Table2[[#This Row],[Close Price]])-1</f>
        <v>5.0978457490544304E-2</v>
      </c>
      <c r="AG677" s="1">
        <f>(Table2[[#This Row],[Close Price]]/Table2[[#This Row],[Current Month Low]])-1</f>
        <v>2.5463743676222617E-2</v>
      </c>
      <c r="AH677" s="1">
        <f>(Table2[[#This Row],[Current Month High]]/Table2[[#This Row],[Close Price]])-1</f>
        <v>8.3703338266732485E-2</v>
      </c>
      <c r="AI677">
        <v>43.9565860878145</v>
      </c>
      <c r="AJ677">
        <v>23.874516194744299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-0.05</v>
      </c>
      <c r="AM677" t="s">
        <v>3110</v>
      </c>
      <c r="AN677">
        <v>0.86</v>
      </c>
      <c r="AO677" t="s">
        <v>3111</v>
      </c>
      <c r="AQ677">
        <f>(Table2[[#This Row],[Sharpe Ratio]]-AVERAGE(Table2[Sharpe Ratio]))/_xlfn.STDEV.P(Table2[Sharpe Ratio])</f>
        <v>-0.72922868034186683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717</v>
      </c>
      <c r="AT677">
        <f>_xlfn.RANK.AVG(Table2[[#This Row],[6M Return vs Nifty Z-Score]],Table2[6M Return vs Nifty Z-Score])</f>
        <v>605</v>
      </c>
      <c r="AU677">
        <f>_xlfn.RANK.AVG(Table2[[#This Row],[Sharpe Ratio Z-Score]],Table2[Sharpe Ratio Z-Score])</f>
        <v>552.5</v>
      </c>
      <c r="AV677">
        <f>(Table2[[#This Row],[Rank 1Y]]+Table2[[#This Row],[Rank 6M]]+Table2[[#This Row],[Rank Sharpe]])/3</f>
        <v>624.83333333333337</v>
      </c>
    </row>
    <row r="678" spans="1:48" x14ac:dyDescent="0.3">
      <c r="A678" t="s">
        <v>1239</v>
      </c>
      <c r="B678" t="s">
        <v>1240</v>
      </c>
      <c r="C678" t="s">
        <v>3066</v>
      </c>
      <c r="D678" t="s">
        <v>24</v>
      </c>
      <c r="E678">
        <v>9003.382780119</v>
      </c>
      <c r="F678">
        <v>79.209999999999994</v>
      </c>
      <c r="G678">
        <v>-32.305675410973997</v>
      </c>
      <c r="H678">
        <f>(Table2[[#This Row],[1Y Return vs Nifty]]-AVERAGE(Table2[1Y Return vs Nifty]))/_xlfn.STDEV.P(Table2[1Y Return vs Nifty])</f>
        <v>-1.0066406410261928</v>
      </c>
      <c r="I678">
        <v>-14.6463477629402</v>
      </c>
      <c r="J678">
        <f>(Table2[[#This Row],[1M Return vs Nifty]]-AVERAGE(Table2[1M Return vs Nifty]))/_xlfn.STDEV.P(Table2[1M Return vs Nifty])</f>
        <v>-1.1499539541979953</v>
      </c>
      <c r="K678">
        <v>-33.890274948463599</v>
      </c>
      <c r="L678">
        <f>(Table2[[#This Row],[6M Return vs Nifty]]-AVERAGE(Table2[6M Return vs Nifty]))/_xlfn.STDEV.P(Table2[6M Return vs Nifty])</f>
        <v>-1.3502697370943717</v>
      </c>
      <c r="M678">
        <v>-1.3560386449668</v>
      </c>
      <c r="N678">
        <f>(Table2[[#This Row],[1W Return vs Nifty]]-AVERAGE(Table2[1W Return vs Nifty]))/_xlfn.STDEV.P(Table2[1W Return vs Nifty])</f>
        <v>0.35054254371012439</v>
      </c>
      <c r="O678">
        <v>85.57</v>
      </c>
      <c r="P678">
        <v>90.646244571066106</v>
      </c>
      <c r="Q678">
        <v>93.766220643661597</v>
      </c>
      <c r="R678">
        <v>17.240569110542399</v>
      </c>
      <c r="S678" s="1">
        <f>(Table2[[#This Row],[Close Price]]-Table2[[#This Row],[20D EMA]])/Table2[[#This Row],[20D EMA]]</f>
        <v>-7.4325113941802037E-2</v>
      </c>
      <c r="T678" s="1">
        <f>(Table2[[#This Row],[Close Price]]-Table2[[#This Row],[50D EMA]])/Table2[[#This Row],[50D EMA]]</f>
        <v>-0.12616346794268091</v>
      </c>
      <c r="U678" s="1">
        <f>(Table2[[#This Row],[Close Price]]-Table2[[#This Row],[200D EMA]])/Table2[[#This Row],[200D EMA]]</f>
        <v>-0.15523949396424322</v>
      </c>
      <c r="V678">
        <v>2.1229435447079998</v>
      </c>
      <c r="W678">
        <v>79.209999999999994</v>
      </c>
      <c r="X678">
        <v>79.599999999999994</v>
      </c>
      <c r="Y678">
        <v>78.55</v>
      </c>
      <c r="Z678">
        <v>81.790000000000006</v>
      </c>
      <c r="AA678">
        <v>78.55</v>
      </c>
      <c r="AB678">
        <v>82.36</v>
      </c>
      <c r="AC678" s="1">
        <f>(Table2[[#This Row],[Close Price]]/Table2[[#This Row],[Day Low]])-1</f>
        <v>0</v>
      </c>
      <c r="AD678" s="1">
        <f>(Table2[[#This Row],[Day High]]/Table2[[#This Row],[Close Price]])-1</f>
        <v>4.9236207549552269E-3</v>
      </c>
      <c r="AE678" s="1">
        <f>(Table2[[#This Row],[Close Price]]/Table2[[#This Row],[Current Week Low]])-1</f>
        <v>8.4022915340546955E-3</v>
      </c>
      <c r="AF678" s="1">
        <f>(Table2[[#This Row],[Current Week High]]/Table2[[#This Row],[Close Price]])-1</f>
        <v>3.2571644994318971E-2</v>
      </c>
      <c r="AG678" s="1">
        <f>(Table2[[#This Row],[Close Price]]/Table2[[#This Row],[Current Month Low]])-1</f>
        <v>8.4022915340546955E-3</v>
      </c>
      <c r="AH678" s="1">
        <f>(Table2[[#This Row],[Current Month High]]/Table2[[#This Row],[Close Price]])-1</f>
        <v>3.9767706097715072E-2</v>
      </c>
      <c r="AI678">
        <v>47.077389218533</v>
      </c>
      <c r="AJ678">
        <v>0.840229153405469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-0.19</v>
      </c>
      <c r="AM678" t="s">
        <v>3110</v>
      </c>
      <c r="AN678">
        <v>-11.96</v>
      </c>
      <c r="AO678" t="s">
        <v>3110</v>
      </c>
      <c r="AP678">
        <v>9.9635962549560007E-3</v>
      </c>
      <c r="AQ678">
        <f>(Table2[[#This Row],[Sharpe Ratio]]-AVERAGE(Table2[Sharpe Ratio]))/_xlfn.STDEV.P(Table2[Sharpe Ratio])</f>
        <v>-0.61261125960267937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663</v>
      </c>
      <c r="AT678">
        <f>_xlfn.RANK.AVG(Table2[[#This Row],[6M Return vs Nifty Z-Score]],Table2[6M Return vs Nifty Z-Score])</f>
        <v>704</v>
      </c>
      <c r="AU678">
        <f>_xlfn.RANK.AVG(Table2[[#This Row],[Sharpe Ratio Z-Score]],Table2[Sharpe Ratio Z-Score])</f>
        <v>509</v>
      </c>
      <c r="AV678">
        <f>(Table2[[#This Row],[Rank 1Y]]+Table2[[#This Row],[Rank 6M]]+Table2[[#This Row],[Rank Sharpe]])/3</f>
        <v>625.33333333333337</v>
      </c>
    </row>
    <row r="679" spans="1:48" x14ac:dyDescent="0.3">
      <c r="A679" t="s">
        <v>2104</v>
      </c>
      <c r="B679" t="s">
        <v>2105</v>
      </c>
      <c r="C679" t="s">
        <v>3082</v>
      </c>
      <c r="D679" t="s">
        <v>1838</v>
      </c>
      <c r="E679">
        <v>2767.4079994619901</v>
      </c>
      <c r="F679">
        <v>15.03</v>
      </c>
      <c r="G679">
        <v>-33.983916151714702</v>
      </c>
      <c r="H679">
        <f>(Table2[[#This Row],[1Y Return vs Nifty]]-AVERAGE(Table2[1Y Return vs Nifty]))/_xlfn.STDEV.P(Table2[1Y Return vs Nifty])</f>
        <v>-1.0319818102816098</v>
      </c>
      <c r="I679">
        <v>-4.8472600049302699</v>
      </c>
      <c r="J679">
        <f>(Table2[[#This Row],[1M Return vs Nifty]]-AVERAGE(Table2[1M Return vs Nifty]))/_xlfn.STDEV.P(Table2[1M Return vs Nifty])</f>
        <v>-0.14503941995970346</v>
      </c>
      <c r="K679">
        <v>-38.706856634570997</v>
      </c>
      <c r="L679">
        <f>(Table2[[#This Row],[6M Return vs Nifty]]-AVERAGE(Table2[6M Return vs Nifty]))/_xlfn.STDEV.P(Table2[6M Return vs Nifty])</f>
        <v>-1.5198109796382067</v>
      </c>
      <c r="M679">
        <v>-5.8778180150220303</v>
      </c>
      <c r="N679">
        <f>(Table2[[#This Row],[1W Return vs Nifty]]-AVERAGE(Table2[1W Return vs Nifty]))/_xlfn.STDEV.P(Table2[1W Return vs Nifty])</f>
        <v>-0.5279637363091404</v>
      </c>
      <c r="O679">
        <v>15.5</v>
      </c>
      <c r="P679">
        <v>15.797772826794001</v>
      </c>
      <c r="Q679">
        <v>17.254944558550701</v>
      </c>
      <c r="R679">
        <v>36.713377632387797</v>
      </c>
      <c r="S679" s="1">
        <f>(Table2[[#This Row],[Close Price]]-Table2[[#This Row],[20D EMA]])/Table2[[#This Row],[20D EMA]]</f>
        <v>-3.0322580645161332E-2</v>
      </c>
      <c r="T679" s="1">
        <f>(Table2[[#This Row],[Close Price]]-Table2[[#This Row],[50D EMA]])/Table2[[#This Row],[50D EMA]]</f>
        <v>-4.8600067567233965E-2</v>
      </c>
      <c r="U679" s="1">
        <f>(Table2[[#This Row],[Close Price]]-Table2[[#This Row],[200D EMA]])/Table2[[#This Row],[200D EMA]]</f>
        <v>-0.12894533222062013</v>
      </c>
      <c r="V679">
        <v>1.05282488503269</v>
      </c>
      <c r="W679">
        <v>15.03</v>
      </c>
      <c r="X679">
        <v>15.3</v>
      </c>
      <c r="Y679">
        <v>14.75</v>
      </c>
      <c r="Z679">
        <v>15.63</v>
      </c>
      <c r="AA679">
        <v>14.75</v>
      </c>
      <c r="AB679">
        <v>16.579999999999998</v>
      </c>
      <c r="AC679" s="1">
        <f>(Table2[[#This Row],[Close Price]]/Table2[[#This Row],[Day Low]])-1</f>
        <v>0</v>
      </c>
      <c r="AD679" s="1">
        <f>(Table2[[#This Row],[Day High]]/Table2[[#This Row],[Close Price]])-1</f>
        <v>1.7964071856287456E-2</v>
      </c>
      <c r="AE679" s="1">
        <f>(Table2[[#This Row],[Close Price]]/Table2[[#This Row],[Current Week Low]])-1</f>
        <v>1.898305084745755E-2</v>
      </c>
      <c r="AF679" s="1">
        <f>(Table2[[#This Row],[Current Week High]]/Table2[[#This Row],[Close Price]])-1</f>
        <v>3.9920159680638889E-2</v>
      </c>
      <c r="AG679" s="1">
        <f>(Table2[[#This Row],[Close Price]]/Table2[[#This Row],[Current Month Low]])-1</f>
        <v>1.898305084745755E-2</v>
      </c>
      <c r="AH679" s="1">
        <f>(Table2[[#This Row],[Current Month High]]/Table2[[#This Row],[Close Price]])-1</f>
        <v>0.1031270791749832</v>
      </c>
      <c r="AI679">
        <v>73.320026613439794</v>
      </c>
      <c r="AJ679">
        <v>16.964980544747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-0.19</v>
      </c>
      <c r="AM679" t="s">
        <v>3110</v>
      </c>
      <c r="AN679">
        <v>1.21</v>
      </c>
      <c r="AO679" t="s">
        <v>3111</v>
      </c>
      <c r="AP679">
        <v>1.7756049839015998E-2</v>
      </c>
      <c r="AQ679">
        <f>(Table2[[#This Row],[Sharpe Ratio]]-AVERAGE(Table2[Sharpe Ratio]))/_xlfn.STDEV.P(Table2[Sharpe Ratio])</f>
        <v>-0.52140565321824783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672</v>
      </c>
      <c r="AT679">
        <f>_xlfn.RANK.AVG(Table2[[#This Row],[6M Return vs Nifty Z-Score]],Table2[6M Return vs Nifty Z-Score])</f>
        <v>718</v>
      </c>
      <c r="AU679">
        <f>_xlfn.RANK.AVG(Table2[[#This Row],[Sharpe Ratio Z-Score]],Table2[Sharpe Ratio Z-Score])</f>
        <v>486</v>
      </c>
      <c r="AV679">
        <f>(Table2[[#This Row],[Rank 1Y]]+Table2[[#This Row],[Rank 6M]]+Table2[[#This Row],[Rank Sharpe]])/3</f>
        <v>625.33333333333337</v>
      </c>
    </row>
    <row r="680" spans="1:48" x14ac:dyDescent="0.3">
      <c r="A680" t="s">
        <v>2008</v>
      </c>
      <c r="B680" t="s">
        <v>2009</v>
      </c>
      <c r="C680" t="s">
        <v>3077</v>
      </c>
      <c r="D680" t="s">
        <v>92</v>
      </c>
      <c r="E680">
        <v>3056.51625917</v>
      </c>
      <c r="F680">
        <v>711.05</v>
      </c>
      <c r="G680">
        <v>-59.083405016263796</v>
      </c>
      <c r="H680">
        <f>(Table2[[#This Row],[1Y Return vs Nifty]]-AVERAGE(Table2[1Y Return vs Nifty]))/_xlfn.STDEV.P(Table2[1Y Return vs Nifty])</f>
        <v>-1.4109801149350107</v>
      </c>
      <c r="I680">
        <v>-16.287184909151801</v>
      </c>
      <c r="J680">
        <f>(Table2[[#This Row],[1M Return vs Nifty]]-AVERAGE(Table2[1M Return vs Nifty]))/_xlfn.STDEV.P(Table2[1M Return vs Nifty])</f>
        <v>-1.3182248317802763</v>
      </c>
      <c r="K680">
        <v>-18.479003863233999</v>
      </c>
      <c r="L680">
        <f>(Table2[[#This Row],[6M Return vs Nifty]]-AVERAGE(Table2[6M Return vs Nifty]))/_xlfn.STDEV.P(Table2[6M Return vs Nifty])</f>
        <v>-0.80780077897288693</v>
      </c>
      <c r="M680">
        <v>-4.7426497163574499</v>
      </c>
      <c r="N680">
        <f>(Table2[[#This Row],[1W Return vs Nifty]]-AVERAGE(Table2[1W Return vs Nifty]))/_xlfn.STDEV.P(Table2[1W Return vs Nifty])</f>
        <v>-0.30741947759104254</v>
      </c>
      <c r="O680">
        <v>764.44</v>
      </c>
      <c r="P680">
        <v>762.83749305993399</v>
      </c>
      <c r="Q680">
        <v>800.56696195083202</v>
      </c>
      <c r="R680">
        <v>34.108589118018898</v>
      </c>
      <c r="S680" s="1">
        <f>(Table2[[#This Row],[Close Price]]-Table2[[#This Row],[20D EMA]])/Table2[[#This Row],[20D EMA]]</f>
        <v>-6.9841975825440966E-2</v>
      </c>
      <c r="T680" s="1">
        <f>(Table2[[#This Row],[Close Price]]-Table2[[#This Row],[50D EMA]])/Table2[[#This Row],[50D EMA]]</f>
        <v>-6.7887975527004207E-2</v>
      </c>
      <c r="U680" s="1">
        <f>(Table2[[#This Row],[Close Price]]-Table2[[#This Row],[200D EMA]])/Table2[[#This Row],[200D EMA]]</f>
        <v>-0.11181695748809814</v>
      </c>
      <c r="V680">
        <v>1.26850756671706</v>
      </c>
      <c r="W680">
        <v>709.95</v>
      </c>
      <c r="X680">
        <v>714</v>
      </c>
      <c r="Y680">
        <v>690</v>
      </c>
      <c r="Z680">
        <v>727.6</v>
      </c>
      <c r="AA680">
        <v>690</v>
      </c>
      <c r="AB680">
        <v>757.95</v>
      </c>
      <c r="AC680" s="1">
        <f>(Table2[[#This Row],[Close Price]]/Table2[[#This Row],[Day Low]])-1</f>
        <v>1.5494048876680822E-3</v>
      </c>
      <c r="AD680" s="1">
        <f>(Table2[[#This Row],[Day High]]/Table2[[#This Row],[Close Price]])-1</f>
        <v>4.1487940369875353E-3</v>
      </c>
      <c r="AE680" s="1">
        <f>(Table2[[#This Row],[Close Price]]/Table2[[#This Row],[Current Week Low]])-1</f>
        <v>3.0507246376811459E-2</v>
      </c>
      <c r="AF680" s="1">
        <f>(Table2[[#This Row],[Current Week High]]/Table2[[#This Row],[Close Price]])-1</f>
        <v>2.3275437732930282E-2</v>
      </c>
      <c r="AG680" s="1">
        <f>(Table2[[#This Row],[Close Price]]/Table2[[#This Row],[Current Month Low]])-1</f>
        <v>3.0507246376811459E-2</v>
      </c>
      <c r="AH680" s="1">
        <f>(Table2[[#This Row],[Current Month High]]/Table2[[#This Row],[Close Price]])-1</f>
        <v>6.5958793333802168E-2</v>
      </c>
      <c r="AI680">
        <v>58.596441881724203</v>
      </c>
      <c r="AJ680">
        <v>14.907886231415601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-0.04</v>
      </c>
      <c r="AM680" t="s">
        <v>3110</v>
      </c>
      <c r="AN680">
        <v>-12.75</v>
      </c>
      <c r="AO680" t="s">
        <v>3110</v>
      </c>
      <c r="AQ680">
        <f>(Table2[[#This Row],[Sharpe Ratio]]-AVERAGE(Table2[Sharpe Ratio]))/_xlfn.STDEV.P(Table2[Sharpe Ratio])</f>
        <v>-0.72922868034186683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726</v>
      </c>
      <c r="AT680">
        <f>_xlfn.RANK.AVG(Table2[[#This Row],[6M Return vs Nifty Z-Score]],Table2[6M Return vs Nifty Z-Score])</f>
        <v>598</v>
      </c>
      <c r="AU680">
        <f>_xlfn.RANK.AVG(Table2[[#This Row],[Sharpe Ratio Z-Score]],Table2[Sharpe Ratio Z-Score])</f>
        <v>552.5</v>
      </c>
      <c r="AV680">
        <f>(Table2[[#This Row],[Rank 1Y]]+Table2[[#This Row],[Rank 6M]]+Table2[[#This Row],[Rank Sharpe]])/3</f>
        <v>625.5</v>
      </c>
    </row>
    <row r="681" spans="1:48" x14ac:dyDescent="0.3">
      <c r="A681" t="s">
        <v>821</v>
      </c>
      <c r="B681" t="s">
        <v>822</v>
      </c>
      <c r="C681" t="s">
        <v>3078</v>
      </c>
      <c r="D681" t="s">
        <v>552</v>
      </c>
      <c r="E681">
        <v>18841.494726299999</v>
      </c>
      <c r="F681">
        <v>1465.95</v>
      </c>
      <c r="G681">
        <v>-40.946077701505097</v>
      </c>
      <c r="H681">
        <f>(Table2[[#This Row],[1Y Return vs Nifty]]-AVERAGE(Table2[1Y Return vs Nifty]))/_xlfn.STDEV.P(Table2[1Y Return vs Nifty])</f>
        <v>-1.137109346476999</v>
      </c>
      <c r="I681">
        <v>0.60664919126226202</v>
      </c>
      <c r="J681">
        <f>(Table2[[#This Row],[1M Return vs Nifty]]-AVERAGE(Table2[1M Return vs Nifty]))/_xlfn.STDEV.P(Table2[1M Return vs Nifty])</f>
        <v>0.41426903354299449</v>
      </c>
      <c r="K681">
        <v>-7.6625814985575902</v>
      </c>
      <c r="L681">
        <f>(Table2[[#This Row],[6M Return vs Nifty]]-AVERAGE(Table2[6M Return vs Nifty]))/_xlfn.STDEV.P(Table2[6M Return vs Nifty])</f>
        <v>-0.42706817500282829</v>
      </c>
      <c r="M681">
        <v>-1.96795700359004</v>
      </c>
      <c r="N681">
        <f>(Table2[[#This Row],[1W Return vs Nifty]]-AVERAGE(Table2[1W Return vs Nifty]))/_xlfn.STDEV.P(Table2[1W Return vs Nifty])</f>
        <v>0.2316570172579501</v>
      </c>
      <c r="O681">
        <v>1551.08</v>
      </c>
      <c r="P681">
        <v>1505.85535821083</v>
      </c>
      <c r="Q681">
        <v>1491.60690583992</v>
      </c>
      <c r="R681">
        <v>23.404498838275799</v>
      </c>
      <c r="S681" s="1">
        <f>(Table2[[#This Row],[Close Price]]-Table2[[#This Row],[20D EMA]])/Table2[[#This Row],[20D EMA]]</f>
        <v>-5.4884338654356893E-2</v>
      </c>
      <c r="T681" s="1">
        <f>(Table2[[#This Row],[Close Price]]-Table2[[#This Row],[50D EMA]])/Table2[[#This Row],[50D EMA]]</f>
        <v>-2.6500126983140783E-2</v>
      </c>
      <c r="U681" s="1">
        <f>(Table2[[#This Row],[Close Price]]-Table2[[#This Row],[200D EMA]])/Table2[[#This Row],[200D EMA]]</f>
        <v>-1.7200849459377276E-2</v>
      </c>
      <c r="V681">
        <v>1.20716255580823</v>
      </c>
      <c r="W681">
        <v>1459.05</v>
      </c>
      <c r="X681">
        <v>1475.7</v>
      </c>
      <c r="Y681">
        <v>1440</v>
      </c>
      <c r="Z681">
        <v>1615</v>
      </c>
      <c r="AA681">
        <v>1440</v>
      </c>
      <c r="AB681">
        <v>1628</v>
      </c>
      <c r="AC681" s="1">
        <f>(Table2[[#This Row],[Close Price]]/Table2[[#This Row],[Day Low]])-1</f>
        <v>4.7291045543333965E-3</v>
      </c>
      <c r="AD681" s="1">
        <f>(Table2[[#This Row],[Day High]]/Table2[[#This Row],[Close Price]])-1</f>
        <v>6.650977182032225E-3</v>
      </c>
      <c r="AE681" s="1">
        <f>(Table2[[#This Row],[Close Price]]/Table2[[#This Row],[Current Week Low]])-1</f>
        <v>1.8020833333333375E-2</v>
      </c>
      <c r="AF681" s="1">
        <f>(Table2[[#This Row],[Current Week High]]/Table2[[#This Row],[Close Price]])-1</f>
        <v>0.10167468194686036</v>
      </c>
      <c r="AG681" s="1">
        <f>(Table2[[#This Row],[Close Price]]/Table2[[#This Row],[Current Month Low]])-1</f>
        <v>1.8020833333333375E-2</v>
      </c>
      <c r="AH681" s="1">
        <f>(Table2[[#This Row],[Current Month High]]/Table2[[#This Row],[Close Price]])-1</f>
        <v>0.1105426515229031</v>
      </c>
      <c r="AI681">
        <v>20.839728503700599</v>
      </c>
      <c r="AJ681">
        <v>15.520094562647699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-0.03</v>
      </c>
      <c r="AM681" t="s">
        <v>3110</v>
      </c>
      <c r="AN681">
        <v>-4.79</v>
      </c>
      <c r="AO681" t="s">
        <v>3110</v>
      </c>
      <c r="AP681">
        <v>-9.6547366937155002E-2</v>
      </c>
      <c r="AQ681">
        <f>(Table2[[#This Row],[Sharpe Ratio]]-AVERAGE(Table2[Sharpe Ratio]))/_xlfn.STDEV.P(Table2[Sharpe Ratio])</f>
        <v>-1.8592528827748502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-2.7775043534537329</v>
      </c>
      <c r="AS681">
        <f>_xlfn.RANK.AVG(Table2[[#This Row],[1Y Return vs Nifty Z-Score]],Table2[1Y Return vs Nifty Z-Score])</f>
        <v>699</v>
      </c>
      <c r="AT681">
        <f>_xlfn.RANK.AVG(Table2[[#This Row],[6M Return vs Nifty Z-Score]],Table2[6M Return vs Nifty Z-Score])</f>
        <v>463</v>
      </c>
      <c r="AU681">
        <f>_xlfn.RANK.AVG(Table2[[#This Row],[Sharpe Ratio Z-Score]],Table2[Sharpe Ratio Z-Score])</f>
        <v>715</v>
      </c>
      <c r="AV681">
        <f>(Table2[[#This Row],[Rank 1Y]]+Table2[[#This Row],[Rank 6M]]+Table2[[#This Row],[Rank Sharpe]])/3</f>
        <v>625.66666666666663</v>
      </c>
    </row>
    <row r="682" spans="1:48" x14ac:dyDescent="0.3">
      <c r="A682" t="s">
        <v>2249</v>
      </c>
      <c r="B682" t="s">
        <v>2250</v>
      </c>
      <c r="C682" t="s">
        <v>3075</v>
      </c>
      <c r="D682" t="s">
        <v>78</v>
      </c>
      <c r="E682">
        <v>2389.5155</v>
      </c>
      <c r="F682">
        <v>92.5</v>
      </c>
      <c r="G682">
        <v>-44.3455175292438</v>
      </c>
      <c r="H682">
        <f>(Table2[[#This Row],[1Y Return vs Nifty]]-AVERAGE(Table2[1Y Return vs Nifty]))/_xlfn.STDEV.P(Table2[1Y Return vs Nifty])</f>
        <v>-1.1884403492092479</v>
      </c>
      <c r="I682">
        <v>-9.0425929474904407</v>
      </c>
      <c r="J682">
        <f>(Table2[[#This Row],[1M Return vs Nifty]]-AVERAGE(Table2[1M Return vs Nifty]))/_xlfn.STDEV.P(Table2[1M Return vs Nifty])</f>
        <v>-0.5752785558936816</v>
      </c>
      <c r="K682">
        <v>-33.741958915095601</v>
      </c>
      <c r="L682">
        <f>(Table2[[#This Row],[6M Return vs Nifty]]-AVERAGE(Table2[6M Return vs Nifty]))/_xlfn.STDEV.P(Table2[6M Return vs Nifty])</f>
        <v>-1.3450490876327603</v>
      </c>
      <c r="M682">
        <v>-2.7331549908389801</v>
      </c>
      <c r="N682">
        <f>(Table2[[#This Row],[1W Return vs Nifty]]-AVERAGE(Table2[1W Return vs Nifty]))/_xlfn.STDEV.P(Table2[1W Return vs Nifty])</f>
        <v>8.2991816627410661E-2</v>
      </c>
      <c r="O682">
        <v>95.53</v>
      </c>
      <c r="P682">
        <v>96.457181522342495</v>
      </c>
      <c r="Q682">
        <v>99.906497811669198</v>
      </c>
      <c r="R682">
        <v>36.451510858611798</v>
      </c>
      <c r="S682" s="1">
        <f>(Table2[[#This Row],[Close Price]]-Table2[[#This Row],[20D EMA]])/Table2[[#This Row],[20D EMA]]</f>
        <v>-3.17177849890087E-2</v>
      </c>
      <c r="T682" s="1">
        <f>(Table2[[#This Row],[Close Price]]-Table2[[#This Row],[50D EMA]])/Table2[[#This Row],[50D EMA]]</f>
        <v>-4.1025265925128528E-2</v>
      </c>
      <c r="U682" s="1">
        <f>(Table2[[#This Row],[Close Price]]-Table2[[#This Row],[200D EMA]])/Table2[[#This Row],[200D EMA]]</f>
        <v>-7.4134295305105874E-2</v>
      </c>
      <c r="V682">
        <v>0.76138518005112099</v>
      </c>
      <c r="W682">
        <v>92.8</v>
      </c>
      <c r="X682">
        <v>94.25</v>
      </c>
      <c r="Y682">
        <v>90.24</v>
      </c>
      <c r="Z682">
        <v>95.95</v>
      </c>
      <c r="AA682">
        <v>90.24</v>
      </c>
      <c r="AB682">
        <v>96.44</v>
      </c>
      <c r="AC682" s="1">
        <f>(Table2[[#This Row],[Close Price]]/Table2[[#This Row],[Day Low]])-1</f>
        <v>-3.2327586206896131E-3</v>
      </c>
      <c r="AD682" s="1">
        <f>(Table2[[#This Row],[Day High]]/Table2[[#This Row],[Close Price]])-1</f>
        <v>1.8918918918918948E-2</v>
      </c>
      <c r="AE682" s="1">
        <f>(Table2[[#This Row],[Close Price]]/Table2[[#This Row],[Current Week Low]])-1</f>
        <v>2.504432624113484E-2</v>
      </c>
      <c r="AF682" s="1">
        <f>(Table2[[#This Row],[Current Week High]]/Table2[[#This Row],[Close Price]])-1</f>
        <v>3.729729729729736E-2</v>
      </c>
      <c r="AG682" s="1">
        <f>(Table2[[#This Row],[Close Price]]/Table2[[#This Row],[Current Month Low]])-1</f>
        <v>2.504432624113484E-2</v>
      </c>
      <c r="AH682" s="1">
        <f>(Table2[[#This Row],[Current Month High]]/Table2[[#This Row],[Close Price]])-1</f>
        <v>4.259459459459447E-2</v>
      </c>
      <c r="AI682">
        <v>68.648648648648603</v>
      </c>
      <c r="AJ682">
        <v>11.5802171290711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-0.06</v>
      </c>
      <c r="AM682" t="s">
        <v>3110</v>
      </c>
      <c r="AN682">
        <v>-4.9000000000000004</v>
      </c>
      <c r="AO682" t="s">
        <v>3110</v>
      </c>
      <c r="AP682">
        <v>2.4986115214831E-2</v>
      </c>
      <c r="AQ682">
        <f>(Table2[[#This Row],[Sharpe Ratio]]-AVERAGE(Table2[Sharpe Ratio]))/_xlfn.STDEV.P(Table2[Sharpe Ratio])</f>
        <v>-0.43678243542338219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713</v>
      </c>
      <c r="AT682">
        <f>_xlfn.RANK.AVG(Table2[[#This Row],[6M Return vs Nifty Z-Score]],Table2[6M Return vs Nifty Z-Score])</f>
        <v>703</v>
      </c>
      <c r="AU682">
        <f>_xlfn.RANK.AVG(Table2[[#This Row],[Sharpe Ratio Z-Score]],Table2[Sharpe Ratio Z-Score])</f>
        <v>461</v>
      </c>
      <c r="AV682">
        <f>(Table2[[#This Row],[Rank 1Y]]+Table2[[#This Row],[Rank 6M]]+Table2[[#This Row],[Rank Sharpe]])/3</f>
        <v>625.66666666666663</v>
      </c>
    </row>
    <row r="683" spans="1:48" x14ac:dyDescent="0.3">
      <c r="A683" t="s">
        <v>1205</v>
      </c>
      <c r="B683" t="s">
        <v>1206</v>
      </c>
      <c r="C683" t="s">
        <v>3066</v>
      </c>
      <c r="D683" t="s">
        <v>555</v>
      </c>
      <c r="E683">
        <v>9449.7879375089997</v>
      </c>
      <c r="F683">
        <v>160.56</v>
      </c>
      <c r="G683">
        <v>-15.0489094305503</v>
      </c>
      <c r="H683">
        <f>(Table2[[#This Row],[1Y Return vs Nifty]]-AVERAGE(Table2[1Y Return vs Nifty]))/_xlfn.STDEV.P(Table2[1Y Return vs Nifty])</f>
        <v>-0.74606620918512612</v>
      </c>
      <c r="I683">
        <v>-9.7316079306245999</v>
      </c>
      <c r="J683">
        <f>(Table2[[#This Row],[1M Return vs Nifty]]-AVERAGE(Table2[1M Return vs Nifty]))/_xlfn.STDEV.P(Table2[1M Return vs Nifty])</f>
        <v>-0.64593831402203272</v>
      </c>
      <c r="K683">
        <v>-24.331152028627301</v>
      </c>
      <c r="L683">
        <f>(Table2[[#This Row],[6M Return vs Nifty]]-AVERAGE(Table2[6M Return vs Nifty]))/_xlfn.STDEV.P(Table2[6M Return vs Nifty])</f>
        <v>-1.013793438533334</v>
      </c>
      <c r="M683">
        <v>-10.352919981507601</v>
      </c>
      <c r="N683">
        <f>(Table2[[#This Row],[1W Return vs Nifty]]-AVERAGE(Table2[1W Return vs Nifty]))/_xlfn.STDEV.P(Table2[1W Return vs Nifty])</f>
        <v>-1.3974013756860733</v>
      </c>
      <c r="O683">
        <v>165.98</v>
      </c>
      <c r="P683">
        <v>167.20058681865399</v>
      </c>
      <c r="Q683">
        <v>165.32018791707199</v>
      </c>
      <c r="R683">
        <v>40.9882611773332</v>
      </c>
      <c r="S683" s="1">
        <f>(Table2[[#This Row],[Close Price]]-Table2[[#This Row],[20D EMA]])/Table2[[#This Row],[20D EMA]]</f>
        <v>-3.2654536691167538E-2</v>
      </c>
      <c r="T683" s="1">
        <f>(Table2[[#This Row],[Close Price]]-Table2[[#This Row],[50D EMA]])/Table2[[#This Row],[50D EMA]]</f>
        <v>-3.9716288949729443E-2</v>
      </c>
      <c r="U683" s="1">
        <f>(Table2[[#This Row],[Close Price]]-Table2[[#This Row],[200D EMA]])/Table2[[#This Row],[200D EMA]]</f>
        <v>-2.8793748525496453E-2</v>
      </c>
      <c r="V683">
        <v>0.79391879922360598</v>
      </c>
      <c r="W683">
        <v>160.19999999999999</v>
      </c>
      <c r="X683">
        <v>161.30000000000001</v>
      </c>
      <c r="Y683">
        <v>154.1</v>
      </c>
      <c r="Z683">
        <v>163.85</v>
      </c>
      <c r="AA683">
        <v>154.1</v>
      </c>
      <c r="AB683">
        <v>175.25</v>
      </c>
      <c r="AC683" s="1">
        <f>(Table2[[#This Row],[Close Price]]/Table2[[#This Row],[Day Low]])-1</f>
        <v>2.2471910112360494E-3</v>
      </c>
      <c r="AD683" s="1">
        <f>(Table2[[#This Row],[Day High]]/Table2[[#This Row],[Close Price]])-1</f>
        <v>4.6088689586447629E-3</v>
      </c>
      <c r="AE683" s="1">
        <f>(Table2[[#This Row],[Close Price]]/Table2[[#This Row],[Current Week Low]])-1</f>
        <v>4.1920830629461392E-2</v>
      </c>
      <c r="AF683" s="1">
        <f>(Table2[[#This Row],[Current Week High]]/Table2[[#This Row],[Close Price]])-1</f>
        <v>2.0490782262082563E-2</v>
      </c>
      <c r="AG683" s="1">
        <f>(Table2[[#This Row],[Close Price]]/Table2[[#This Row],[Current Month Low]])-1</f>
        <v>4.1920830629461392E-2</v>
      </c>
      <c r="AH683" s="1">
        <f>(Table2[[#This Row],[Current Month High]]/Table2[[#This Row],[Close Price]])-1</f>
        <v>9.1492277030393643E-2</v>
      </c>
      <c r="AI683">
        <v>30.3546202523377</v>
      </c>
      <c r="AJ683">
        <v>22.242303097010701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-7.0000000000000007E-2</v>
      </c>
      <c r="AM683" t="s">
        <v>3110</v>
      </c>
      <c r="AN683">
        <v>-4.0199999999999996</v>
      </c>
      <c r="AO683" t="s">
        <v>3110</v>
      </c>
      <c r="AP683">
        <v>-4.1507385323001002E-2</v>
      </c>
      <c r="AQ683">
        <f>(Table2[[#This Row],[Sharpe Ratio]]-AVERAGE(Table2[Sharpe Ratio]))/_xlfn.STDEV.P(Table2[Sharpe Ratio])</f>
        <v>-1.2150456578803004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591</v>
      </c>
      <c r="AT683">
        <f>_xlfn.RANK.AVG(Table2[[#This Row],[6M Return vs Nifty Z-Score]],Table2[6M Return vs Nifty Z-Score])</f>
        <v>645</v>
      </c>
      <c r="AU683">
        <f>_xlfn.RANK.AVG(Table2[[#This Row],[Sharpe Ratio Z-Score]],Table2[Sharpe Ratio Z-Score])</f>
        <v>647</v>
      </c>
      <c r="AV683">
        <f>(Table2[[#This Row],[Rank 1Y]]+Table2[[#This Row],[Rank 6M]]+Table2[[#This Row],[Rank Sharpe]])/3</f>
        <v>627.66666666666663</v>
      </c>
    </row>
    <row r="684" spans="1:48" x14ac:dyDescent="0.3">
      <c r="A684" t="s">
        <v>1556</v>
      </c>
      <c r="B684" t="s">
        <v>1557</v>
      </c>
      <c r="C684" t="s">
        <v>3076</v>
      </c>
      <c r="D684" t="s">
        <v>465</v>
      </c>
      <c r="E684">
        <v>6039.28459088</v>
      </c>
      <c r="F684">
        <v>1118.2</v>
      </c>
      <c r="G684">
        <v>-35.040231773731897</v>
      </c>
      <c r="H684">
        <f>(Table2[[#This Row],[1Y Return vs Nifty]]-AVERAGE(Table2[1Y Return vs Nifty]))/_xlfn.STDEV.P(Table2[1Y Return vs Nifty])</f>
        <v>-1.0479320087929775</v>
      </c>
      <c r="I684">
        <v>6.1960185527598197</v>
      </c>
      <c r="J684">
        <f>(Table2[[#This Row],[1M Return vs Nifty]]-AVERAGE(Table2[1M Return vs Nifty]))/_xlfn.STDEV.P(Table2[1M Return vs Nifty])</f>
        <v>0.98746917699551162</v>
      </c>
      <c r="K684">
        <v>-13.9080339935979</v>
      </c>
      <c r="L684">
        <f>(Table2[[#This Row],[6M Return vs Nifty]]-AVERAGE(Table2[6M Return vs Nifty]))/_xlfn.STDEV.P(Table2[6M Return vs Nifty])</f>
        <v>-0.64690494831277434</v>
      </c>
      <c r="M684">
        <v>-3.0768622657904299</v>
      </c>
      <c r="N684">
        <f>(Table2[[#This Row],[1W Return vs Nifty]]-AVERAGE(Table2[1W Return vs Nifty]))/_xlfn.STDEV.P(Table2[1W Return vs Nifty])</f>
        <v>1.6215228293011516E-2</v>
      </c>
      <c r="O684">
        <v>1104.24</v>
      </c>
      <c r="P684">
        <v>1079.7598071545499</v>
      </c>
      <c r="Q684">
        <v>1114.41538656478</v>
      </c>
      <c r="R684">
        <v>52.3025051124594</v>
      </c>
      <c r="S684" s="1">
        <f>(Table2[[#This Row],[Close Price]]-Table2[[#This Row],[20D EMA]])/Table2[[#This Row],[20D EMA]]</f>
        <v>1.2642179236397917E-2</v>
      </c>
      <c r="T684" s="1">
        <f>(Table2[[#This Row],[Close Price]]-Table2[[#This Row],[50D EMA]])/Table2[[#This Row],[50D EMA]]</f>
        <v>3.5600688774247061E-2</v>
      </c>
      <c r="U684" s="1">
        <f>(Table2[[#This Row],[Close Price]]-Table2[[#This Row],[200D EMA]])/Table2[[#This Row],[200D EMA]]</f>
        <v>3.3960527473389157E-3</v>
      </c>
      <c r="V684">
        <v>1.4747631649858</v>
      </c>
      <c r="W684">
        <v>1106.0999999999999</v>
      </c>
      <c r="X684">
        <v>1115.5999999999999</v>
      </c>
      <c r="Y684">
        <v>1085</v>
      </c>
      <c r="Z684">
        <v>1135</v>
      </c>
      <c r="AA684">
        <v>1085</v>
      </c>
      <c r="AB684">
        <v>1171.1500000000001</v>
      </c>
      <c r="AC684" s="1">
        <f>(Table2[[#This Row],[Close Price]]/Table2[[#This Row],[Day Low]])-1</f>
        <v>1.0939336407196576E-2</v>
      </c>
      <c r="AD684" s="1">
        <f>(Table2[[#This Row],[Day High]]/Table2[[#This Row],[Close Price]])-1</f>
        <v>-2.3251654444644831E-3</v>
      </c>
      <c r="AE684" s="1">
        <f>(Table2[[#This Row],[Close Price]]/Table2[[#This Row],[Current Week Low]])-1</f>
        <v>3.0599078341013941E-2</v>
      </c>
      <c r="AF684" s="1">
        <f>(Table2[[#This Row],[Current Week High]]/Table2[[#This Row],[Close Price]])-1</f>
        <v>1.5024145948846268E-2</v>
      </c>
      <c r="AG684" s="1">
        <f>(Table2[[#This Row],[Close Price]]/Table2[[#This Row],[Current Month Low]])-1</f>
        <v>3.0599078341013941E-2</v>
      </c>
      <c r="AH684" s="1">
        <f>(Table2[[#This Row],[Current Month High]]/Table2[[#This Row],[Close Price]])-1</f>
        <v>4.7352888570917573E-2</v>
      </c>
      <c r="AI684">
        <v>25.621534609193301</v>
      </c>
      <c r="AJ684">
        <v>19.811421836494102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-0.01</v>
      </c>
      <c r="AM684" t="s">
        <v>3110</v>
      </c>
      <c r="AN684">
        <v>6.95</v>
      </c>
      <c r="AO684" t="s">
        <v>3111</v>
      </c>
      <c r="AP684">
        <v>-5.3291405218431002E-2</v>
      </c>
      <c r="AQ684">
        <f>(Table2[[#This Row],[Sharpe Ratio]]-AVERAGE(Table2[Sharpe Ratio]))/_xlfn.STDEV.P(Table2[Sharpe Ratio])</f>
        <v>-1.3529699545880038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676</v>
      </c>
      <c r="AT684">
        <f>_xlfn.RANK.AVG(Table2[[#This Row],[6M Return vs Nifty Z-Score]],Table2[6M Return vs Nifty Z-Score])</f>
        <v>542</v>
      </c>
      <c r="AU684">
        <f>_xlfn.RANK.AVG(Table2[[#This Row],[Sharpe Ratio Z-Score]],Table2[Sharpe Ratio Z-Score])</f>
        <v>668</v>
      </c>
      <c r="AV684">
        <f>(Table2[[#This Row],[Rank 1Y]]+Table2[[#This Row],[Rank 6M]]+Table2[[#This Row],[Rank Sharpe]])/3</f>
        <v>628.66666666666663</v>
      </c>
    </row>
    <row r="685" spans="1:48" x14ac:dyDescent="0.3">
      <c r="A685" t="s">
        <v>933</v>
      </c>
      <c r="B685" t="s">
        <v>934</v>
      </c>
      <c r="C685" t="s">
        <v>3066</v>
      </c>
      <c r="D685" t="s">
        <v>555</v>
      </c>
      <c r="E685">
        <v>15408.317150879901</v>
      </c>
      <c r="F685">
        <v>308.8</v>
      </c>
      <c r="G685">
        <v>-8.2634739557245194</v>
      </c>
      <c r="H685">
        <f>(Table2[[#This Row],[1Y Return vs Nifty]]-AVERAGE(Table2[1Y Return vs Nifty]))/_xlfn.STDEV.P(Table2[1Y Return vs Nifty])</f>
        <v>-0.64360720871813737</v>
      </c>
      <c r="I685">
        <v>-8.31800793954522</v>
      </c>
      <c r="J685">
        <f>(Table2[[#This Row],[1M Return vs Nifty]]-AVERAGE(Table2[1M Return vs Nifty]))/_xlfn.STDEV.P(Table2[1M Return vs Nifty])</f>
        <v>-0.50097102607488575</v>
      </c>
      <c r="K685">
        <v>-27.625937367829799</v>
      </c>
      <c r="L685">
        <f>(Table2[[#This Row],[6M Return vs Nifty]]-AVERAGE(Table2[6M Return vs Nifty]))/_xlfn.STDEV.P(Table2[6M Return vs Nifty])</f>
        <v>-1.1297682183102022</v>
      </c>
      <c r="M685">
        <v>-0.19366025020329</v>
      </c>
      <c r="N685">
        <f>(Table2[[#This Row],[1W Return vs Nifty]]-AVERAGE(Table2[1W Return vs Nifty]))/_xlfn.STDEV.P(Table2[1W Return vs Nifty])</f>
        <v>0.57637327006552874</v>
      </c>
      <c r="O685">
        <v>319.10000000000002</v>
      </c>
      <c r="P685">
        <v>323.09609863810402</v>
      </c>
      <c r="Q685">
        <v>318.81512584917499</v>
      </c>
      <c r="R685">
        <v>23.636383219944602</v>
      </c>
      <c r="S685" s="1">
        <f>(Table2[[#This Row],[Close Price]]-Table2[[#This Row],[20D EMA]])/Table2[[#This Row],[20D EMA]]</f>
        <v>-3.2278282670009435E-2</v>
      </c>
      <c r="T685" s="1">
        <f>(Table2[[#This Row],[Close Price]]-Table2[[#This Row],[50D EMA]])/Table2[[#This Row],[50D EMA]]</f>
        <v>-4.4247202916915744E-2</v>
      </c>
      <c r="U685" s="1">
        <f>(Table2[[#This Row],[Close Price]]-Table2[[#This Row],[200D EMA]])/Table2[[#This Row],[200D EMA]]</f>
        <v>-3.1413584353939761E-2</v>
      </c>
      <c r="V685">
        <v>0.44142927000938198</v>
      </c>
      <c r="W685">
        <v>310.2</v>
      </c>
      <c r="X685">
        <v>312.7</v>
      </c>
      <c r="Y685">
        <v>307</v>
      </c>
      <c r="Z685">
        <v>317.95</v>
      </c>
      <c r="AA685">
        <v>307</v>
      </c>
      <c r="AB685">
        <v>323.5</v>
      </c>
      <c r="AC685" s="1">
        <f>(Table2[[#This Row],[Close Price]]/Table2[[#This Row],[Day Low]])-1</f>
        <v>-4.5132172791746417E-3</v>
      </c>
      <c r="AD685" s="1">
        <f>(Table2[[#This Row],[Day High]]/Table2[[#This Row],[Close Price]])-1</f>
        <v>1.26295336787563E-2</v>
      </c>
      <c r="AE685" s="1">
        <f>(Table2[[#This Row],[Close Price]]/Table2[[#This Row],[Current Week Low]])-1</f>
        <v>5.8631921824103816E-3</v>
      </c>
      <c r="AF685" s="1">
        <f>(Table2[[#This Row],[Current Week High]]/Table2[[#This Row],[Close Price]])-1</f>
        <v>2.9630829015544036E-2</v>
      </c>
      <c r="AG685" s="1">
        <f>(Table2[[#This Row],[Close Price]]/Table2[[#This Row],[Current Month Low]])-1</f>
        <v>5.8631921824103816E-3</v>
      </c>
      <c r="AH685" s="1">
        <f>(Table2[[#This Row],[Current Month High]]/Table2[[#This Row],[Close Price]])-1</f>
        <v>4.7603626943005128E-2</v>
      </c>
      <c r="AI685">
        <v>26.9430051813471</v>
      </c>
      <c r="AJ685">
        <v>20.155642023346299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-0.08</v>
      </c>
      <c r="AM685" t="s">
        <v>3110</v>
      </c>
      <c r="AN685">
        <v>-5.23</v>
      </c>
      <c r="AO685" t="s">
        <v>3110</v>
      </c>
      <c r="AP685">
        <v>-4.9618620169342001E-2</v>
      </c>
      <c r="AQ685">
        <f>(Table2[[#This Row],[Sharpe Ratio]]-AVERAGE(Table2[Sharpe Ratio]))/_xlfn.STDEV.P(Table2[Sharpe Ratio])</f>
        <v>-1.3099823918250946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552</v>
      </c>
      <c r="AT685">
        <f>_xlfn.RANK.AVG(Table2[[#This Row],[6M Return vs Nifty Z-Score]],Table2[6M Return vs Nifty Z-Score])</f>
        <v>672</v>
      </c>
      <c r="AU685">
        <f>_xlfn.RANK.AVG(Table2[[#This Row],[Sharpe Ratio Z-Score]],Table2[Sharpe Ratio Z-Score])</f>
        <v>663</v>
      </c>
      <c r="AV685">
        <f>(Table2[[#This Row],[Rank 1Y]]+Table2[[#This Row],[Rank 6M]]+Table2[[#This Row],[Rank Sharpe]])/3</f>
        <v>629</v>
      </c>
    </row>
    <row r="686" spans="1:48" x14ac:dyDescent="0.3">
      <c r="A686" t="s">
        <v>2155</v>
      </c>
      <c r="B686" t="s">
        <v>2156</v>
      </c>
      <c r="C686" t="s">
        <v>3070</v>
      </c>
      <c r="D686" t="s">
        <v>846</v>
      </c>
      <c r="E686">
        <v>2604.713486355</v>
      </c>
      <c r="F686">
        <v>489.55</v>
      </c>
      <c r="G686">
        <v>-42.324199721356102</v>
      </c>
      <c r="H686">
        <f>(Table2[[#This Row],[1Y Return vs Nifty]]-AVERAGE(Table2[1Y Return vs Nifty]))/_xlfn.STDEV.P(Table2[1Y Return vs Nifty])</f>
        <v>-1.1579187706030325</v>
      </c>
      <c r="I686">
        <v>-8.1672809479362798E-2</v>
      </c>
      <c r="J686">
        <f>(Table2[[#This Row],[1M Return vs Nifty]]-AVERAGE(Table2[1M Return vs Nifty]))/_xlfn.STDEV.P(Table2[1M Return vs Nifty])</f>
        <v>0.3436803420379278</v>
      </c>
      <c r="K686">
        <v>-7.7734064250417001</v>
      </c>
      <c r="L686">
        <f>(Table2[[#This Row],[6M Return vs Nifty]]-AVERAGE(Table2[6M Return vs Nifty]))/_xlfn.STDEV.P(Table2[6M Return vs Nifty])</f>
        <v>-0.43096915643850914</v>
      </c>
      <c r="M686">
        <v>-2.7807954039077698</v>
      </c>
      <c r="N686">
        <f>(Table2[[#This Row],[1W Return vs Nifty]]-AVERAGE(Table2[1W Return vs Nifty]))/_xlfn.STDEV.P(Table2[1W Return vs Nifty])</f>
        <v>7.3736079308424116E-2</v>
      </c>
      <c r="O686">
        <v>502.31</v>
      </c>
      <c r="P686">
        <v>487.84518418437801</v>
      </c>
      <c r="Q686">
        <v>488.11212653323702</v>
      </c>
      <c r="R686">
        <v>38.362427755212799</v>
      </c>
      <c r="S686" s="1">
        <f>(Table2[[#This Row],[Close Price]]-Table2[[#This Row],[20D EMA]])/Table2[[#This Row],[20D EMA]]</f>
        <v>-2.5402639804105016E-2</v>
      </c>
      <c r="T686" s="1">
        <f>(Table2[[#This Row],[Close Price]]-Table2[[#This Row],[50D EMA]])/Table2[[#This Row],[50D EMA]]</f>
        <v>3.4945836730401626E-3</v>
      </c>
      <c r="U686" s="1">
        <f>(Table2[[#This Row],[Close Price]]-Table2[[#This Row],[200D EMA]])/Table2[[#This Row],[200D EMA]]</f>
        <v>2.9457851764006218E-3</v>
      </c>
      <c r="V686">
        <v>1.1626762729807301</v>
      </c>
      <c r="W686">
        <v>486.15</v>
      </c>
      <c r="X686">
        <v>494.85</v>
      </c>
      <c r="Y686">
        <v>479</v>
      </c>
      <c r="Z686">
        <v>526.4</v>
      </c>
      <c r="AA686">
        <v>479</v>
      </c>
      <c r="AB686">
        <v>526.4</v>
      </c>
      <c r="AC686" s="1">
        <f>(Table2[[#This Row],[Close Price]]/Table2[[#This Row],[Day Low]])-1</f>
        <v>6.993726216188545E-3</v>
      </c>
      <c r="AD686" s="1">
        <f>(Table2[[#This Row],[Day High]]/Table2[[#This Row],[Close Price]])-1</f>
        <v>1.0826269022571777E-2</v>
      </c>
      <c r="AE686" s="1">
        <f>(Table2[[#This Row],[Close Price]]/Table2[[#This Row],[Current Week Low]])-1</f>
        <v>2.2025052192066852E-2</v>
      </c>
      <c r="AF686" s="1">
        <f>(Table2[[#This Row],[Current Week High]]/Table2[[#This Row],[Close Price]])-1</f>
        <v>7.5273210090899711E-2</v>
      </c>
      <c r="AG686" s="1">
        <f>(Table2[[#This Row],[Close Price]]/Table2[[#This Row],[Current Month Low]])-1</f>
        <v>2.2025052192066852E-2</v>
      </c>
      <c r="AH686" s="1">
        <f>(Table2[[#This Row],[Current Month High]]/Table2[[#This Row],[Close Price]])-1</f>
        <v>7.5273210090899711E-2</v>
      </c>
      <c r="AI686">
        <v>24.6042283729956</v>
      </c>
      <c r="AJ686">
        <v>25.815985607812902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0.01</v>
      </c>
      <c r="AM686" t="s">
        <v>3111</v>
      </c>
      <c r="AN686">
        <v>3.07</v>
      </c>
      <c r="AO686" t="s">
        <v>3111</v>
      </c>
      <c r="AP686">
        <v>-9.7101076292390995E-2</v>
      </c>
      <c r="AQ686">
        <f>(Table2[[#This Row],[Sharpe Ratio]]-AVERAGE(Table2[Sharpe Ratio]))/_xlfn.STDEV.P(Table2[Sharpe Ratio])</f>
        <v>-1.8657336910286633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707</v>
      </c>
      <c r="AT686">
        <f>_xlfn.RANK.AVG(Table2[[#This Row],[6M Return vs Nifty Z-Score]],Table2[6M Return vs Nifty Z-Score])</f>
        <v>466</v>
      </c>
      <c r="AU686">
        <f>_xlfn.RANK.AVG(Table2[[#This Row],[Sharpe Ratio Z-Score]],Table2[Sharpe Ratio Z-Score])</f>
        <v>716</v>
      </c>
      <c r="AV686">
        <f>(Table2[[#This Row],[Rank 1Y]]+Table2[[#This Row],[Rank 6M]]+Table2[[#This Row],[Rank Sharpe]])/3</f>
        <v>629.66666666666663</v>
      </c>
    </row>
    <row r="687" spans="1:48" x14ac:dyDescent="0.3">
      <c r="A687" t="s">
        <v>2042</v>
      </c>
      <c r="B687" t="s">
        <v>2043</v>
      </c>
      <c r="C687" t="s">
        <v>3073</v>
      </c>
      <c r="D687" t="s">
        <v>130</v>
      </c>
      <c r="E687">
        <v>2979.1304692499998</v>
      </c>
      <c r="F687">
        <v>1023.35</v>
      </c>
      <c r="G687">
        <v>-30.8928582057491</v>
      </c>
      <c r="H687">
        <f>(Table2[[#This Row],[1Y Return vs Nifty]]-AVERAGE(Table2[1Y Return vs Nifty]))/_xlfn.STDEV.P(Table2[1Y Return vs Nifty])</f>
        <v>-0.98530732509872476</v>
      </c>
      <c r="I687">
        <v>-21.147400191360902</v>
      </c>
      <c r="J687">
        <f>(Table2[[#This Row],[1M Return vs Nifty]]-AVERAGE(Table2[1M Return vs Nifty]))/_xlfn.STDEV.P(Table2[1M Return vs Nifty])</f>
        <v>-1.8166488787153232</v>
      </c>
      <c r="K687">
        <v>-19.410413091098</v>
      </c>
      <c r="L687">
        <f>(Table2[[#This Row],[6M Return vs Nifty]]-AVERAGE(Table2[6M Return vs Nifty]))/_xlfn.STDEV.P(Table2[6M Return vs Nifty])</f>
        <v>-0.84058591334823196</v>
      </c>
      <c r="M687">
        <v>-5.91446812614954</v>
      </c>
      <c r="N687">
        <f>(Table2[[#This Row],[1W Return vs Nifty]]-AVERAGE(Table2[1W Return vs Nifty]))/_xlfn.STDEV.P(Table2[1W Return vs Nifty])</f>
        <v>-0.53508424134796273</v>
      </c>
      <c r="O687">
        <v>1112.99</v>
      </c>
      <c r="P687">
        <v>1157.84918585538</v>
      </c>
      <c r="Q687">
        <v>1132.8695627531999</v>
      </c>
      <c r="R687">
        <v>25.094275730641101</v>
      </c>
      <c r="S687" s="1">
        <f>(Table2[[#This Row],[Close Price]]-Table2[[#This Row],[20D EMA]])/Table2[[#This Row],[20D EMA]]</f>
        <v>-8.0539807186048376E-2</v>
      </c>
      <c r="T687" s="1">
        <f>(Table2[[#This Row],[Close Price]]-Table2[[#This Row],[50D EMA]])/Table2[[#This Row],[50D EMA]]</f>
        <v>-0.11616295757552961</v>
      </c>
      <c r="U687" s="1">
        <f>(Table2[[#This Row],[Close Price]]-Table2[[#This Row],[200D EMA]])/Table2[[#This Row],[200D EMA]]</f>
        <v>-9.667446840661495E-2</v>
      </c>
      <c r="V687">
        <v>0.945246629790367</v>
      </c>
      <c r="W687">
        <v>1025</v>
      </c>
      <c r="X687">
        <v>1041.95</v>
      </c>
      <c r="Y687">
        <v>993</v>
      </c>
      <c r="Z687">
        <v>1054.3499999999999</v>
      </c>
      <c r="AA687">
        <v>993</v>
      </c>
      <c r="AB687">
        <v>1110.0999999999999</v>
      </c>
      <c r="AC687" s="1">
        <f>(Table2[[#This Row],[Close Price]]/Table2[[#This Row],[Day Low]])-1</f>
        <v>-1.609756097560977E-3</v>
      </c>
      <c r="AD687" s="1">
        <f>(Table2[[#This Row],[Day High]]/Table2[[#This Row],[Close Price]])-1</f>
        <v>1.8175599745932525E-2</v>
      </c>
      <c r="AE687" s="1">
        <f>(Table2[[#This Row],[Close Price]]/Table2[[#This Row],[Current Week Low]])-1</f>
        <v>3.0563947633434063E-2</v>
      </c>
      <c r="AF687" s="1">
        <f>(Table2[[#This Row],[Current Week High]]/Table2[[#This Row],[Close Price]])-1</f>
        <v>3.0292666243220578E-2</v>
      </c>
      <c r="AG687" s="1">
        <f>(Table2[[#This Row],[Close Price]]/Table2[[#This Row],[Current Month Low]])-1</f>
        <v>3.0563947633434063E-2</v>
      </c>
      <c r="AH687" s="1">
        <f>(Table2[[#This Row],[Current Month High]]/Table2[[#This Row],[Close Price]])-1</f>
        <v>8.4770606341916244E-2</v>
      </c>
      <c r="AI687">
        <v>32.799140079151798</v>
      </c>
      <c r="AJ687">
        <v>7.1570680628272303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-0.18</v>
      </c>
      <c r="AM687" t="s">
        <v>3110</v>
      </c>
      <c r="AN687">
        <v>-12.22</v>
      </c>
      <c r="AO687" t="s">
        <v>3110</v>
      </c>
      <c r="AP687">
        <v>-2.9997739226564998E-2</v>
      </c>
      <c r="AQ687">
        <f>(Table2[[#This Row],[Sharpe Ratio]]-AVERAGE(Table2[Sharpe Ratio]))/_xlfn.STDEV.P(Table2[Sharpe Ratio])</f>
        <v>-1.0803327282270552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657</v>
      </c>
      <c r="AT687">
        <f>_xlfn.RANK.AVG(Table2[[#This Row],[6M Return vs Nifty Z-Score]],Table2[6M Return vs Nifty Z-Score])</f>
        <v>609</v>
      </c>
      <c r="AU687">
        <f>_xlfn.RANK.AVG(Table2[[#This Row],[Sharpe Ratio Z-Score]],Table2[Sharpe Ratio Z-Score])</f>
        <v>624</v>
      </c>
      <c r="AV687">
        <f>(Table2[[#This Row],[Rank 1Y]]+Table2[[#This Row],[Rank 6M]]+Table2[[#This Row],[Rank Sharpe]])/3</f>
        <v>630</v>
      </c>
    </row>
    <row r="688" spans="1:48" x14ac:dyDescent="0.3">
      <c r="A688" t="s">
        <v>1585</v>
      </c>
      <c r="B688" t="s">
        <v>1586</v>
      </c>
      <c r="C688" t="s">
        <v>3066</v>
      </c>
      <c r="D688" t="s">
        <v>24</v>
      </c>
      <c r="E688">
        <v>5553.5851650249997</v>
      </c>
      <c r="F688">
        <v>328.45</v>
      </c>
      <c r="G688">
        <v>-17.1361607841155</v>
      </c>
      <c r="H688">
        <f>(Table2[[#This Row],[1Y Return vs Nifty]]-AVERAGE(Table2[1Y Return vs Nifty]))/_xlfn.STDEV.P(Table2[1Y Return vs Nifty])</f>
        <v>-0.77758337388340948</v>
      </c>
      <c r="I688">
        <v>-13.6370080776262</v>
      </c>
      <c r="J688">
        <f>(Table2[[#This Row],[1M Return vs Nifty]]-AVERAGE(Table2[1M Return vs Nifty]))/_xlfn.STDEV.P(Table2[1M Return vs Nifty])</f>
        <v>-1.0464443066875484</v>
      </c>
      <c r="K688">
        <v>-25.103127564605</v>
      </c>
      <c r="L688">
        <f>(Table2[[#This Row],[6M Return vs Nifty]]-AVERAGE(Table2[6M Return vs Nifty]))/_xlfn.STDEV.P(Table2[6M Return vs Nifty])</f>
        <v>-1.0409665874826415</v>
      </c>
      <c r="M688">
        <v>0.65481717587851296</v>
      </c>
      <c r="N688">
        <f>(Table2[[#This Row],[1W Return vs Nifty]]-AVERAGE(Table2[1W Return vs Nifty]))/_xlfn.STDEV.P(Table2[1W Return vs Nifty])</f>
        <v>0.74121827603899382</v>
      </c>
      <c r="O688">
        <v>345.13</v>
      </c>
      <c r="P688">
        <v>352.20252050446697</v>
      </c>
      <c r="Q688">
        <v>352.00462617531298</v>
      </c>
      <c r="R688">
        <v>29.459444962531201</v>
      </c>
      <c r="S688" s="1">
        <f>(Table2[[#This Row],[Close Price]]-Table2[[#This Row],[20D EMA]])/Table2[[#This Row],[20D EMA]]</f>
        <v>-4.8329614927708417E-2</v>
      </c>
      <c r="T688" s="1">
        <f>(Table2[[#This Row],[Close Price]]-Table2[[#This Row],[50D EMA]])/Table2[[#This Row],[50D EMA]]</f>
        <v>-6.7439950374136332E-2</v>
      </c>
      <c r="U688" s="1">
        <f>(Table2[[#This Row],[Close Price]]-Table2[[#This Row],[200D EMA]])/Table2[[#This Row],[200D EMA]]</f>
        <v>-6.6915672192279105E-2</v>
      </c>
      <c r="V688">
        <v>1.0879094205202999</v>
      </c>
      <c r="W688">
        <v>328.5</v>
      </c>
      <c r="X688">
        <v>332.9</v>
      </c>
      <c r="Y688">
        <v>318.75</v>
      </c>
      <c r="Z688">
        <v>335</v>
      </c>
      <c r="AA688">
        <v>318.75</v>
      </c>
      <c r="AB688">
        <v>339</v>
      </c>
      <c r="AC688" s="1">
        <f>(Table2[[#This Row],[Close Price]]/Table2[[#This Row],[Day Low]])-1</f>
        <v>-1.5220700152207556E-4</v>
      </c>
      <c r="AD688" s="1">
        <f>(Table2[[#This Row],[Day High]]/Table2[[#This Row],[Close Price]])-1</f>
        <v>1.3548485309788472E-2</v>
      </c>
      <c r="AE688" s="1">
        <f>(Table2[[#This Row],[Close Price]]/Table2[[#This Row],[Current Week Low]])-1</f>
        <v>3.0431372549019509E-2</v>
      </c>
      <c r="AF688" s="1">
        <f>(Table2[[#This Row],[Current Week High]]/Table2[[#This Row],[Close Price]])-1</f>
        <v>1.9942152534632385E-2</v>
      </c>
      <c r="AG688" s="1">
        <f>(Table2[[#This Row],[Close Price]]/Table2[[#This Row],[Current Month Low]])-1</f>
        <v>3.0431372549019509E-2</v>
      </c>
      <c r="AH688" s="1">
        <f>(Table2[[#This Row],[Current Month High]]/Table2[[#This Row],[Close Price]])-1</f>
        <v>3.212056629624005E-2</v>
      </c>
      <c r="AI688">
        <v>28.5583802709697</v>
      </c>
      <c r="AJ688">
        <v>13.219579455360201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-0.09</v>
      </c>
      <c r="AM688" t="s">
        <v>3110</v>
      </c>
      <c r="AN688">
        <v>-8.32</v>
      </c>
      <c r="AO688" t="s">
        <v>3110</v>
      </c>
      <c r="AP688">
        <v>-3.5640139367703001E-2</v>
      </c>
      <c r="AQ688">
        <f>(Table2[[#This Row],[Sharpe Ratio]]-AVERAGE(Table2[Sharpe Ratio]))/_xlfn.STDEV.P(Table2[Sharpe Ratio])</f>
        <v>-1.1463733559683333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601</v>
      </c>
      <c r="AT688">
        <f>_xlfn.RANK.AVG(Table2[[#This Row],[6M Return vs Nifty Z-Score]],Table2[6M Return vs Nifty Z-Score])</f>
        <v>651</v>
      </c>
      <c r="AU688">
        <f>_xlfn.RANK.AVG(Table2[[#This Row],[Sharpe Ratio Z-Score]],Table2[Sharpe Ratio Z-Score])</f>
        <v>639</v>
      </c>
      <c r="AV688">
        <f>(Table2[[#This Row],[Rank 1Y]]+Table2[[#This Row],[Rank 6M]]+Table2[[#This Row],[Rank Sharpe]])/3</f>
        <v>630.33333333333337</v>
      </c>
    </row>
    <row r="689" spans="1:48" x14ac:dyDescent="0.3">
      <c r="A689" t="s">
        <v>1800</v>
      </c>
      <c r="B689" t="s">
        <v>1801</v>
      </c>
      <c r="C689" t="s">
        <v>3068</v>
      </c>
      <c r="D689" t="s">
        <v>244</v>
      </c>
      <c r="E689">
        <v>4085.7860398900002</v>
      </c>
      <c r="F689">
        <v>484.1</v>
      </c>
      <c r="G689">
        <v>-24.210626786504498</v>
      </c>
      <c r="H689">
        <f>(Table2[[#This Row],[1Y Return vs Nifty]]-AVERAGE(Table2[1Y Return vs Nifty]))/_xlfn.STDEV.P(Table2[1Y Return vs Nifty])</f>
        <v>-0.88440668951755919</v>
      </c>
      <c r="I689">
        <v>-4.1922935462928299</v>
      </c>
      <c r="J689">
        <f>(Table2[[#This Row],[1M Return vs Nifty]]-AVERAGE(Table2[1M Return vs Nifty]))/_xlfn.STDEV.P(Table2[1M Return vs Nifty])</f>
        <v>-7.7871400856564479E-2</v>
      </c>
      <c r="K689">
        <v>-35.358828395689599</v>
      </c>
      <c r="L689">
        <f>(Table2[[#This Row],[6M Return vs Nifty]]-AVERAGE(Table2[6M Return vs Nifty]))/_xlfn.STDEV.P(Table2[6M Return vs Nifty])</f>
        <v>-1.4019620766850962</v>
      </c>
      <c r="M689">
        <v>-1.06539001589061</v>
      </c>
      <c r="N689">
        <f>(Table2[[#This Row],[1W Return vs Nifty]]-AVERAGE(Table2[1W Return vs Nifty]))/_xlfn.STDEV.P(Table2[1W Return vs Nifty])</f>
        <v>0.40701072250127668</v>
      </c>
      <c r="O689">
        <v>491.81</v>
      </c>
      <c r="P689">
        <v>500.63129972598699</v>
      </c>
      <c r="Q689">
        <v>507.97695472151599</v>
      </c>
      <c r="R689">
        <v>36.982456356384901</v>
      </c>
      <c r="S689" s="1">
        <f>(Table2[[#This Row],[Close Price]]-Table2[[#This Row],[20D EMA]])/Table2[[#This Row],[20D EMA]]</f>
        <v>-1.56767857505947E-2</v>
      </c>
      <c r="T689" s="1">
        <f>(Table2[[#This Row],[Close Price]]-Table2[[#This Row],[50D EMA]])/Table2[[#This Row],[50D EMA]]</f>
        <v>-3.3020907272547938E-2</v>
      </c>
      <c r="U689" s="1">
        <f>(Table2[[#This Row],[Close Price]]-Table2[[#This Row],[200D EMA]])/Table2[[#This Row],[200D EMA]]</f>
        <v>-4.700401169695944E-2</v>
      </c>
      <c r="V689">
        <v>0.57784139232208498</v>
      </c>
      <c r="W689">
        <v>488</v>
      </c>
      <c r="X689">
        <v>491</v>
      </c>
      <c r="Y689">
        <v>477.6</v>
      </c>
      <c r="Z689">
        <v>495</v>
      </c>
      <c r="AA689">
        <v>477.6</v>
      </c>
      <c r="AB689">
        <v>498.3</v>
      </c>
      <c r="AC689" s="1">
        <f>(Table2[[#This Row],[Close Price]]/Table2[[#This Row],[Day Low]])-1</f>
        <v>-7.9918032786884252E-3</v>
      </c>
      <c r="AD689" s="1">
        <f>(Table2[[#This Row],[Day High]]/Table2[[#This Row],[Close Price]])-1</f>
        <v>1.4253253460028814E-2</v>
      </c>
      <c r="AE689" s="1">
        <f>(Table2[[#This Row],[Close Price]]/Table2[[#This Row],[Current Week Low]])-1</f>
        <v>1.3609715242881126E-2</v>
      </c>
      <c r="AF689" s="1">
        <f>(Table2[[#This Row],[Current Week High]]/Table2[[#This Row],[Close Price]])-1</f>
        <v>2.2516009089031064E-2</v>
      </c>
      <c r="AG689" s="1">
        <f>(Table2[[#This Row],[Close Price]]/Table2[[#This Row],[Current Month Low]])-1</f>
        <v>1.3609715242881126E-2</v>
      </c>
      <c r="AH689" s="1">
        <f>(Table2[[#This Row],[Current Month High]]/Table2[[#This Row],[Close Price]])-1</f>
        <v>2.933278248295812E-2</v>
      </c>
      <c r="AI689">
        <v>44.391654616814598</v>
      </c>
      <c r="AJ689">
        <v>8.2997762863534703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-0.13</v>
      </c>
      <c r="AM689" t="s">
        <v>3110</v>
      </c>
      <c r="AN689">
        <v>-1.1499999999999999</v>
      </c>
      <c r="AO689" t="s">
        <v>3110</v>
      </c>
      <c r="AQ689">
        <f>(Table2[[#This Row],[Sharpe Ratio]]-AVERAGE(Table2[Sharpe Ratio]))/_xlfn.STDEV.P(Table2[Sharpe Ratio])</f>
        <v>-0.72922868034186683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633</v>
      </c>
      <c r="AT689">
        <f>_xlfn.RANK.AVG(Table2[[#This Row],[6M Return vs Nifty Z-Score]],Table2[6M Return vs Nifty Z-Score])</f>
        <v>709</v>
      </c>
      <c r="AU689">
        <f>_xlfn.RANK.AVG(Table2[[#This Row],[Sharpe Ratio Z-Score]],Table2[Sharpe Ratio Z-Score])</f>
        <v>552.5</v>
      </c>
      <c r="AV689">
        <f>(Table2[[#This Row],[Rank 1Y]]+Table2[[#This Row],[Rank 6M]]+Table2[[#This Row],[Rank Sharpe]])/3</f>
        <v>631.5</v>
      </c>
    </row>
    <row r="690" spans="1:48" x14ac:dyDescent="0.3">
      <c r="A690" t="s">
        <v>2291</v>
      </c>
      <c r="B690" t="s">
        <v>2292</v>
      </c>
      <c r="C690" t="s">
        <v>3072</v>
      </c>
      <c r="D690" t="s">
        <v>260</v>
      </c>
      <c r="E690">
        <v>2280.0974248799998</v>
      </c>
      <c r="F690">
        <v>509.4</v>
      </c>
      <c r="G690">
        <v>-47.375952905160403</v>
      </c>
      <c r="H690">
        <f>(Table2[[#This Row],[1Y Return vs Nifty]]-AVERAGE(Table2[1Y Return vs Nifty]))/_xlfn.STDEV.P(Table2[1Y Return vs Nifty])</f>
        <v>-1.2341994431904917</v>
      </c>
      <c r="I690">
        <v>-3.5799601966224102</v>
      </c>
      <c r="J690">
        <f>(Table2[[#This Row],[1M Return vs Nifty]]-AVERAGE(Table2[1M Return vs Nifty]))/_xlfn.STDEV.P(Table2[1M Return vs Nifty])</f>
        <v>-1.5075485759301276E-2</v>
      </c>
      <c r="K690">
        <v>-22.201883221996699</v>
      </c>
      <c r="L690">
        <f>(Table2[[#This Row],[6M Return vs Nifty]]-AVERAGE(Table2[6M Return vs Nifty]))/_xlfn.STDEV.P(Table2[6M Return vs Nifty])</f>
        <v>-0.93884425201227495</v>
      </c>
      <c r="M690">
        <v>3.3445754696007999</v>
      </c>
      <c r="N690">
        <f>(Table2[[#This Row],[1W Return vs Nifty]]-AVERAGE(Table2[1W Return vs Nifty]))/_xlfn.STDEV.P(Table2[1W Return vs Nifty])</f>
        <v>1.2637934305052476</v>
      </c>
      <c r="O690">
        <v>504.59</v>
      </c>
      <c r="P690">
        <v>512.45514991316702</v>
      </c>
      <c r="Q690">
        <v>538.36460990344199</v>
      </c>
      <c r="R690">
        <v>57.902431723261401</v>
      </c>
      <c r="S690" s="1">
        <f>(Table2[[#This Row],[Close Price]]-Table2[[#This Row],[20D EMA]])/Table2[[#This Row],[20D EMA]]</f>
        <v>9.5324917259557319E-3</v>
      </c>
      <c r="T690" s="1">
        <f>(Table2[[#This Row],[Close Price]]-Table2[[#This Row],[50D EMA]])/Table2[[#This Row],[50D EMA]]</f>
        <v>-5.9617898535798157E-3</v>
      </c>
      <c r="U690" s="1">
        <f>(Table2[[#This Row],[Close Price]]-Table2[[#This Row],[200D EMA]])/Table2[[#This Row],[200D EMA]]</f>
        <v>-5.3801103138330246E-2</v>
      </c>
      <c r="V690">
        <v>1.4624693497435299</v>
      </c>
      <c r="W690">
        <v>512</v>
      </c>
      <c r="X690">
        <v>517</v>
      </c>
      <c r="Y690">
        <v>495</v>
      </c>
      <c r="Z690">
        <v>511.95</v>
      </c>
      <c r="AA690">
        <v>495</v>
      </c>
      <c r="AB690">
        <v>521.95000000000005</v>
      </c>
      <c r="AC690" s="1">
        <f>(Table2[[#This Row],[Close Price]]/Table2[[#This Row],[Day Low]])-1</f>
        <v>-5.0781250000000444E-3</v>
      </c>
      <c r="AD690" s="1">
        <f>(Table2[[#This Row],[Day High]]/Table2[[#This Row],[Close Price]])-1</f>
        <v>1.4919513152728658E-2</v>
      </c>
      <c r="AE690" s="1">
        <f>(Table2[[#This Row],[Close Price]]/Table2[[#This Row],[Current Week Low]])-1</f>
        <v>2.9090909090909056E-2</v>
      </c>
      <c r="AF690" s="1">
        <f>(Table2[[#This Row],[Current Week High]]/Table2[[#This Row],[Close Price]])-1</f>
        <v>5.0058892815076916E-3</v>
      </c>
      <c r="AG690" s="1">
        <f>(Table2[[#This Row],[Close Price]]/Table2[[#This Row],[Current Month Low]])-1</f>
        <v>2.9090909090909056E-2</v>
      </c>
      <c r="AH690" s="1">
        <f>(Table2[[#This Row],[Current Month High]]/Table2[[#This Row],[Close Price]])-1</f>
        <v>2.4636827640361236E-2</v>
      </c>
      <c r="AI690">
        <v>36.130742049469902</v>
      </c>
      <c r="AJ690">
        <v>12.2026431718061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-0.09</v>
      </c>
      <c r="AM690" t="s">
        <v>3110</v>
      </c>
      <c r="AN690">
        <v>2.0499999999999998</v>
      </c>
      <c r="AO690" t="s">
        <v>3111</v>
      </c>
      <c r="AQ690">
        <f>(Table2[[#This Row],[Sharpe Ratio]]-AVERAGE(Table2[Sharpe Ratio]))/_xlfn.STDEV.P(Table2[Sharpe Ratio])</f>
        <v>-0.72922868034186683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716</v>
      </c>
      <c r="AT690">
        <f>_xlfn.RANK.AVG(Table2[[#This Row],[6M Return vs Nifty Z-Score]],Table2[6M Return vs Nifty Z-Score])</f>
        <v>632</v>
      </c>
      <c r="AU690">
        <f>_xlfn.RANK.AVG(Table2[[#This Row],[Sharpe Ratio Z-Score]],Table2[Sharpe Ratio Z-Score])</f>
        <v>552.5</v>
      </c>
      <c r="AV690">
        <f>(Table2[[#This Row],[Rank 1Y]]+Table2[[#This Row],[Rank 6M]]+Table2[[#This Row],[Rank Sharpe]])/3</f>
        <v>633.5</v>
      </c>
    </row>
    <row r="691" spans="1:48" x14ac:dyDescent="0.3">
      <c r="A691" t="s">
        <v>1166</v>
      </c>
      <c r="B691" t="s">
        <v>1167</v>
      </c>
      <c r="C691" t="s">
        <v>3077</v>
      </c>
      <c r="D691" t="s">
        <v>230</v>
      </c>
      <c r="E691">
        <v>10153.66962018</v>
      </c>
      <c r="F691">
        <v>519.70000000000005</v>
      </c>
      <c r="G691">
        <v>-11.8829670576681</v>
      </c>
      <c r="H691">
        <f>(Table2[[#This Row],[1Y Return vs Nifty]]-AVERAGE(Table2[1Y Return vs Nifty]))/_xlfn.STDEV.P(Table2[1Y Return vs Nifty])</f>
        <v>-0.69826098102179657</v>
      </c>
      <c r="I691">
        <v>-12.5889000190466</v>
      </c>
      <c r="J691">
        <f>(Table2[[#This Row],[1M Return vs Nifty]]-AVERAGE(Table2[1M Return vs Nifty]))/_xlfn.STDEV.P(Table2[1M Return vs Nifty])</f>
        <v>-0.93895889094994889</v>
      </c>
      <c r="K691">
        <v>-25.323242663976199</v>
      </c>
      <c r="L691">
        <f>(Table2[[#This Row],[6M Return vs Nifty]]-AVERAGE(Table2[6M Return vs Nifty]))/_xlfn.STDEV.P(Table2[6M Return vs Nifty])</f>
        <v>-1.0487145278025767</v>
      </c>
      <c r="M691">
        <v>-2.0046136397660499</v>
      </c>
      <c r="N691">
        <f>(Table2[[#This Row],[1W Return vs Nifty]]-AVERAGE(Table2[1W Return vs Nifty]))/_xlfn.STDEV.P(Table2[1W Return vs Nifty])</f>
        <v>0.22453524451108284</v>
      </c>
      <c r="O691">
        <v>528.53</v>
      </c>
      <c r="P691">
        <v>552.81430894816799</v>
      </c>
      <c r="Q691">
        <v>549.46019700719296</v>
      </c>
      <c r="R691">
        <v>48.697521476679</v>
      </c>
      <c r="S691" s="1">
        <f>(Table2[[#This Row],[Close Price]]-Table2[[#This Row],[20D EMA]])/Table2[[#This Row],[20D EMA]]</f>
        <v>-1.6706714850623292E-2</v>
      </c>
      <c r="T691" s="1">
        <f>(Table2[[#This Row],[Close Price]]-Table2[[#This Row],[50D EMA]])/Table2[[#This Row],[50D EMA]]</f>
        <v>-5.9901323848100235E-2</v>
      </c>
      <c r="U691" s="1">
        <f>(Table2[[#This Row],[Close Price]]-Table2[[#This Row],[200D EMA]])/Table2[[#This Row],[200D EMA]]</f>
        <v>-5.4162607536071126E-2</v>
      </c>
      <c r="V691">
        <v>1.71350813391721</v>
      </c>
      <c r="W691">
        <v>517.54999999999995</v>
      </c>
      <c r="X691">
        <v>520.6</v>
      </c>
      <c r="Y691">
        <v>485.15</v>
      </c>
      <c r="Z691">
        <v>527.95000000000005</v>
      </c>
      <c r="AA691">
        <v>485.15</v>
      </c>
      <c r="AB691">
        <v>548</v>
      </c>
      <c r="AC691" s="1">
        <f>(Table2[[#This Row],[Close Price]]/Table2[[#This Row],[Day Low]])-1</f>
        <v>4.15418800115952E-3</v>
      </c>
      <c r="AD691" s="1">
        <f>(Table2[[#This Row],[Day High]]/Table2[[#This Row],[Close Price]])-1</f>
        <v>1.7317683278814666E-3</v>
      </c>
      <c r="AE691" s="1">
        <f>(Table2[[#This Row],[Close Price]]/Table2[[#This Row],[Current Week Low]])-1</f>
        <v>7.1215088117077441E-2</v>
      </c>
      <c r="AF691" s="1">
        <f>(Table2[[#This Row],[Current Week High]]/Table2[[#This Row],[Close Price]])-1</f>
        <v>1.5874543005580222E-2</v>
      </c>
      <c r="AG691" s="1">
        <f>(Table2[[#This Row],[Close Price]]/Table2[[#This Row],[Current Month Low]])-1</f>
        <v>7.1215088117077441E-2</v>
      </c>
      <c r="AH691" s="1">
        <f>(Table2[[#This Row],[Current Month High]]/Table2[[#This Row],[Close Price]])-1</f>
        <v>5.4454492976717228E-2</v>
      </c>
      <c r="AI691">
        <v>36.501827977679397</v>
      </c>
      <c r="AJ691">
        <v>26.064281382656102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-0.21</v>
      </c>
      <c r="AM691" t="s">
        <v>3110</v>
      </c>
      <c r="AN691">
        <v>-0.42</v>
      </c>
      <c r="AO691" t="s">
        <v>3110</v>
      </c>
      <c r="AP691">
        <v>-6.0897167648539002E-2</v>
      </c>
      <c r="AQ691">
        <f>(Table2[[#This Row],[Sharpe Ratio]]-AVERAGE(Table2[Sharpe Ratio]))/_xlfn.STDEV.P(Table2[Sharpe Ratio])</f>
        <v>-1.4419904623101052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573</v>
      </c>
      <c r="AT691">
        <f>_xlfn.RANK.AVG(Table2[[#This Row],[6M Return vs Nifty Z-Score]],Table2[6M Return vs Nifty Z-Score])</f>
        <v>653</v>
      </c>
      <c r="AU691">
        <f>_xlfn.RANK.AVG(Table2[[#This Row],[Sharpe Ratio Z-Score]],Table2[Sharpe Ratio Z-Score])</f>
        <v>679</v>
      </c>
      <c r="AV691">
        <f>(Table2[[#This Row],[Rank 1Y]]+Table2[[#This Row],[Rank 6M]]+Table2[[#This Row],[Rank Sharpe]])/3</f>
        <v>635</v>
      </c>
    </row>
    <row r="692" spans="1:48" x14ac:dyDescent="0.3">
      <c r="A692" t="s">
        <v>2000</v>
      </c>
      <c r="B692" t="s">
        <v>2001</v>
      </c>
      <c r="C692" t="s">
        <v>3078</v>
      </c>
      <c r="D692" t="s">
        <v>1150</v>
      </c>
      <c r="E692">
        <v>3082.7182828</v>
      </c>
      <c r="F692">
        <v>426.4</v>
      </c>
      <c r="G692">
        <v>-56.446100360156997</v>
      </c>
      <c r="H692">
        <f>(Table2[[#This Row],[1Y Return vs Nifty]]-AVERAGE(Table2[1Y Return vs Nifty]))/_xlfn.STDEV.P(Table2[1Y Return vs Nifty])</f>
        <v>-1.3711572325283992</v>
      </c>
      <c r="I692">
        <v>-11.2366259341487</v>
      </c>
      <c r="J692">
        <f>(Table2[[#This Row],[1M Return vs Nifty]]-AVERAGE(Table2[1M Return vs Nifty]))/_xlfn.STDEV.P(Table2[1M Return vs Nifty])</f>
        <v>-0.80028068786141315</v>
      </c>
      <c r="K692">
        <v>-18.747855675597201</v>
      </c>
      <c r="L692">
        <f>(Table2[[#This Row],[6M Return vs Nifty]]-AVERAGE(Table2[6M Return vs Nifty]))/_xlfn.STDEV.P(Table2[6M Return vs Nifty])</f>
        <v>-0.81726422697371526</v>
      </c>
      <c r="M692">
        <v>-4.9197894098589199</v>
      </c>
      <c r="N692">
        <f>(Table2[[#This Row],[1W Return vs Nifty]]-AVERAGE(Table2[1W Return vs Nifty]))/_xlfn.STDEV.P(Table2[1W Return vs Nifty])</f>
        <v>-0.34183476423954356</v>
      </c>
      <c r="O692">
        <v>437.31</v>
      </c>
      <c r="P692">
        <v>426.43454223947299</v>
      </c>
      <c r="Q692">
        <v>432.46660204970402</v>
      </c>
      <c r="R692">
        <v>38.112056113787901</v>
      </c>
      <c r="S692" s="1">
        <f>(Table2[[#This Row],[Close Price]]-Table2[[#This Row],[20D EMA]])/Table2[[#This Row],[20D EMA]]</f>
        <v>-2.4947977407331241E-2</v>
      </c>
      <c r="T692" s="1">
        <f>(Table2[[#This Row],[Close Price]]-Table2[[#This Row],[50D EMA]])/Table2[[#This Row],[50D EMA]]</f>
        <v>-8.1002442465400142E-5</v>
      </c>
      <c r="U692" s="1">
        <f>(Table2[[#This Row],[Close Price]]-Table2[[#This Row],[200D EMA]])/Table2[[#This Row],[200D EMA]]</f>
        <v>-1.402790879330562E-2</v>
      </c>
      <c r="V692">
        <v>0.50364906834473899</v>
      </c>
      <c r="W692">
        <v>420</v>
      </c>
      <c r="X692">
        <v>425.4</v>
      </c>
      <c r="Y692">
        <v>412.85</v>
      </c>
      <c r="Z692">
        <v>443.45</v>
      </c>
      <c r="AA692">
        <v>412.85</v>
      </c>
      <c r="AB692">
        <v>453.8</v>
      </c>
      <c r="AC692" s="1">
        <f>(Table2[[#This Row],[Close Price]]/Table2[[#This Row],[Day Low]])-1</f>
        <v>1.5238095238095273E-2</v>
      </c>
      <c r="AD692" s="1">
        <f>(Table2[[#This Row],[Day High]]/Table2[[#This Row],[Close Price]])-1</f>
        <v>-2.3452157598499168E-3</v>
      </c>
      <c r="AE692" s="1">
        <f>(Table2[[#This Row],[Close Price]]/Table2[[#This Row],[Current Week Low]])-1</f>
        <v>3.2820637035242628E-2</v>
      </c>
      <c r="AF692" s="1">
        <f>(Table2[[#This Row],[Current Week High]]/Table2[[#This Row],[Close Price]])-1</f>
        <v>3.9985928705440932E-2</v>
      </c>
      <c r="AG692" s="1">
        <f>(Table2[[#This Row],[Close Price]]/Table2[[#This Row],[Current Month Low]])-1</f>
        <v>3.2820637035242628E-2</v>
      </c>
      <c r="AH692" s="1">
        <f>(Table2[[#This Row],[Current Month High]]/Table2[[#This Row],[Close Price]])-1</f>
        <v>6.4258911819887521E-2</v>
      </c>
      <c r="AI692">
        <v>55.745778611632197</v>
      </c>
      <c r="AJ692">
        <v>35.365079365079303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-0.02</v>
      </c>
      <c r="AM692" t="s">
        <v>3110</v>
      </c>
      <c r="AN692">
        <v>1.94</v>
      </c>
      <c r="AO692" t="s">
        <v>3111</v>
      </c>
      <c r="AP692">
        <v>-5.6506187565630002E-3</v>
      </c>
      <c r="AQ692">
        <f>(Table2[[#This Row],[Sharpe Ratio]]-AVERAGE(Table2[Sharpe Ratio]))/_xlfn.STDEV.P(Table2[Sharpe Ratio])</f>
        <v>-0.79536550163699671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725</v>
      </c>
      <c r="AT692">
        <f>_xlfn.RANK.AVG(Table2[[#This Row],[6M Return vs Nifty Z-Score]],Table2[6M Return vs Nifty Z-Score])</f>
        <v>603</v>
      </c>
      <c r="AU692">
        <f>_xlfn.RANK.AVG(Table2[[#This Row],[Sharpe Ratio Z-Score]],Table2[Sharpe Ratio Z-Score])</f>
        <v>581</v>
      </c>
      <c r="AV692">
        <f>(Table2[[#This Row],[Rank 1Y]]+Table2[[#This Row],[Rank 6M]]+Table2[[#This Row],[Rank Sharpe]])/3</f>
        <v>636.33333333333337</v>
      </c>
    </row>
    <row r="693" spans="1:48" x14ac:dyDescent="0.3">
      <c r="A693" t="s">
        <v>1608</v>
      </c>
      <c r="B693" t="s">
        <v>1609</v>
      </c>
      <c r="C693" t="s">
        <v>3066</v>
      </c>
      <c r="D693" t="s">
        <v>422</v>
      </c>
      <c r="E693">
        <v>5393.351990745</v>
      </c>
      <c r="F693">
        <v>48.99</v>
      </c>
      <c r="G693">
        <v>-34.096486508187503</v>
      </c>
      <c r="H693">
        <f>(Table2[[#This Row],[1Y Return vs Nifty]]-AVERAGE(Table2[1Y Return vs Nifty]))/_xlfn.STDEV.P(Table2[1Y Return vs Nifty])</f>
        <v>-1.0336816048267363</v>
      </c>
      <c r="I693">
        <v>-6.6381261800906604</v>
      </c>
      <c r="J693">
        <f>(Table2[[#This Row],[1M Return vs Nifty]]-AVERAGE(Table2[1M Return vs Nifty]))/_xlfn.STDEV.P(Table2[1M Return vs Nifty])</f>
        <v>-0.32869605134596064</v>
      </c>
      <c r="K693">
        <v>-31.069835250864301</v>
      </c>
      <c r="L693">
        <f>(Table2[[#This Row],[6M Return vs Nifty]]-AVERAGE(Table2[6M Return vs Nifty]))/_xlfn.STDEV.P(Table2[6M Return vs Nifty])</f>
        <v>-1.2509916843147055</v>
      </c>
      <c r="M693">
        <v>-1.2333816110514899</v>
      </c>
      <c r="N693">
        <f>(Table2[[#This Row],[1W Return vs Nifty]]-AVERAGE(Table2[1W Return vs Nifty]))/_xlfn.STDEV.P(Table2[1W Return vs Nifty])</f>
        <v>0.3743727587128125</v>
      </c>
      <c r="O693">
        <v>49.94</v>
      </c>
      <c r="P693">
        <v>50.981102120909704</v>
      </c>
      <c r="Q693">
        <v>52.067000868731498</v>
      </c>
      <c r="R693">
        <v>41.742656213741199</v>
      </c>
      <c r="S693" s="1">
        <f>(Table2[[#This Row],[Close Price]]-Table2[[#This Row],[20D EMA]])/Table2[[#This Row],[20D EMA]]</f>
        <v>-1.902282739287136E-2</v>
      </c>
      <c r="T693" s="1">
        <f>(Table2[[#This Row],[Close Price]]-Table2[[#This Row],[50D EMA]])/Table2[[#This Row],[50D EMA]]</f>
        <v>-3.9055690012104675E-2</v>
      </c>
      <c r="U693" s="1">
        <f>(Table2[[#This Row],[Close Price]]-Table2[[#This Row],[200D EMA]])/Table2[[#This Row],[200D EMA]]</f>
        <v>-5.9096948496977261E-2</v>
      </c>
      <c r="V693">
        <v>0.61604085146731802</v>
      </c>
      <c r="W693">
        <v>49</v>
      </c>
      <c r="X693">
        <v>49.24</v>
      </c>
      <c r="Y693">
        <v>47.75</v>
      </c>
      <c r="Z693">
        <v>50.02</v>
      </c>
      <c r="AA693">
        <v>47.75</v>
      </c>
      <c r="AB693">
        <v>51.1</v>
      </c>
      <c r="AC693" s="1">
        <f>(Table2[[#This Row],[Close Price]]/Table2[[#This Row],[Day Low]])-1</f>
        <v>-2.0408163265306367E-4</v>
      </c>
      <c r="AD693" s="1">
        <f>(Table2[[#This Row],[Day High]]/Table2[[#This Row],[Close Price]])-1</f>
        <v>5.1030822616859872E-3</v>
      </c>
      <c r="AE693" s="1">
        <f>(Table2[[#This Row],[Close Price]]/Table2[[#This Row],[Current Week Low]])-1</f>
        <v>2.59685863874346E-2</v>
      </c>
      <c r="AF693" s="1">
        <f>(Table2[[#This Row],[Current Week High]]/Table2[[#This Row],[Close Price]])-1</f>
        <v>2.1024698918146623E-2</v>
      </c>
      <c r="AG693" s="1">
        <f>(Table2[[#This Row],[Close Price]]/Table2[[#This Row],[Current Month Low]])-1</f>
        <v>2.59685863874346E-2</v>
      </c>
      <c r="AH693" s="1">
        <f>(Table2[[#This Row],[Current Month High]]/Table2[[#This Row],[Close Price]])-1</f>
        <v>4.3070014288630221E-2</v>
      </c>
      <c r="AI693">
        <v>39.4162073892631</v>
      </c>
      <c r="AJ693">
        <v>9.2307692307692406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-0.12</v>
      </c>
      <c r="AM693" t="s">
        <v>3110</v>
      </c>
      <c r="AN693">
        <v>-1.07</v>
      </c>
      <c r="AO693" t="s">
        <v>3110</v>
      </c>
      <c r="AQ693">
        <f>(Table2[[#This Row],[Sharpe Ratio]]-AVERAGE(Table2[Sharpe Ratio]))/_xlfn.STDEV.P(Table2[Sharpe Ratio])</f>
        <v>-0.72922868034186683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673</v>
      </c>
      <c r="AT693">
        <f>_xlfn.RANK.AVG(Table2[[#This Row],[6M Return vs Nifty Z-Score]],Table2[6M Return vs Nifty Z-Score])</f>
        <v>689</v>
      </c>
      <c r="AU693">
        <f>_xlfn.RANK.AVG(Table2[[#This Row],[Sharpe Ratio Z-Score]],Table2[Sharpe Ratio Z-Score])</f>
        <v>552.5</v>
      </c>
      <c r="AV693">
        <f>(Table2[[#This Row],[Rank 1Y]]+Table2[[#This Row],[Rank 6M]]+Table2[[#This Row],[Rank Sharpe]])/3</f>
        <v>638.16666666666663</v>
      </c>
    </row>
    <row r="694" spans="1:48" x14ac:dyDescent="0.3">
      <c r="A694" t="s">
        <v>1684</v>
      </c>
      <c r="B694" t="s">
        <v>1685</v>
      </c>
      <c r="C694" t="s">
        <v>3070</v>
      </c>
      <c r="D694" t="s">
        <v>51</v>
      </c>
      <c r="E694">
        <v>4645.9352250000002</v>
      </c>
      <c r="F694">
        <v>505.35</v>
      </c>
      <c r="G694">
        <v>-33.702540537601301</v>
      </c>
      <c r="H694">
        <f>(Table2[[#This Row],[1Y Return vs Nifty]]-AVERAGE(Table2[1Y Return vs Nifty]))/_xlfn.STDEV.P(Table2[1Y Return vs Nifty])</f>
        <v>-1.027733083094563</v>
      </c>
      <c r="I694">
        <v>-10.829927369555399</v>
      </c>
      <c r="J694">
        <f>(Table2[[#This Row],[1M Return vs Nifty]]-AVERAGE(Table2[1M Return vs Nifty]))/_xlfn.STDEV.P(Table2[1M Return vs Nifty])</f>
        <v>-0.75857299948199408</v>
      </c>
      <c r="K694">
        <v>-15.927409458315401</v>
      </c>
      <c r="L694">
        <f>(Table2[[#This Row],[6M Return vs Nifty]]-AVERAGE(Table2[6M Return vs Nifty]))/_xlfn.STDEV.P(Table2[6M Return vs Nifty])</f>
        <v>-0.71798594470451804</v>
      </c>
      <c r="M694">
        <v>-6.7196957059698595E-2</v>
      </c>
      <c r="N694">
        <f>(Table2[[#This Row],[1W Return vs Nifty]]-AVERAGE(Table2[1W Return vs Nifty]))/_xlfn.STDEV.P(Table2[1W Return vs Nifty])</f>
        <v>0.60094297772404404</v>
      </c>
      <c r="O694">
        <v>515.01</v>
      </c>
      <c r="P694">
        <v>513.75538817719905</v>
      </c>
      <c r="Q694">
        <v>502.74234267049297</v>
      </c>
      <c r="R694">
        <v>41.118108110722098</v>
      </c>
      <c r="S694" s="1">
        <f>(Table2[[#This Row],[Close Price]]-Table2[[#This Row],[20D EMA]])/Table2[[#This Row],[20D EMA]]</f>
        <v>-1.8756917341410786E-2</v>
      </c>
      <c r="T694" s="1">
        <f>(Table2[[#This Row],[Close Price]]-Table2[[#This Row],[50D EMA]])/Table2[[#This Row],[50D EMA]]</f>
        <v>-1.6360681309876467E-2</v>
      </c>
      <c r="U694" s="1">
        <f>(Table2[[#This Row],[Close Price]]-Table2[[#This Row],[200D EMA]])/Table2[[#This Row],[200D EMA]]</f>
        <v>5.1868663292921752E-3</v>
      </c>
      <c r="V694">
        <v>0.78980842702904397</v>
      </c>
      <c r="W694">
        <v>504.8</v>
      </c>
      <c r="X694">
        <v>508</v>
      </c>
      <c r="Y694">
        <v>494.5</v>
      </c>
      <c r="Z694">
        <v>511.4</v>
      </c>
      <c r="AA694">
        <v>494.5</v>
      </c>
      <c r="AB694">
        <v>516.95000000000005</v>
      </c>
      <c r="AC694" s="1">
        <f>(Table2[[#This Row],[Close Price]]/Table2[[#This Row],[Day Low]])-1</f>
        <v>1.089540412044343E-3</v>
      </c>
      <c r="AD694" s="1">
        <f>(Table2[[#This Row],[Day High]]/Table2[[#This Row],[Close Price]])-1</f>
        <v>5.2438903730087638E-3</v>
      </c>
      <c r="AE694" s="1">
        <f>(Table2[[#This Row],[Close Price]]/Table2[[#This Row],[Current Week Low]])-1</f>
        <v>2.1941354903943333E-2</v>
      </c>
      <c r="AF694" s="1">
        <f>(Table2[[#This Row],[Current Week High]]/Table2[[#This Row],[Close Price]])-1</f>
        <v>1.1971900662906876E-2</v>
      </c>
      <c r="AG694" s="1">
        <f>(Table2[[#This Row],[Close Price]]/Table2[[#This Row],[Current Month Low]])-1</f>
        <v>2.1941354903943333E-2</v>
      </c>
      <c r="AH694" s="1">
        <f>(Table2[[#This Row],[Current Month High]]/Table2[[#This Row],[Close Price]])-1</f>
        <v>2.2954388047887742E-2</v>
      </c>
      <c r="AI694">
        <v>23.676659740773701</v>
      </c>
      <c r="AJ694">
        <v>17.236979468739101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-0.1</v>
      </c>
      <c r="AM694" t="s">
        <v>3110</v>
      </c>
      <c r="AN694">
        <v>-3.12</v>
      </c>
      <c r="AO694" t="s">
        <v>3110</v>
      </c>
      <c r="AP694">
        <v>-6.0184235757215002E-2</v>
      </c>
      <c r="AQ694">
        <f>(Table2[[#This Row],[Sharpe Ratio]]-AVERAGE(Table2[Sharpe Ratio]))/_xlfn.STDEV.P(Table2[Sharpe Ratio])</f>
        <v>-1.4336460577194874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-3.3369951072765183</v>
      </c>
      <c r="AS694">
        <f>_xlfn.RANK.AVG(Table2[[#This Row],[1Y Return vs Nifty Z-Score]],Table2[1Y Return vs Nifty Z-Score])</f>
        <v>671</v>
      </c>
      <c r="AT694">
        <f>_xlfn.RANK.AVG(Table2[[#This Row],[6M Return vs Nifty Z-Score]],Table2[6M Return vs Nifty Z-Score])</f>
        <v>567</v>
      </c>
      <c r="AU694">
        <f>_xlfn.RANK.AVG(Table2[[#This Row],[Sharpe Ratio Z-Score]],Table2[Sharpe Ratio Z-Score])</f>
        <v>678</v>
      </c>
      <c r="AV694">
        <f>(Table2[[#This Row],[Rank 1Y]]+Table2[[#This Row],[Rank 6M]]+Table2[[#This Row],[Rank Sharpe]])/3</f>
        <v>638.66666666666663</v>
      </c>
    </row>
    <row r="695" spans="1:48" x14ac:dyDescent="0.3">
      <c r="A695" t="s">
        <v>1209</v>
      </c>
      <c r="B695" t="s">
        <v>1210</v>
      </c>
      <c r="C695" t="s">
        <v>3067</v>
      </c>
      <c r="D695" t="s">
        <v>21</v>
      </c>
      <c r="E695">
        <v>9422.0471119199992</v>
      </c>
      <c r="F695">
        <v>1500.6</v>
      </c>
      <c r="G695">
        <v>-22.7015187435074</v>
      </c>
      <c r="H695">
        <f>(Table2[[#This Row],[1Y Return vs Nifty]]-AVERAGE(Table2[1Y Return vs Nifty]))/_xlfn.STDEV.P(Table2[1Y Return vs Nifty])</f>
        <v>-0.86161939719773262</v>
      </c>
      <c r="I695">
        <v>-13.468437288058499</v>
      </c>
      <c r="J695">
        <f>(Table2[[#This Row],[1M Return vs Nifty]]-AVERAGE(Table2[1M Return vs Nifty]))/_xlfn.STDEV.P(Table2[1M Return vs Nifty])</f>
        <v>-1.0291570611124552</v>
      </c>
      <c r="K695">
        <v>-17.807687507857299</v>
      </c>
      <c r="L695">
        <f>(Table2[[#This Row],[6M Return vs Nifty]]-AVERAGE(Table2[6M Return vs Nifty]))/_xlfn.STDEV.P(Table2[6M Return vs Nifty])</f>
        <v>-0.78417078233879134</v>
      </c>
      <c r="M695">
        <v>-6.4351409380225801</v>
      </c>
      <c r="N695">
        <f>(Table2[[#This Row],[1W Return vs Nifty]]-AVERAGE(Table2[1W Return vs Nifty]))/_xlfn.STDEV.P(Table2[1W Return vs Nifty])</f>
        <v>-0.63624228061341415</v>
      </c>
      <c r="O695">
        <v>1647.99</v>
      </c>
      <c r="P695">
        <v>1644.4559105974199</v>
      </c>
      <c r="Q695">
        <v>1582.0280315749201</v>
      </c>
      <c r="R695">
        <v>20.859049175926</v>
      </c>
      <c r="S695" s="1">
        <f>(Table2[[#This Row],[Close Price]]-Table2[[#This Row],[20D EMA]])/Table2[[#This Row],[20D EMA]]</f>
        <v>-8.9436222307174254E-2</v>
      </c>
      <c r="T695" s="1">
        <f>(Table2[[#This Row],[Close Price]]-Table2[[#This Row],[50D EMA]])/Table2[[#This Row],[50D EMA]]</f>
        <v>-8.7479335669849681E-2</v>
      </c>
      <c r="U695" s="1">
        <f>(Table2[[#This Row],[Close Price]]-Table2[[#This Row],[200D EMA]])/Table2[[#This Row],[200D EMA]]</f>
        <v>-5.1470662940060544E-2</v>
      </c>
      <c r="V695">
        <v>0.936454686863613</v>
      </c>
      <c r="W695">
        <v>1551</v>
      </c>
      <c r="X695">
        <v>1584</v>
      </c>
      <c r="Y695">
        <v>1491</v>
      </c>
      <c r="Z695">
        <v>1603.3</v>
      </c>
      <c r="AA695">
        <v>1491</v>
      </c>
      <c r="AB695">
        <v>1649.95</v>
      </c>
      <c r="AC695" s="1">
        <f>(Table2[[#This Row],[Close Price]]/Table2[[#This Row],[Day Low]])-1</f>
        <v>-3.2495164410058064E-2</v>
      </c>
      <c r="AD695" s="1">
        <f>(Table2[[#This Row],[Day High]]/Table2[[#This Row],[Close Price]])-1</f>
        <v>5.5577768892443036E-2</v>
      </c>
      <c r="AE695" s="1">
        <f>(Table2[[#This Row],[Close Price]]/Table2[[#This Row],[Current Week Low]])-1</f>
        <v>6.4386317907443313E-3</v>
      </c>
      <c r="AF695" s="1">
        <f>(Table2[[#This Row],[Current Week High]]/Table2[[#This Row],[Close Price]])-1</f>
        <v>6.8439290950286669E-2</v>
      </c>
      <c r="AG695" s="1">
        <f>(Table2[[#This Row],[Close Price]]/Table2[[#This Row],[Current Month Low]])-1</f>
        <v>6.4386317907443313E-3</v>
      </c>
      <c r="AH695" s="1">
        <f>(Table2[[#This Row],[Current Month High]]/Table2[[#This Row],[Close Price]])-1</f>
        <v>9.9526855924296997E-2</v>
      </c>
      <c r="AI695">
        <v>29.444888711182202</v>
      </c>
      <c r="AJ695">
        <v>8.2644926229212299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-0.12</v>
      </c>
      <c r="AM695" t="s">
        <v>3110</v>
      </c>
      <c r="AN695">
        <v>-14.51</v>
      </c>
      <c r="AO695" t="s">
        <v>3110</v>
      </c>
      <c r="AP695">
        <v>-7.4920113344120007E-2</v>
      </c>
      <c r="AQ695">
        <f>(Table2[[#This Row],[Sharpe Ratio]]-AVERAGE(Table2[Sharpe Ratio]))/_xlfn.STDEV.P(Table2[Sharpe Ratio])</f>
        <v>-1.6061199308612741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-4.9173094521236678</v>
      </c>
      <c r="AS695">
        <f>_xlfn.RANK.AVG(Table2[[#This Row],[1Y Return vs Nifty Z-Score]],Table2[1Y Return vs Nifty Z-Score])</f>
        <v>627</v>
      </c>
      <c r="AT695">
        <f>_xlfn.RANK.AVG(Table2[[#This Row],[6M Return vs Nifty Z-Score]],Table2[6M Return vs Nifty Z-Score])</f>
        <v>593</v>
      </c>
      <c r="AU695">
        <f>_xlfn.RANK.AVG(Table2[[#This Row],[Sharpe Ratio Z-Score]],Table2[Sharpe Ratio Z-Score])</f>
        <v>697</v>
      </c>
      <c r="AV695">
        <f>(Table2[[#This Row],[Rank 1Y]]+Table2[[#This Row],[Rank 6M]]+Table2[[#This Row],[Rank Sharpe]])/3</f>
        <v>639</v>
      </c>
    </row>
    <row r="696" spans="1:48" x14ac:dyDescent="0.3">
      <c r="A696" t="s">
        <v>590</v>
      </c>
      <c r="B696" t="s">
        <v>591</v>
      </c>
      <c r="C696" t="s">
        <v>3066</v>
      </c>
      <c r="D696" t="s">
        <v>592</v>
      </c>
      <c r="E696">
        <v>32185.924842650002</v>
      </c>
      <c r="F696">
        <v>505.85</v>
      </c>
      <c r="G696">
        <v>-64.521120806704701</v>
      </c>
      <c r="H696">
        <f>(Table2[[#This Row],[1Y Return vs Nifty]]-AVERAGE(Table2[1Y Return vs Nifty]))/_xlfn.STDEV.P(Table2[1Y Return vs Nifty])</f>
        <v>-1.493088761724028</v>
      </c>
      <c r="I696">
        <v>10.234884595730399</v>
      </c>
      <c r="J696">
        <f>(Table2[[#This Row],[1M Return vs Nifty]]-AVERAGE(Table2[1M Return vs Nifty]))/_xlfn.STDEV.P(Table2[1M Return vs Nifty])</f>
        <v>1.4016623436099216</v>
      </c>
      <c r="K696">
        <v>-8.8586787537019305</v>
      </c>
      <c r="L696">
        <f>(Table2[[#This Row],[6M Return vs Nifty]]-AVERAGE(Table2[6M Return vs Nifty]))/_xlfn.STDEV.P(Table2[6M Return vs Nifty])</f>
        <v>-0.46917019424717094</v>
      </c>
      <c r="M696">
        <v>1.0865335363990001</v>
      </c>
      <c r="N696">
        <f>(Table2[[#This Row],[1W Return vs Nifty]]-AVERAGE(Table2[1W Return vs Nifty]))/_xlfn.STDEV.P(Table2[1W Return vs Nifty])</f>
        <v>0.82509356115704591</v>
      </c>
      <c r="O696">
        <v>478.74</v>
      </c>
      <c r="P696">
        <v>446.56276029891598</v>
      </c>
      <c r="Q696">
        <v>514.20336088515705</v>
      </c>
      <c r="R696">
        <v>59.448492751090598</v>
      </c>
      <c r="S696" s="1">
        <f>(Table2[[#This Row],[Close Price]]-Table2[[#This Row],[20D EMA]])/Table2[[#This Row],[20D EMA]]</f>
        <v>5.6627814680202226E-2</v>
      </c>
      <c r="T696" s="1">
        <f>(Table2[[#This Row],[Close Price]]-Table2[[#This Row],[50D EMA]])/Table2[[#This Row],[50D EMA]]</f>
        <v>0.132763510466925</v>
      </c>
      <c r="U696" s="1">
        <f>(Table2[[#This Row],[Close Price]]-Table2[[#This Row],[200D EMA]])/Table2[[#This Row],[200D EMA]]</f>
        <v>-1.6245247543262717E-2</v>
      </c>
      <c r="V696">
        <v>1.13234301704472</v>
      </c>
      <c r="W696">
        <v>502.35</v>
      </c>
      <c r="X696">
        <v>508</v>
      </c>
      <c r="Y696">
        <v>481.65</v>
      </c>
      <c r="Z696">
        <v>522</v>
      </c>
      <c r="AA696">
        <v>481.65</v>
      </c>
      <c r="AB696">
        <v>542.6</v>
      </c>
      <c r="AC696" s="1">
        <f>(Table2[[#This Row],[Close Price]]/Table2[[#This Row],[Day Low]])-1</f>
        <v>6.9672539066387706E-3</v>
      </c>
      <c r="AD696" s="1">
        <f>(Table2[[#This Row],[Day High]]/Table2[[#This Row],[Close Price]])-1</f>
        <v>4.2502718197092726E-3</v>
      </c>
      <c r="AE696" s="1">
        <f>(Table2[[#This Row],[Close Price]]/Table2[[#This Row],[Current Week Low]])-1</f>
        <v>5.0243953077961256E-2</v>
      </c>
      <c r="AF696" s="1">
        <f>(Table2[[#This Row],[Current Week High]]/Table2[[#This Row],[Close Price]])-1</f>
        <v>3.1926460413165936E-2</v>
      </c>
      <c r="AG696" s="1">
        <f>(Table2[[#This Row],[Close Price]]/Table2[[#This Row],[Current Month Low]])-1</f>
        <v>5.0243953077961256E-2</v>
      </c>
      <c r="AH696" s="1">
        <f>(Table2[[#This Row],[Current Month High]]/Table2[[#This Row],[Close Price]])-1</f>
        <v>7.2649995057823435E-2</v>
      </c>
      <c r="AI696">
        <v>97.350993377483405</v>
      </c>
      <c r="AJ696">
        <v>63.177419354838698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0.25</v>
      </c>
      <c r="AM696" t="s">
        <v>3111</v>
      </c>
      <c r="AN696">
        <v>11.8</v>
      </c>
      <c r="AO696" t="s">
        <v>3111</v>
      </c>
      <c r="AP696">
        <v>-8.1001060802459002E-2</v>
      </c>
      <c r="AQ696">
        <f>(Table2[[#This Row],[Sharpe Ratio]]-AVERAGE(Table2[Sharpe Ratio]))/_xlfn.STDEV.P(Table2[Sharpe Ratio])</f>
        <v>-1.677293470022827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731</v>
      </c>
      <c r="AT696">
        <f>_xlfn.RANK.AVG(Table2[[#This Row],[6M Return vs Nifty Z-Score]],Table2[6M Return vs Nifty Z-Score])</f>
        <v>484</v>
      </c>
      <c r="AU696">
        <f>_xlfn.RANK.AVG(Table2[[#This Row],[Sharpe Ratio Z-Score]],Table2[Sharpe Ratio Z-Score])</f>
        <v>705</v>
      </c>
      <c r="AV696">
        <f>(Table2[[#This Row],[Rank 1Y]]+Table2[[#This Row],[Rank 6M]]+Table2[[#This Row],[Rank Sharpe]])/3</f>
        <v>640</v>
      </c>
    </row>
    <row r="697" spans="1:48" x14ac:dyDescent="0.3">
      <c r="A697" t="s">
        <v>302</v>
      </c>
      <c r="B697" t="s">
        <v>303</v>
      </c>
      <c r="C697" t="s">
        <v>3075</v>
      </c>
      <c r="D697" t="s">
        <v>78</v>
      </c>
      <c r="E697">
        <v>90557.626175280006</v>
      </c>
      <c r="F697">
        <v>25098.6</v>
      </c>
      <c r="G697">
        <v>-20.499257268133199</v>
      </c>
      <c r="H697">
        <f>(Table2[[#This Row],[1Y Return vs Nifty]]-AVERAGE(Table2[1Y Return vs Nifty]))/_xlfn.STDEV.P(Table2[1Y Return vs Nifty])</f>
        <v>-0.82836559788434516</v>
      </c>
      <c r="I697">
        <v>-5.0873587043047204</v>
      </c>
      <c r="J697">
        <f>(Table2[[#This Row],[1M Return vs Nifty]]-AVERAGE(Table2[1M Return vs Nifty]))/_xlfn.STDEV.P(Table2[1M Return vs Nifty])</f>
        <v>-0.16966198469343294</v>
      </c>
      <c r="K697">
        <v>-21.526107619758299</v>
      </c>
      <c r="L697">
        <f>(Table2[[#This Row],[6M Return vs Nifty]]-AVERAGE(Table2[6M Return vs Nifty]))/_xlfn.STDEV.P(Table2[6M Return vs Nifty])</f>
        <v>-0.9150572921409682</v>
      </c>
      <c r="M697">
        <v>-1.9910693599668201</v>
      </c>
      <c r="N697">
        <f>(Table2[[#This Row],[1W Return vs Nifty]]-AVERAGE(Table2[1W Return vs Nifty]))/_xlfn.STDEV.P(Table2[1W Return vs Nifty])</f>
        <v>0.22716667207271021</v>
      </c>
      <c r="O697">
        <v>27135.82</v>
      </c>
      <c r="P697">
        <v>27017.429733535599</v>
      </c>
      <c r="Q697">
        <v>26342.886308149598</v>
      </c>
      <c r="R697">
        <v>17.409340632523602</v>
      </c>
      <c r="S697" s="1">
        <f>(Table2[[#This Row],[Close Price]]-Table2[[#This Row],[20D EMA]])/Table2[[#This Row],[20D EMA]]</f>
        <v>-7.5074937849676227E-2</v>
      </c>
      <c r="T697" s="1">
        <f>(Table2[[#This Row],[Close Price]]-Table2[[#This Row],[50D EMA]])/Table2[[#This Row],[50D EMA]]</f>
        <v>-7.1021920014613285E-2</v>
      </c>
      <c r="U697" s="1">
        <f>(Table2[[#This Row],[Close Price]]-Table2[[#This Row],[200D EMA]])/Table2[[#This Row],[200D EMA]]</f>
        <v>-4.723424356748105E-2</v>
      </c>
      <c r="V697">
        <v>1.5291398053288401</v>
      </c>
      <c r="W697">
        <v>24506.1</v>
      </c>
      <c r="X697">
        <v>25050</v>
      </c>
      <c r="Y697">
        <v>24966</v>
      </c>
      <c r="Z697">
        <v>27092.6</v>
      </c>
      <c r="AA697">
        <v>24966</v>
      </c>
      <c r="AB697">
        <v>27899.8</v>
      </c>
      <c r="AC697" s="1">
        <f>(Table2[[#This Row],[Close Price]]/Table2[[#This Row],[Day Low]])-1</f>
        <v>2.417765372703129E-2</v>
      </c>
      <c r="AD697" s="1">
        <f>(Table2[[#This Row],[Day High]]/Table2[[#This Row],[Close Price]])-1</f>
        <v>-1.9363629843894836E-3</v>
      </c>
      <c r="AE697" s="1">
        <f>(Table2[[#This Row],[Close Price]]/Table2[[#This Row],[Current Week Low]])-1</f>
        <v>5.3112232636385315E-3</v>
      </c>
      <c r="AF697" s="1">
        <f>(Table2[[#This Row],[Current Week High]]/Table2[[#This Row],[Close Price]])-1</f>
        <v>7.9446662363637843E-2</v>
      </c>
      <c r="AG697" s="1">
        <f>(Table2[[#This Row],[Close Price]]/Table2[[#This Row],[Current Month Low]])-1</f>
        <v>5.3112232636385315E-3</v>
      </c>
      <c r="AH697" s="1">
        <f>(Table2[[#This Row],[Current Month High]]/Table2[[#This Row],[Close Price]])-1</f>
        <v>0.11160781876279957</v>
      </c>
      <c r="AI697">
        <v>22.467986262181899</v>
      </c>
      <c r="AJ697">
        <v>7.02571318920302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-0.1</v>
      </c>
      <c r="AM697" t="s">
        <v>3110</v>
      </c>
      <c r="AN697">
        <v>-10.1</v>
      </c>
      <c r="AO697" t="s">
        <v>3110</v>
      </c>
      <c r="AP697">
        <v>-6.1338767324986998E-2</v>
      </c>
      <c r="AQ697">
        <f>(Table2[[#This Row],[Sharpe Ratio]]-AVERAGE(Table2[Sharpe Ratio]))/_xlfn.STDEV.P(Table2[Sharpe Ratio])</f>
        <v>-1.4471590996122248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-3.1330773022582608</v>
      </c>
      <c r="AS697">
        <f>_xlfn.RANK.AVG(Table2[[#This Row],[1Y Return vs Nifty Z-Score]],Table2[1Y Return vs Nifty Z-Score])</f>
        <v>618</v>
      </c>
      <c r="AT697">
        <f>_xlfn.RANK.AVG(Table2[[#This Row],[6M Return vs Nifty Z-Score]],Table2[6M Return vs Nifty Z-Score])</f>
        <v>626</v>
      </c>
      <c r="AU697">
        <f>_xlfn.RANK.AVG(Table2[[#This Row],[Sharpe Ratio Z-Score]],Table2[Sharpe Ratio Z-Score])</f>
        <v>681</v>
      </c>
      <c r="AV697">
        <f>(Table2[[#This Row],[Rank 1Y]]+Table2[[#This Row],[Rank 6M]]+Table2[[#This Row],[Rank Sharpe]])/3</f>
        <v>641.66666666666663</v>
      </c>
    </row>
    <row r="698" spans="1:48" x14ac:dyDescent="0.3">
      <c r="A698" t="s">
        <v>1996</v>
      </c>
      <c r="B698" t="s">
        <v>1997</v>
      </c>
      <c r="C698" t="s">
        <v>3075</v>
      </c>
      <c r="D698" t="s">
        <v>78</v>
      </c>
      <c r="E698">
        <v>3102.3436517800001</v>
      </c>
      <c r="F698">
        <v>237.35</v>
      </c>
      <c r="G698">
        <v>-21.633765224590999</v>
      </c>
      <c r="H698">
        <f>(Table2[[#This Row],[1Y Return vs Nifty]]-AVERAGE(Table2[1Y Return vs Nifty]))/_xlfn.STDEV.P(Table2[1Y Return vs Nifty])</f>
        <v>-0.84549648825560708</v>
      </c>
      <c r="I698">
        <v>-9.5487252187880394</v>
      </c>
      <c r="J698">
        <f>(Table2[[#This Row],[1M Return vs Nifty]]-AVERAGE(Table2[1M Return vs Nifty]))/_xlfn.STDEV.P(Table2[1M Return vs Nifty])</f>
        <v>-0.62718335440497586</v>
      </c>
      <c r="K698">
        <v>-20.339681472261798</v>
      </c>
      <c r="L698">
        <f>(Table2[[#This Row],[6M Return vs Nifty]]-AVERAGE(Table2[6M Return vs Nifty]))/_xlfn.STDEV.P(Table2[6M Return vs Nifty])</f>
        <v>-0.87329569100105009</v>
      </c>
      <c r="M698">
        <v>-5.4233261070729197</v>
      </c>
      <c r="N698">
        <f>(Table2[[#This Row],[1W Return vs Nifty]]-AVERAGE(Table2[1W Return vs Nifty]))/_xlfn.STDEV.P(Table2[1W Return vs Nifty])</f>
        <v>-0.4396635423643937</v>
      </c>
      <c r="O698">
        <v>240.84</v>
      </c>
      <c r="P698">
        <v>239.211728621633</v>
      </c>
      <c r="Q698">
        <v>236.74086873098801</v>
      </c>
      <c r="R698">
        <v>44.673211920496399</v>
      </c>
      <c r="S698" s="1">
        <f>(Table2[[#This Row],[Close Price]]-Table2[[#This Row],[20D EMA]])/Table2[[#This Row],[20D EMA]]</f>
        <v>-1.4490948347450627E-2</v>
      </c>
      <c r="T698" s="1">
        <f>(Table2[[#This Row],[Close Price]]-Table2[[#This Row],[50D EMA]])/Table2[[#This Row],[50D EMA]]</f>
        <v>-7.7827648015442721E-3</v>
      </c>
      <c r="U698" s="1">
        <f>(Table2[[#This Row],[Close Price]]-Table2[[#This Row],[200D EMA]])/Table2[[#This Row],[200D EMA]]</f>
        <v>2.5729873860695618E-3</v>
      </c>
      <c r="V698">
        <v>0.85205313807326899</v>
      </c>
      <c r="W698">
        <v>236.33</v>
      </c>
      <c r="X698">
        <v>238.6</v>
      </c>
      <c r="Y698">
        <v>227.91</v>
      </c>
      <c r="Z698">
        <v>242.88</v>
      </c>
      <c r="AA698">
        <v>227.91</v>
      </c>
      <c r="AB698">
        <v>252.99</v>
      </c>
      <c r="AC698" s="1">
        <f>(Table2[[#This Row],[Close Price]]/Table2[[#This Row],[Day Low]])-1</f>
        <v>4.3159988152159379E-3</v>
      </c>
      <c r="AD698" s="1">
        <f>(Table2[[#This Row],[Day High]]/Table2[[#This Row],[Close Price]])-1</f>
        <v>5.2664840952181269E-3</v>
      </c>
      <c r="AE698" s="1">
        <f>(Table2[[#This Row],[Close Price]]/Table2[[#This Row],[Current Week Low]])-1</f>
        <v>4.141985871615983E-2</v>
      </c>
      <c r="AF698" s="1">
        <f>(Table2[[#This Row],[Current Week High]]/Table2[[#This Row],[Close Price]])-1</f>
        <v>2.3298925637244672E-2</v>
      </c>
      <c r="AG698" s="1">
        <f>(Table2[[#This Row],[Close Price]]/Table2[[#This Row],[Current Month Low]])-1</f>
        <v>4.141985871615983E-2</v>
      </c>
      <c r="AH698" s="1">
        <f>(Table2[[#This Row],[Current Month High]]/Table2[[#This Row],[Close Price]])-1</f>
        <v>6.5894248999368132E-2</v>
      </c>
      <c r="AI698">
        <v>28.502211923319901</v>
      </c>
      <c r="AJ698">
        <v>22.345360824742201</v>
      </c>
      <c r="AK698" t="str">
        <f>IF(AND(Table2[[#This Row],[20D EMA]]&gt;Table2[[#This Row],[50D EMA]],Table2[[#This Row],[50D EMA]]&gt;Table2[[#This Row],[200D EMA]]),"Uptrend","Downtrend/NoTrend")</f>
        <v>Uptrend</v>
      </c>
      <c r="AL698">
        <v>0.03</v>
      </c>
      <c r="AM698" t="s">
        <v>3111</v>
      </c>
      <c r="AN698">
        <v>0.04</v>
      </c>
      <c r="AO698" t="s">
        <v>3111</v>
      </c>
      <c r="AP698">
        <v>-6.7813828409648003E-2</v>
      </c>
      <c r="AQ698">
        <f>(Table2[[#This Row],[Sharpe Ratio]]-AVERAGE(Table2[Sharpe Ratio]))/_xlfn.STDEV.P(Table2[Sharpe Ratio])</f>
        <v>-1.5229454827112243</v>
      </c>
      <c r="AR6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-4.3085845587372509</v>
      </c>
      <c r="AS698">
        <f>_xlfn.RANK.AVG(Table2[[#This Row],[1Y Return vs Nifty Z-Score]],Table2[1Y Return vs Nifty Z-Score])</f>
        <v>622</v>
      </c>
      <c r="AT698">
        <f>_xlfn.RANK.AVG(Table2[[#This Row],[6M Return vs Nifty Z-Score]],Table2[6M Return vs Nifty Z-Score])</f>
        <v>612</v>
      </c>
      <c r="AU698">
        <f>_xlfn.RANK.AVG(Table2[[#This Row],[Sharpe Ratio Z-Score]],Table2[Sharpe Ratio Z-Score])</f>
        <v>691</v>
      </c>
      <c r="AV698">
        <f>(Table2[[#This Row],[Rank 1Y]]+Table2[[#This Row],[Rank 6M]]+Table2[[#This Row],[Rank Sharpe]])/3</f>
        <v>641.66666666666663</v>
      </c>
    </row>
    <row r="699" spans="1:48" x14ac:dyDescent="0.3">
      <c r="A699" t="s">
        <v>1397</v>
      </c>
      <c r="B699" t="s">
        <v>1398</v>
      </c>
      <c r="C699" t="s">
        <v>3077</v>
      </c>
      <c r="D699" t="s">
        <v>133</v>
      </c>
      <c r="E699">
        <v>7383.0997425750002</v>
      </c>
      <c r="F699">
        <v>415.75</v>
      </c>
      <c r="G699">
        <v>-36.3838318702145</v>
      </c>
      <c r="H699">
        <f>(Table2[[#This Row],[1Y Return vs Nifty]]-AVERAGE(Table2[1Y Return vs Nifty]))/_xlfn.STDEV.P(Table2[1Y Return vs Nifty])</f>
        <v>-1.0682201573464043</v>
      </c>
      <c r="I699">
        <v>-15.175913231142999</v>
      </c>
      <c r="J699">
        <f>(Table2[[#This Row],[1M Return vs Nifty]]-AVERAGE(Table2[1M Return vs Nifty]))/_xlfn.STDEV.P(Table2[1M Return vs Nifty])</f>
        <v>-1.2042618702989296</v>
      </c>
      <c r="K699">
        <v>-31.5045444879119</v>
      </c>
      <c r="L699">
        <f>(Table2[[#This Row],[6M Return vs Nifty]]-AVERAGE(Table2[6M Return vs Nifty]))/_xlfn.STDEV.P(Table2[6M Return vs Nifty])</f>
        <v>-1.2662932298915013</v>
      </c>
      <c r="M699">
        <v>-10.7210428196144</v>
      </c>
      <c r="N699">
        <f>(Table2[[#This Row],[1W Return vs Nifty]]-AVERAGE(Table2[1W Return vs Nifty]))/_xlfn.STDEV.P(Table2[1W Return vs Nifty])</f>
        <v>-1.4689215005371423</v>
      </c>
      <c r="O699">
        <v>470.65</v>
      </c>
      <c r="P699">
        <v>475.45105125472099</v>
      </c>
      <c r="Q699">
        <v>490.17223782738301</v>
      </c>
      <c r="R699">
        <v>21.1054551493723</v>
      </c>
      <c r="S699" s="1">
        <f>(Table2[[#This Row],[Close Price]]-Table2[[#This Row],[20D EMA]])/Table2[[#This Row],[20D EMA]]</f>
        <v>-0.11664719005630507</v>
      </c>
      <c r="T699" s="1">
        <f>(Table2[[#This Row],[Close Price]]-Table2[[#This Row],[50D EMA]])/Table2[[#This Row],[50D EMA]]</f>
        <v>-0.12556718740482162</v>
      </c>
      <c r="U699" s="1">
        <f>(Table2[[#This Row],[Close Price]]-Table2[[#This Row],[200D EMA]])/Table2[[#This Row],[200D EMA]]</f>
        <v>-0.15182874933359902</v>
      </c>
      <c r="V699">
        <v>0.84073886900845496</v>
      </c>
      <c r="W699">
        <v>415.1</v>
      </c>
      <c r="X699">
        <v>418</v>
      </c>
      <c r="Y699">
        <v>415</v>
      </c>
      <c r="Z699">
        <v>484.9</v>
      </c>
      <c r="AA699">
        <v>415</v>
      </c>
      <c r="AB699">
        <v>505.7</v>
      </c>
      <c r="AC699" s="1">
        <f>(Table2[[#This Row],[Close Price]]/Table2[[#This Row],[Day Low]])-1</f>
        <v>1.5658877378943448E-3</v>
      </c>
      <c r="AD699" s="1">
        <f>(Table2[[#This Row],[Day High]]/Table2[[#This Row],[Close Price]])-1</f>
        <v>5.4119061936259705E-3</v>
      </c>
      <c r="AE699" s="1">
        <f>(Table2[[#This Row],[Close Price]]/Table2[[#This Row],[Current Week Low]])-1</f>
        <v>1.8072289156625398E-3</v>
      </c>
      <c r="AF699" s="1">
        <f>(Table2[[#This Row],[Current Week High]]/Table2[[#This Row],[Close Price]])-1</f>
        <v>0.16632591701743826</v>
      </c>
      <c r="AG699" s="1">
        <f>(Table2[[#This Row],[Close Price]]/Table2[[#This Row],[Current Month Low]])-1</f>
        <v>1.8072289156625398E-3</v>
      </c>
      <c r="AH699" s="1">
        <f>(Table2[[#This Row],[Current Month High]]/Table2[[#This Row],[Close Price]])-1</f>
        <v>0.21635598316295845</v>
      </c>
      <c r="AI699">
        <v>69.621166566446107</v>
      </c>
      <c r="AJ699">
        <v>7.6793576793576701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-0.08</v>
      </c>
      <c r="AM699" t="s">
        <v>3110</v>
      </c>
      <c r="AN699">
        <v>-11.67</v>
      </c>
      <c r="AO699" t="s">
        <v>3110</v>
      </c>
      <c r="AQ699">
        <f>(Table2[[#This Row],[Sharpe Ratio]]-AVERAGE(Table2[Sharpe Ratio]))/_xlfn.STDEV.P(Table2[Sharpe Ratio])</f>
        <v>-0.72922868034186683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686</v>
      </c>
      <c r="AT699">
        <f>_xlfn.RANK.AVG(Table2[[#This Row],[6M Return vs Nifty Z-Score]],Table2[6M Return vs Nifty Z-Score])</f>
        <v>692</v>
      </c>
      <c r="AU699">
        <f>_xlfn.RANK.AVG(Table2[[#This Row],[Sharpe Ratio Z-Score]],Table2[Sharpe Ratio Z-Score])</f>
        <v>552.5</v>
      </c>
      <c r="AV699">
        <f>(Table2[[#This Row],[Rank 1Y]]+Table2[[#This Row],[Rank 6M]]+Table2[[#This Row],[Rank Sharpe]])/3</f>
        <v>643.5</v>
      </c>
    </row>
    <row r="700" spans="1:48" x14ac:dyDescent="0.3">
      <c r="A700" t="s">
        <v>2200</v>
      </c>
      <c r="B700" t="s">
        <v>2201</v>
      </c>
      <c r="C700" t="s">
        <v>3074</v>
      </c>
      <c r="D700" t="s">
        <v>394</v>
      </c>
      <c r="E700">
        <v>2488.77117972</v>
      </c>
      <c r="F700">
        <v>469.35</v>
      </c>
      <c r="G700">
        <v>-63.159708285454101</v>
      </c>
      <c r="H700">
        <f>(Table2[[#This Row],[1Y Return vs Nifty]]-AVERAGE(Table2[1Y Return vs Nifty]))/_xlfn.STDEV.P(Table2[1Y Return vs Nifty])</f>
        <v>-1.472531648379116</v>
      </c>
      <c r="I700">
        <v>-6.6290251474156801</v>
      </c>
      <c r="J700">
        <f>(Table2[[#This Row],[1M Return vs Nifty]]-AVERAGE(Table2[1M Return vs Nifty]))/_xlfn.STDEV.P(Table2[1M Return vs Nifty])</f>
        <v>-0.32776272364877884</v>
      </c>
      <c r="K700">
        <v>-25.074988318612899</v>
      </c>
      <c r="L700">
        <f>(Table2[[#This Row],[6M Return vs Nifty]]-AVERAGE(Table2[6M Return vs Nifty]))/_xlfn.STDEV.P(Table2[6M Return vs Nifty])</f>
        <v>-1.0399761002365706</v>
      </c>
      <c r="M700">
        <v>-1.2519275710503599</v>
      </c>
      <c r="N700">
        <f>(Table2[[#This Row],[1W Return vs Nifty]]-AVERAGE(Table2[1W Return vs Nifty]))/_xlfn.STDEV.P(Table2[1W Return vs Nifty])</f>
        <v>0.37076958814772709</v>
      </c>
      <c r="O700">
        <v>468.94</v>
      </c>
      <c r="P700">
        <v>478.64545282110402</v>
      </c>
      <c r="Q700">
        <v>500.14117857314397</v>
      </c>
      <c r="R700">
        <v>53.587767438380403</v>
      </c>
      <c r="S700" s="1">
        <f>(Table2[[#This Row],[Close Price]]-Table2[[#This Row],[20D EMA]])/Table2[[#This Row],[20D EMA]]</f>
        <v>8.7431227875639744E-4</v>
      </c>
      <c r="T700" s="1">
        <f>(Table2[[#This Row],[Close Price]]-Table2[[#This Row],[50D EMA]])/Table2[[#This Row],[50D EMA]]</f>
        <v>-1.9420330364191742E-2</v>
      </c>
      <c r="U700" s="1">
        <f>(Table2[[#This Row],[Close Price]]-Table2[[#This Row],[200D EMA]])/Table2[[#This Row],[200D EMA]]</f>
        <v>-6.1564973835964286E-2</v>
      </c>
      <c r="V700">
        <v>0.66013874780592396</v>
      </c>
      <c r="W700">
        <v>472.75</v>
      </c>
      <c r="X700">
        <v>474.2</v>
      </c>
      <c r="Y700">
        <v>449.9</v>
      </c>
      <c r="Z700">
        <v>474.8</v>
      </c>
      <c r="AA700">
        <v>449.9</v>
      </c>
      <c r="AB700">
        <v>474.8</v>
      </c>
      <c r="AC700" s="1">
        <f>(Table2[[#This Row],[Close Price]]/Table2[[#This Row],[Day Low]])-1</f>
        <v>-7.1919619249074529E-3</v>
      </c>
      <c r="AD700" s="1">
        <f>(Table2[[#This Row],[Day High]]/Table2[[#This Row],[Close Price]])-1</f>
        <v>1.0333439863641214E-2</v>
      </c>
      <c r="AE700" s="1">
        <f>(Table2[[#This Row],[Close Price]]/Table2[[#This Row],[Current Week Low]])-1</f>
        <v>4.3231829295399038E-2</v>
      </c>
      <c r="AF700" s="1">
        <f>(Table2[[#This Row],[Current Week High]]/Table2[[#This Row],[Close Price]])-1</f>
        <v>1.161180355811231E-2</v>
      </c>
      <c r="AG700" s="1">
        <f>(Table2[[#This Row],[Close Price]]/Table2[[#This Row],[Current Month Low]])-1</f>
        <v>4.3231829295399038E-2</v>
      </c>
      <c r="AH700" s="1">
        <f>(Table2[[#This Row],[Current Month High]]/Table2[[#This Row],[Close Price]])-1</f>
        <v>1.161180355811231E-2</v>
      </c>
      <c r="AI700">
        <v>70.171513795674798</v>
      </c>
      <c r="AJ700">
        <v>6.6704545454545396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-0.15</v>
      </c>
      <c r="AM700" t="s">
        <v>3110</v>
      </c>
      <c r="AN700">
        <v>-0.03</v>
      </c>
      <c r="AO700" t="s">
        <v>3110</v>
      </c>
      <c r="AQ700">
        <f>(Table2[[#This Row],[Sharpe Ratio]]-AVERAGE(Table2[Sharpe Ratio]))/_xlfn.STDEV.P(Table2[Sharpe Ratio])</f>
        <v>-0.72922868034186683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730</v>
      </c>
      <c r="AT700">
        <f>_xlfn.RANK.AVG(Table2[[#This Row],[6M Return vs Nifty Z-Score]],Table2[6M Return vs Nifty Z-Score])</f>
        <v>650</v>
      </c>
      <c r="AU700">
        <f>_xlfn.RANK.AVG(Table2[[#This Row],[Sharpe Ratio Z-Score]],Table2[Sharpe Ratio Z-Score])</f>
        <v>552.5</v>
      </c>
      <c r="AV700">
        <f>(Table2[[#This Row],[Rank 1Y]]+Table2[[#This Row],[Rank 6M]]+Table2[[#This Row],[Rank Sharpe]])/3</f>
        <v>644.16666666666663</v>
      </c>
    </row>
    <row r="701" spans="1:48" x14ac:dyDescent="0.3">
      <c r="A701" t="s">
        <v>1376</v>
      </c>
      <c r="B701" t="s">
        <v>1377</v>
      </c>
      <c r="C701" t="s">
        <v>3076</v>
      </c>
      <c r="D701" t="s">
        <v>127</v>
      </c>
      <c r="E701">
        <v>7780.0474869</v>
      </c>
      <c r="F701">
        <v>651.29999999999995</v>
      </c>
      <c r="G701">
        <v>-55.516110632660897</v>
      </c>
      <c r="H701">
        <f>(Table2[[#This Row],[1Y Return vs Nifty]]-AVERAGE(Table2[1Y Return vs Nifty]))/_xlfn.STDEV.P(Table2[1Y Return vs Nifty])</f>
        <v>-1.3571145350070195</v>
      </c>
      <c r="I701">
        <v>-0.225623852673841</v>
      </c>
      <c r="J701">
        <f>(Table2[[#This Row],[1M Return vs Nifty]]-AVERAGE(Table2[1M Return vs Nifty]))/_xlfn.STDEV.P(Table2[1M Return vs Nifty])</f>
        <v>0.32891789689025075</v>
      </c>
      <c r="K701">
        <v>-9.1228784845902595</v>
      </c>
      <c r="L701">
        <f>(Table2[[#This Row],[6M Return vs Nifty]]-AVERAGE(Table2[6M Return vs Nifty]))/_xlfn.STDEV.P(Table2[6M Return vs Nifty])</f>
        <v>-0.47846989132980344</v>
      </c>
      <c r="M701">
        <v>1.63773428814456</v>
      </c>
      <c r="N701">
        <f>(Table2[[#This Row],[1W Return vs Nifty]]-AVERAGE(Table2[1W Return vs Nifty]))/_xlfn.STDEV.P(Table2[1W Return vs Nifty])</f>
        <v>0.93218266974261144</v>
      </c>
      <c r="O701">
        <v>673.71</v>
      </c>
      <c r="P701">
        <v>681.21168034456105</v>
      </c>
      <c r="Q701">
        <v>710.38269162451502</v>
      </c>
      <c r="R701">
        <v>27.9572034896056</v>
      </c>
      <c r="S701" s="1">
        <f>(Table2[[#This Row],[Close Price]]-Table2[[#This Row],[20D EMA]])/Table2[[#This Row],[20D EMA]]</f>
        <v>-3.3263570378946554E-2</v>
      </c>
      <c r="T701" s="1">
        <f>(Table2[[#This Row],[Close Price]]-Table2[[#This Row],[50D EMA]])/Table2[[#This Row],[50D EMA]]</f>
        <v>-4.3909523585138145E-2</v>
      </c>
      <c r="U701" s="1">
        <f>(Table2[[#This Row],[Close Price]]-Table2[[#This Row],[200D EMA]])/Table2[[#This Row],[200D EMA]]</f>
        <v>-8.3170229681981386E-2</v>
      </c>
      <c r="V701">
        <v>0.98259090116935899</v>
      </c>
      <c r="W701">
        <v>652.54999999999995</v>
      </c>
      <c r="X701">
        <v>656.25</v>
      </c>
      <c r="Y701">
        <v>650</v>
      </c>
      <c r="Z701">
        <v>710.95</v>
      </c>
      <c r="AA701">
        <v>650</v>
      </c>
      <c r="AB701">
        <v>710.95</v>
      </c>
      <c r="AC701" s="1">
        <f>(Table2[[#This Row],[Close Price]]/Table2[[#This Row],[Day Low]])-1</f>
        <v>-1.9155620258983763E-3</v>
      </c>
      <c r="AD701" s="1">
        <f>(Table2[[#This Row],[Day High]]/Table2[[#This Row],[Close Price]])-1</f>
        <v>7.6001842468909064E-3</v>
      </c>
      <c r="AE701" s="1">
        <f>(Table2[[#This Row],[Close Price]]/Table2[[#This Row],[Current Week Low]])-1</f>
        <v>2.0000000000000018E-3</v>
      </c>
      <c r="AF701" s="1">
        <f>(Table2[[#This Row],[Current Week High]]/Table2[[#This Row],[Close Price]])-1</f>
        <v>9.1586058651927038E-2</v>
      </c>
      <c r="AG701" s="1">
        <f>(Table2[[#This Row],[Close Price]]/Table2[[#This Row],[Current Month Low]])-1</f>
        <v>2.0000000000000018E-3</v>
      </c>
      <c r="AH701" s="1">
        <f>(Table2[[#This Row],[Current Month High]]/Table2[[#This Row],[Close Price]])-1</f>
        <v>9.1586058651927038E-2</v>
      </c>
      <c r="AI701">
        <v>47.397512666973697</v>
      </c>
      <c r="AJ701">
        <v>8.8038757099899705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-0.19</v>
      </c>
      <c r="AM701" t="s">
        <v>3110</v>
      </c>
      <c r="AN701">
        <v>-2.85</v>
      </c>
      <c r="AO701" t="s">
        <v>3110</v>
      </c>
      <c r="AP701">
        <v>-0.105511429383167</v>
      </c>
      <c r="AQ701">
        <f>(Table2[[#This Row],[Sharpe Ratio]]-AVERAGE(Table2[Sharpe Ratio]))/_xlfn.STDEV.P(Table2[Sharpe Ratio])</f>
        <v>-1.9641714096851468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723</v>
      </c>
      <c r="AT701">
        <f>_xlfn.RANK.AVG(Table2[[#This Row],[6M Return vs Nifty Z-Score]],Table2[6M Return vs Nifty Z-Score])</f>
        <v>488</v>
      </c>
      <c r="AU701">
        <f>_xlfn.RANK.AVG(Table2[[#This Row],[Sharpe Ratio Z-Score]],Table2[Sharpe Ratio Z-Score])</f>
        <v>722</v>
      </c>
      <c r="AV701">
        <f>(Table2[[#This Row],[Rank 1Y]]+Table2[[#This Row],[Rank 6M]]+Table2[[#This Row],[Rank Sharpe]])/3</f>
        <v>644.33333333333337</v>
      </c>
    </row>
    <row r="702" spans="1:48" x14ac:dyDescent="0.3">
      <c r="A702" t="s">
        <v>381</v>
      </c>
      <c r="B702" t="s">
        <v>382</v>
      </c>
      <c r="C702" t="s">
        <v>3078</v>
      </c>
      <c r="D702" t="s">
        <v>95</v>
      </c>
      <c r="E702">
        <v>62224.364115375</v>
      </c>
      <c r="F702">
        <v>533.75</v>
      </c>
      <c r="G702">
        <v>-33.370631862261497</v>
      </c>
      <c r="H702">
        <f>(Table2[[#This Row],[1Y Return vs Nifty]]-AVERAGE(Table2[1Y Return vs Nifty]))/_xlfn.STDEV.P(Table2[1Y Return vs Nifty])</f>
        <v>-1.0227213146903382</v>
      </c>
      <c r="I702">
        <v>5.3658931666409604</v>
      </c>
      <c r="J702">
        <f>(Table2[[#This Row],[1M Return vs Nifty]]-AVERAGE(Table2[1M Return vs Nifty]))/_xlfn.STDEV.P(Table2[1M Return vs Nifty])</f>
        <v>0.90233828661552451</v>
      </c>
      <c r="K702">
        <v>-14.7604419778832</v>
      </c>
      <c r="L702">
        <f>(Table2[[#This Row],[6M Return vs Nifty]]-AVERAGE(Table2[6M Return vs Nifty]))/_xlfn.STDEV.P(Table2[6M Return vs Nifty])</f>
        <v>-0.67690927881688556</v>
      </c>
      <c r="M702">
        <v>0.28069608242087402</v>
      </c>
      <c r="N702">
        <f>(Table2[[#This Row],[1W Return vs Nifty]]-AVERAGE(Table2[1W Return vs Nifty]))/_xlfn.STDEV.P(Table2[1W Return vs Nifty])</f>
        <v>0.66853279026169998</v>
      </c>
      <c r="O702">
        <v>534.1</v>
      </c>
      <c r="P702">
        <v>522.56070785644602</v>
      </c>
      <c r="Q702">
        <v>535.31012900404698</v>
      </c>
      <c r="R702">
        <v>42.780170037590402</v>
      </c>
      <c r="S702" s="1">
        <f>(Table2[[#This Row],[Close Price]]-Table2[[#This Row],[20D EMA]])/Table2[[#This Row],[20D EMA]]</f>
        <v>-6.5530799475757855E-4</v>
      </c>
      <c r="T702" s="1">
        <f>(Table2[[#This Row],[Close Price]]-Table2[[#This Row],[50D EMA]])/Table2[[#This Row],[50D EMA]]</f>
        <v>2.1412425341837647E-2</v>
      </c>
      <c r="U702" s="1">
        <f>(Table2[[#This Row],[Close Price]]-Table2[[#This Row],[200D EMA]])/Table2[[#This Row],[200D EMA]]</f>
        <v>-2.9144395361052288E-3</v>
      </c>
      <c r="V702">
        <v>0.39109765404392899</v>
      </c>
      <c r="W702">
        <v>529.04999999999995</v>
      </c>
      <c r="X702">
        <v>531.65</v>
      </c>
      <c r="Y702">
        <v>532</v>
      </c>
      <c r="Z702">
        <v>549.65</v>
      </c>
      <c r="AA702">
        <v>532</v>
      </c>
      <c r="AB702">
        <v>558</v>
      </c>
      <c r="AC702" s="1">
        <f>(Table2[[#This Row],[Close Price]]/Table2[[#This Row],[Day Low]])-1</f>
        <v>8.8838484075230983E-3</v>
      </c>
      <c r="AD702" s="1">
        <f>(Table2[[#This Row],[Day High]]/Table2[[#This Row],[Close Price]])-1</f>
        <v>-3.9344262295082366E-3</v>
      </c>
      <c r="AE702" s="1">
        <f>(Table2[[#This Row],[Close Price]]/Table2[[#This Row],[Current Week Low]])-1</f>
        <v>3.2894736842106198E-3</v>
      </c>
      <c r="AF702" s="1">
        <f>(Table2[[#This Row],[Current Week High]]/Table2[[#This Row],[Close Price]])-1</f>
        <v>2.97892271662763E-2</v>
      </c>
      <c r="AG702" s="1">
        <f>(Table2[[#This Row],[Close Price]]/Table2[[#This Row],[Current Month Low]])-1</f>
        <v>3.2894736842106198E-3</v>
      </c>
      <c r="AH702" s="1">
        <f>(Table2[[#This Row],[Current Month High]]/Table2[[#This Row],[Close Price]])-1</f>
        <v>4.5433255269320849E-2</v>
      </c>
      <c r="AI702">
        <v>27.353629976580699</v>
      </c>
      <c r="AJ702">
        <v>21.583143507972601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0.03</v>
      </c>
      <c r="AM702" t="s">
        <v>3111</v>
      </c>
      <c r="AN702">
        <v>1.32</v>
      </c>
      <c r="AO702" t="s">
        <v>3111</v>
      </c>
      <c r="AP702">
        <v>-0.102102491077299</v>
      </c>
      <c r="AQ702">
        <f>(Table2[[#This Row],[Sharpe Ratio]]-AVERAGE(Table2[Sharpe Ratio]))/_xlfn.STDEV.P(Table2[Sharpe Ratio])</f>
        <v>-1.9242720016283821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668</v>
      </c>
      <c r="AT702">
        <f>_xlfn.RANK.AVG(Table2[[#This Row],[6M Return vs Nifty Z-Score]],Table2[6M Return vs Nifty Z-Score])</f>
        <v>553</v>
      </c>
      <c r="AU702">
        <f>_xlfn.RANK.AVG(Table2[[#This Row],[Sharpe Ratio Z-Score]],Table2[Sharpe Ratio Z-Score])</f>
        <v>719</v>
      </c>
      <c r="AV702">
        <f>(Table2[[#This Row],[Rank 1Y]]+Table2[[#This Row],[Rank 6M]]+Table2[[#This Row],[Rank Sharpe]])/3</f>
        <v>646.66666666666663</v>
      </c>
    </row>
    <row r="703" spans="1:48" x14ac:dyDescent="0.3">
      <c r="A703" t="s">
        <v>581</v>
      </c>
      <c r="B703" t="s">
        <v>582</v>
      </c>
      <c r="C703" t="s">
        <v>3066</v>
      </c>
      <c r="D703" t="s">
        <v>24</v>
      </c>
      <c r="E703">
        <v>32800.963611009</v>
      </c>
      <c r="F703">
        <v>203.61</v>
      </c>
      <c r="G703">
        <v>-35.380782992445802</v>
      </c>
      <c r="H703">
        <f>(Table2[[#This Row],[1Y Return vs Nifty]]-AVERAGE(Table2[1Y Return vs Nifty]))/_xlfn.STDEV.P(Table2[1Y Return vs Nifty])</f>
        <v>-1.0530742782326759</v>
      </c>
      <c r="I703">
        <v>-0.20350444955449801</v>
      </c>
      <c r="J703">
        <f>(Table2[[#This Row],[1M Return vs Nifty]]-AVERAGE(Table2[1M Return vs Nifty]))/_xlfn.STDEV.P(Table2[1M Return vs Nifty])</f>
        <v>0.33118628250248627</v>
      </c>
      <c r="K703">
        <v>-16.6382742750251</v>
      </c>
      <c r="L703">
        <f>(Table2[[#This Row],[6M Return vs Nifty]]-AVERAGE(Table2[6M Return vs Nifty]))/_xlfn.STDEV.P(Table2[6M Return vs Nifty])</f>
        <v>-0.74300802720200387</v>
      </c>
      <c r="M703">
        <v>-5.4369797431918396</v>
      </c>
      <c r="N703">
        <f>(Table2[[#This Row],[1W Return vs Nifty]]-AVERAGE(Table2[1W Return vs Nifty]))/_xlfn.STDEV.P(Table2[1W Return vs Nifty])</f>
        <v>-0.44231621603418902</v>
      </c>
      <c r="O703">
        <v>203.41</v>
      </c>
      <c r="P703">
        <v>199.709643783323</v>
      </c>
      <c r="Q703">
        <v>206.38329989227901</v>
      </c>
      <c r="R703">
        <v>48.613329262687202</v>
      </c>
      <c r="S703" s="1">
        <f>(Table2[[#This Row],[Close Price]]-Table2[[#This Row],[20D EMA]])/Table2[[#This Row],[20D EMA]]</f>
        <v>9.8323582911369681E-4</v>
      </c>
      <c r="T703" s="1">
        <f>(Table2[[#This Row],[Close Price]]-Table2[[#This Row],[50D EMA]])/Table2[[#This Row],[50D EMA]]</f>
        <v>1.9530134563300015E-2</v>
      </c>
      <c r="U703" s="1">
        <f>(Table2[[#This Row],[Close Price]]-Table2[[#This Row],[200D EMA]])/Table2[[#This Row],[200D EMA]]</f>
        <v>-1.3437617741970945E-2</v>
      </c>
      <c r="V703">
        <v>1.7019183426747999</v>
      </c>
      <c r="W703">
        <v>201.55</v>
      </c>
      <c r="X703">
        <v>203.89</v>
      </c>
      <c r="Y703">
        <v>199.68</v>
      </c>
      <c r="Z703">
        <v>209.2</v>
      </c>
      <c r="AA703">
        <v>199.68</v>
      </c>
      <c r="AB703">
        <v>218.49</v>
      </c>
      <c r="AC703" s="1">
        <f>(Table2[[#This Row],[Close Price]]/Table2[[#This Row],[Day Low]])-1</f>
        <v>1.0220788886132537E-2</v>
      </c>
      <c r="AD703" s="1">
        <f>(Table2[[#This Row],[Day High]]/Table2[[#This Row],[Close Price]])-1</f>
        <v>1.3751780364421595E-3</v>
      </c>
      <c r="AE703" s="1">
        <f>(Table2[[#This Row],[Close Price]]/Table2[[#This Row],[Current Week Low]])-1</f>
        <v>1.9681490384615419E-2</v>
      </c>
      <c r="AF703" s="1">
        <f>(Table2[[#This Row],[Current Week High]]/Table2[[#This Row],[Close Price]])-1</f>
        <v>2.7454447227542644E-2</v>
      </c>
      <c r="AG703" s="1">
        <f>(Table2[[#This Row],[Close Price]]/Table2[[#This Row],[Current Month Low]])-1</f>
        <v>1.9681490384615419E-2</v>
      </c>
      <c r="AH703" s="1">
        <f>(Table2[[#This Row],[Current Month High]]/Table2[[#This Row],[Close Price]])-1</f>
        <v>7.3080889936643523E-2</v>
      </c>
      <c r="AI703">
        <v>29.217621924266901</v>
      </c>
      <c r="AJ703">
        <v>20.372450487732699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7.0000000000000007E-2</v>
      </c>
      <c r="AM703" t="s">
        <v>3111</v>
      </c>
      <c r="AN703">
        <v>2.86</v>
      </c>
      <c r="AO703" t="s">
        <v>3111</v>
      </c>
      <c r="AP703">
        <v>-7.8262760353807997E-2</v>
      </c>
      <c r="AQ703">
        <f>(Table2[[#This Row],[Sharpe Ratio]]-AVERAGE(Table2[Sharpe Ratio]))/_xlfn.STDEV.P(Table2[Sharpe Ratio])</f>
        <v>-1.6452434423662166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679</v>
      </c>
      <c r="AT703">
        <f>_xlfn.RANK.AVG(Table2[[#This Row],[6M Return vs Nifty Z-Score]],Table2[6M Return vs Nifty Z-Score])</f>
        <v>578</v>
      </c>
      <c r="AU703">
        <f>_xlfn.RANK.AVG(Table2[[#This Row],[Sharpe Ratio Z-Score]],Table2[Sharpe Ratio Z-Score])</f>
        <v>700</v>
      </c>
      <c r="AV703">
        <f>(Table2[[#This Row],[Rank 1Y]]+Table2[[#This Row],[Rank 6M]]+Table2[[#This Row],[Rank Sharpe]])/3</f>
        <v>652.33333333333337</v>
      </c>
    </row>
    <row r="704" spans="1:48" x14ac:dyDescent="0.3">
      <c r="A704" t="s">
        <v>1283</v>
      </c>
      <c r="B704" t="s">
        <v>1284</v>
      </c>
      <c r="C704" t="s">
        <v>3080</v>
      </c>
      <c r="D704" t="s">
        <v>545</v>
      </c>
      <c r="E704">
        <v>8586.3267343999996</v>
      </c>
      <c r="F704">
        <v>781.75</v>
      </c>
      <c r="G704">
        <v>-39.575343026411097</v>
      </c>
      <c r="H704">
        <f>(Table2[[#This Row],[1Y Return vs Nifty]]-AVERAGE(Table2[1Y Return vs Nifty]))/_xlfn.STDEV.P(Table2[1Y Return vs Nifty])</f>
        <v>-1.1164114700862167</v>
      </c>
      <c r="I704">
        <v>2.2408299878520199</v>
      </c>
      <c r="J704">
        <f>(Table2[[#This Row],[1M Return vs Nifty]]-AVERAGE(Table2[1M Return vs Nifty]))/_xlfn.STDEV.P(Table2[1M Return vs Nifty])</f>
        <v>0.58185729018696486</v>
      </c>
      <c r="K704">
        <v>-24.721070861867901</v>
      </c>
      <c r="L704">
        <f>(Table2[[#This Row],[6M Return vs Nifty]]-AVERAGE(Table2[6M Return vs Nifty]))/_xlfn.STDEV.P(Table2[6M Return vs Nifty])</f>
        <v>-1.0275183845193077</v>
      </c>
      <c r="M704">
        <v>2.3001484335390701</v>
      </c>
      <c r="N704">
        <f>(Table2[[#This Row],[1W Return vs Nifty]]-AVERAGE(Table2[1W Return vs Nifty]))/_xlfn.STDEV.P(Table2[1W Return vs Nifty])</f>
        <v>1.0608786849786584</v>
      </c>
      <c r="O704">
        <v>780.38</v>
      </c>
      <c r="P704">
        <v>784.53833743621499</v>
      </c>
      <c r="Q704">
        <v>851.369759189207</v>
      </c>
      <c r="R704">
        <v>49.490610348473901</v>
      </c>
      <c r="S704" s="1">
        <f>(Table2[[#This Row],[Close Price]]-Table2[[#This Row],[20D EMA]])/Table2[[#This Row],[20D EMA]]</f>
        <v>1.7555549860324515E-3</v>
      </c>
      <c r="T704" s="1">
        <f>(Table2[[#This Row],[Close Price]]-Table2[[#This Row],[50D EMA]])/Table2[[#This Row],[50D EMA]]</f>
        <v>-3.5541124036423356E-3</v>
      </c>
      <c r="U704" s="1">
        <f>(Table2[[#This Row],[Close Price]]-Table2[[#This Row],[200D EMA]])/Table2[[#This Row],[200D EMA]]</f>
        <v>-8.1773822052956927E-2</v>
      </c>
      <c r="V704">
        <v>1.7755435475077199</v>
      </c>
      <c r="W704">
        <v>778.95</v>
      </c>
      <c r="X704">
        <v>782</v>
      </c>
      <c r="Y704">
        <v>760.05</v>
      </c>
      <c r="Z704">
        <v>785</v>
      </c>
      <c r="AA704">
        <v>760.05</v>
      </c>
      <c r="AB704">
        <v>819.9</v>
      </c>
      <c r="AC704" s="1">
        <f>(Table2[[#This Row],[Close Price]]/Table2[[#This Row],[Day Low]])-1</f>
        <v>3.5945824507348512E-3</v>
      </c>
      <c r="AD704" s="1">
        <f>(Table2[[#This Row],[Day High]]/Table2[[#This Row],[Close Price]])-1</f>
        <v>3.1979533098813739E-4</v>
      </c>
      <c r="AE704" s="1">
        <f>(Table2[[#This Row],[Close Price]]/Table2[[#This Row],[Current Week Low]])-1</f>
        <v>2.8550753239918514E-2</v>
      </c>
      <c r="AF704" s="1">
        <f>(Table2[[#This Row],[Current Week High]]/Table2[[#This Row],[Close Price]])-1</f>
        <v>4.1573393028462302E-3</v>
      </c>
      <c r="AG704" s="1">
        <f>(Table2[[#This Row],[Close Price]]/Table2[[#This Row],[Current Month Low]])-1</f>
        <v>2.8550753239918514E-2</v>
      </c>
      <c r="AH704" s="1">
        <f>(Table2[[#This Row],[Current Month High]]/Table2[[#This Row],[Close Price]])-1</f>
        <v>4.8800767508794252E-2</v>
      </c>
      <c r="AI704">
        <v>41.515829868883898</v>
      </c>
      <c r="AJ704">
        <v>8.5161021654636304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-0.05</v>
      </c>
      <c r="AM704" t="s">
        <v>3110</v>
      </c>
      <c r="AN704">
        <v>-1.98</v>
      </c>
      <c r="AO704" t="s">
        <v>3110</v>
      </c>
      <c r="AP704">
        <v>-2.9528428348108999E-2</v>
      </c>
      <c r="AQ704">
        <f>(Table2[[#This Row],[Sharpe Ratio]]-AVERAGE(Table2[Sharpe Ratio]))/_xlfn.STDEV.P(Table2[Sharpe Ratio])</f>
        <v>-1.0748397493096129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694</v>
      </c>
      <c r="AT704">
        <f>_xlfn.RANK.AVG(Table2[[#This Row],[6M Return vs Nifty Z-Score]],Table2[6M Return vs Nifty Z-Score])</f>
        <v>648</v>
      </c>
      <c r="AU704">
        <f>_xlfn.RANK.AVG(Table2[[#This Row],[Sharpe Ratio Z-Score]],Table2[Sharpe Ratio Z-Score])</f>
        <v>621</v>
      </c>
      <c r="AV704">
        <f>(Table2[[#This Row],[Rank 1Y]]+Table2[[#This Row],[Rank 6M]]+Table2[[#This Row],[Rank Sharpe]])/3</f>
        <v>654.33333333333337</v>
      </c>
    </row>
    <row r="705" spans="1:48" x14ac:dyDescent="0.3">
      <c r="A705" t="s">
        <v>352</v>
      </c>
      <c r="B705" t="s">
        <v>353</v>
      </c>
      <c r="C705" t="s">
        <v>3066</v>
      </c>
      <c r="D705" t="s">
        <v>354</v>
      </c>
      <c r="E705">
        <v>67897.67501726</v>
      </c>
      <c r="F705">
        <v>713.9</v>
      </c>
      <c r="G705">
        <v>-42.932599167155203</v>
      </c>
      <c r="H705">
        <f>(Table2[[#This Row],[1Y Return vs Nifty]]-AVERAGE(Table2[1Y Return vs Nifty]))/_xlfn.STDEV.P(Table2[1Y Return vs Nifty])</f>
        <v>-1.1671055058291671</v>
      </c>
      <c r="I705">
        <v>-3.0206977642092898</v>
      </c>
      <c r="J705">
        <f>(Table2[[#This Row],[1M Return vs Nifty]]-AVERAGE(Table2[1M Return vs Nifty]))/_xlfn.STDEV.P(Table2[1M Return vs Nifty])</f>
        <v>4.2277908828476367E-2</v>
      </c>
      <c r="K705">
        <v>-12.3445907277901</v>
      </c>
      <c r="L705">
        <f>(Table2[[#This Row],[6M Return vs Nifty]]-AVERAGE(Table2[6M Return vs Nifty]))/_xlfn.STDEV.P(Table2[6M Return vs Nifty])</f>
        <v>-0.59187253503586679</v>
      </c>
      <c r="M705">
        <v>-0.72145428448316096</v>
      </c>
      <c r="N705">
        <f>(Table2[[#This Row],[1W Return vs Nifty]]-AVERAGE(Table2[1W Return vs Nifty]))/_xlfn.STDEV.P(Table2[1W Return vs Nifty])</f>
        <v>0.47383169611299281</v>
      </c>
      <c r="O705">
        <v>719.76</v>
      </c>
      <c r="P705">
        <v>721.50326910756701</v>
      </c>
      <c r="Q705">
        <v>739.29102654215899</v>
      </c>
      <c r="R705">
        <v>46.916161285314601</v>
      </c>
      <c r="S705" s="1">
        <f>(Table2[[#This Row],[Close Price]]-Table2[[#This Row],[20D EMA]])/Table2[[#This Row],[20D EMA]]</f>
        <v>-8.1416027564744E-3</v>
      </c>
      <c r="T705" s="1">
        <f>(Table2[[#This Row],[Close Price]]-Table2[[#This Row],[50D EMA]])/Table2[[#This Row],[50D EMA]]</f>
        <v>-1.0538093773257012E-2</v>
      </c>
      <c r="U705" s="1">
        <f>(Table2[[#This Row],[Close Price]]-Table2[[#This Row],[200D EMA]])/Table2[[#This Row],[200D EMA]]</f>
        <v>-3.4345103119834845E-2</v>
      </c>
      <c r="V705">
        <v>1.40810111659657</v>
      </c>
      <c r="W705">
        <v>711.05</v>
      </c>
      <c r="X705">
        <v>715.4</v>
      </c>
      <c r="Y705">
        <v>697.45</v>
      </c>
      <c r="Z705">
        <v>719.85</v>
      </c>
      <c r="AA705">
        <v>697.45</v>
      </c>
      <c r="AB705">
        <v>726.25</v>
      </c>
      <c r="AC705" s="1">
        <f>(Table2[[#This Row],[Close Price]]/Table2[[#This Row],[Day Low]])-1</f>
        <v>4.0081569509879955E-3</v>
      </c>
      <c r="AD705" s="1">
        <f>(Table2[[#This Row],[Day High]]/Table2[[#This Row],[Close Price]])-1</f>
        <v>2.1011346126909025E-3</v>
      </c>
      <c r="AE705" s="1">
        <f>(Table2[[#This Row],[Close Price]]/Table2[[#This Row],[Current Week Low]])-1</f>
        <v>2.3585920137644267E-2</v>
      </c>
      <c r="AF705" s="1">
        <f>(Table2[[#This Row],[Current Week High]]/Table2[[#This Row],[Close Price]])-1</f>
        <v>8.3345006303403579E-3</v>
      </c>
      <c r="AG705" s="1">
        <f>(Table2[[#This Row],[Close Price]]/Table2[[#This Row],[Current Month Low]])-1</f>
        <v>2.3585920137644267E-2</v>
      </c>
      <c r="AH705" s="1">
        <f>(Table2[[#This Row],[Current Month High]]/Table2[[#This Row],[Close Price]])-1</f>
        <v>1.7299341644487987E-2</v>
      </c>
      <c r="AI705">
        <v>25.066535929401802</v>
      </c>
      <c r="AJ705">
        <v>10.1782544949455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-0.06</v>
      </c>
      <c r="AM705" t="s">
        <v>3110</v>
      </c>
      <c r="AN705">
        <v>-1.9</v>
      </c>
      <c r="AO705" t="s">
        <v>3110</v>
      </c>
      <c r="AP705">
        <v>-0.13360439537282801</v>
      </c>
      <c r="AQ705">
        <f>(Table2[[#This Row],[Sharpe Ratio]]-AVERAGE(Table2[Sharpe Ratio]))/_xlfn.STDEV.P(Table2[Sharpe Ratio])</f>
        <v>-2.2929813243781876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708</v>
      </c>
      <c r="AT705">
        <f>_xlfn.RANK.AVG(Table2[[#This Row],[6M Return vs Nifty Z-Score]],Table2[6M Return vs Nifty Z-Score])</f>
        <v>526</v>
      </c>
      <c r="AU705">
        <f>_xlfn.RANK.AVG(Table2[[#This Row],[Sharpe Ratio Z-Score]],Table2[Sharpe Ratio Z-Score])</f>
        <v>732</v>
      </c>
      <c r="AV705">
        <f>(Table2[[#This Row],[Rank 1Y]]+Table2[[#This Row],[Rank 6M]]+Table2[[#This Row],[Rank Sharpe]])/3</f>
        <v>655.33333333333337</v>
      </c>
    </row>
    <row r="706" spans="1:48" x14ac:dyDescent="0.3">
      <c r="A706" t="s">
        <v>2046</v>
      </c>
      <c r="B706" t="s">
        <v>2047</v>
      </c>
      <c r="C706" t="s">
        <v>3070</v>
      </c>
      <c r="D706" t="s">
        <v>51</v>
      </c>
      <c r="E706">
        <v>2971.9542891999999</v>
      </c>
      <c r="F706">
        <v>322.39999999999998</v>
      </c>
      <c r="G706">
        <v>-23.781895949694501</v>
      </c>
      <c r="H706">
        <f>(Table2[[#This Row],[1Y Return vs Nifty]]-AVERAGE(Table2[1Y Return vs Nifty]))/_xlfn.STDEV.P(Table2[1Y Return vs Nifty])</f>
        <v>-0.87793292181732829</v>
      </c>
      <c r="I706">
        <v>-8.5318273734891399</v>
      </c>
      <c r="J706">
        <f>(Table2[[#This Row],[1M Return vs Nifty]]-AVERAGE(Table2[1M Return vs Nifty]))/_xlfn.STDEV.P(Table2[1M Return vs Nifty])</f>
        <v>-0.52289860363915563</v>
      </c>
      <c r="K706">
        <v>-20.737321648035099</v>
      </c>
      <c r="L706">
        <f>(Table2[[#This Row],[6M Return vs Nifty]]-AVERAGE(Table2[6M Return vs Nifty]))/_xlfn.STDEV.P(Table2[6M Return vs Nifty])</f>
        <v>-0.88729242434420186</v>
      </c>
      <c r="M706">
        <v>-0.95660126400454104</v>
      </c>
      <c r="N706">
        <f>(Table2[[#This Row],[1W Return vs Nifty]]-AVERAGE(Table2[1W Return vs Nifty]))/_xlfn.STDEV.P(Table2[1W Return vs Nifty])</f>
        <v>0.42814656171543142</v>
      </c>
      <c r="O706">
        <v>326.38</v>
      </c>
      <c r="P706">
        <v>327.89350548816998</v>
      </c>
      <c r="Q706">
        <v>338.056000065717</v>
      </c>
      <c r="R706">
        <v>44.793317767100199</v>
      </c>
      <c r="S706" s="1">
        <f>(Table2[[#This Row],[Close Price]]-Table2[[#This Row],[20D EMA]])/Table2[[#This Row],[20D EMA]]</f>
        <v>-1.2194374655309818E-2</v>
      </c>
      <c r="T706" s="1">
        <f>(Table2[[#This Row],[Close Price]]-Table2[[#This Row],[50D EMA]])/Table2[[#This Row],[50D EMA]]</f>
        <v>-1.6753931981639082E-2</v>
      </c>
      <c r="U706" s="1">
        <f>(Table2[[#This Row],[Close Price]]-Table2[[#This Row],[200D EMA]])/Table2[[#This Row],[200D EMA]]</f>
        <v>-4.6311853842776189E-2</v>
      </c>
      <c r="V706">
        <v>0.76814817329460605</v>
      </c>
      <c r="W706">
        <v>320.14999999999998</v>
      </c>
      <c r="X706">
        <v>323.89999999999998</v>
      </c>
      <c r="Y706">
        <v>315.14999999999998</v>
      </c>
      <c r="Z706">
        <v>332</v>
      </c>
      <c r="AA706">
        <v>315.14999999999998</v>
      </c>
      <c r="AB706">
        <v>338.8</v>
      </c>
      <c r="AC706" s="1">
        <f>(Table2[[#This Row],[Close Price]]/Table2[[#This Row],[Day Low]])-1</f>
        <v>7.0279556457910619E-3</v>
      </c>
      <c r="AD706" s="1">
        <f>(Table2[[#This Row],[Day High]]/Table2[[#This Row],[Close Price]])-1</f>
        <v>4.652605459056991E-3</v>
      </c>
      <c r="AE706" s="1">
        <f>(Table2[[#This Row],[Close Price]]/Table2[[#This Row],[Current Week Low]])-1</f>
        <v>2.3004918292876431E-2</v>
      </c>
      <c r="AF706" s="1">
        <f>(Table2[[#This Row],[Current Week High]]/Table2[[#This Row],[Close Price]])-1</f>
        <v>2.977667493796532E-2</v>
      </c>
      <c r="AG706" s="1">
        <f>(Table2[[#This Row],[Close Price]]/Table2[[#This Row],[Current Month Low]])-1</f>
        <v>2.3004918292876431E-2</v>
      </c>
      <c r="AH706" s="1">
        <f>(Table2[[#This Row],[Current Month High]]/Table2[[#This Row],[Close Price]])-1</f>
        <v>5.0868486352357412E-2</v>
      </c>
      <c r="AI706">
        <v>28.7220843672456</v>
      </c>
      <c r="AJ706">
        <v>12.4912770411723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-0.13</v>
      </c>
      <c r="AM706" t="s">
        <v>3110</v>
      </c>
      <c r="AN706">
        <v>-1.07</v>
      </c>
      <c r="AO706" t="s">
        <v>3110</v>
      </c>
      <c r="AP706">
        <v>-0.104117594893122</v>
      </c>
      <c r="AQ706">
        <f>(Table2[[#This Row],[Sharpe Ratio]]-AVERAGE(Table2[Sharpe Ratio]))/_xlfn.STDEV.P(Table2[Sharpe Ratio])</f>
        <v>-1.9478574825641521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631</v>
      </c>
      <c r="AT706">
        <f>_xlfn.RANK.AVG(Table2[[#This Row],[6M Return vs Nifty Z-Score]],Table2[6M Return vs Nifty Z-Score])</f>
        <v>616</v>
      </c>
      <c r="AU706">
        <f>_xlfn.RANK.AVG(Table2[[#This Row],[Sharpe Ratio Z-Score]],Table2[Sharpe Ratio Z-Score])</f>
        <v>720</v>
      </c>
      <c r="AV706">
        <f>(Table2[[#This Row],[Rank 1Y]]+Table2[[#This Row],[Rank 6M]]+Table2[[#This Row],[Rank Sharpe]])/3</f>
        <v>655.66666666666663</v>
      </c>
    </row>
    <row r="707" spans="1:48" x14ac:dyDescent="0.3">
      <c r="A707" t="s">
        <v>2175</v>
      </c>
      <c r="B707" t="s">
        <v>2176</v>
      </c>
      <c r="C707" t="s">
        <v>3068</v>
      </c>
      <c r="D707" t="s">
        <v>375</v>
      </c>
      <c r="E707">
        <v>2567.9473805600001</v>
      </c>
      <c r="F707">
        <v>51.28</v>
      </c>
      <c r="G707">
        <v>-40.138265399589201</v>
      </c>
      <c r="H707">
        <f>(Table2[[#This Row],[1Y Return vs Nifty]]-AVERAGE(Table2[1Y Return vs Nifty]))/_xlfn.STDEV.P(Table2[1Y Return vs Nifty])</f>
        <v>-1.1249115087219559</v>
      </c>
      <c r="I707">
        <v>-5.8415216215145698</v>
      </c>
      <c r="J707">
        <f>(Table2[[#This Row],[1M Return vs Nifty]]-AVERAGE(Table2[1M Return vs Nifty]))/_xlfn.STDEV.P(Table2[1M Return vs Nifty])</f>
        <v>-0.24700278369466985</v>
      </c>
      <c r="K707">
        <v>-43.319503359296498</v>
      </c>
      <c r="L707">
        <f>(Table2[[#This Row],[6M Return vs Nifty]]-AVERAGE(Table2[6M Return vs Nifty]))/_xlfn.STDEV.P(Table2[6M Return vs Nifty])</f>
        <v>-1.6821738145469045</v>
      </c>
      <c r="M707">
        <v>-3.8062069951351498</v>
      </c>
      <c r="N707">
        <f>(Table2[[#This Row],[1W Return vs Nifty]]-AVERAGE(Table2[1W Return vs Nifty]))/_xlfn.STDEV.P(Table2[1W Return vs Nifty])</f>
        <v>-0.12548428258349137</v>
      </c>
      <c r="O707">
        <v>52.62</v>
      </c>
      <c r="P707">
        <v>53.899908924513298</v>
      </c>
      <c r="Q707">
        <v>60.689025318604401</v>
      </c>
      <c r="R707">
        <v>38.577312224229601</v>
      </c>
      <c r="S707" s="1">
        <f>(Table2[[#This Row],[Close Price]]-Table2[[#This Row],[20D EMA]])/Table2[[#This Row],[20D EMA]]</f>
        <v>-2.5465602432535088E-2</v>
      </c>
      <c r="T707" s="1">
        <f>(Table2[[#This Row],[Close Price]]-Table2[[#This Row],[50D EMA]])/Table2[[#This Row],[50D EMA]]</f>
        <v>-4.8606926742352632E-2</v>
      </c>
      <c r="U707" s="1">
        <f>(Table2[[#This Row],[Close Price]]-Table2[[#This Row],[200D EMA]])/Table2[[#This Row],[200D EMA]]</f>
        <v>-0.1550366852855031</v>
      </c>
      <c r="V707">
        <v>0.91963381900048402</v>
      </c>
      <c r="W707">
        <v>51.54</v>
      </c>
      <c r="X707">
        <v>51.94</v>
      </c>
      <c r="Y707">
        <v>49</v>
      </c>
      <c r="Z707">
        <v>52.5</v>
      </c>
      <c r="AA707">
        <v>49</v>
      </c>
      <c r="AB707">
        <v>54</v>
      </c>
      <c r="AC707" s="1">
        <f>(Table2[[#This Row],[Close Price]]/Table2[[#This Row],[Day Low]])-1</f>
        <v>-5.044625533566105E-3</v>
      </c>
      <c r="AD707" s="1">
        <f>(Table2[[#This Row],[Day High]]/Table2[[#This Row],[Close Price]])-1</f>
        <v>1.287051482059276E-2</v>
      </c>
      <c r="AE707" s="1">
        <f>(Table2[[#This Row],[Close Price]]/Table2[[#This Row],[Current Week Low]])-1</f>
        <v>4.6530612244898073E-2</v>
      </c>
      <c r="AF707" s="1">
        <f>(Table2[[#This Row],[Current Week High]]/Table2[[#This Row],[Close Price]])-1</f>
        <v>2.3790951638065438E-2</v>
      </c>
      <c r="AG707" s="1">
        <f>(Table2[[#This Row],[Close Price]]/Table2[[#This Row],[Current Month Low]])-1</f>
        <v>4.6530612244898073E-2</v>
      </c>
      <c r="AH707" s="1">
        <f>(Table2[[#This Row],[Current Month High]]/Table2[[#This Row],[Close Price]])-1</f>
        <v>5.3042121684867327E-2</v>
      </c>
      <c r="AI707">
        <v>63.904056162246398</v>
      </c>
      <c r="AJ707">
        <v>6.61122661122661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-0.16</v>
      </c>
      <c r="AM707" t="s">
        <v>3110</v>
      </c>
      <c r="AN707">
        <v>-1.4</v>
      </c>
      <c r="AO707" t="s">
        <v>3110</v>
      </c>
      <c r="AQ707">
        <f>(Table2[[#This Row],[Sharpe Ratio]]-AVERAGE(Table2[Sharpe Ratio]))/_xlfn.STDEV.P(Table2[Sharpe Ratio])</f>
        <v>-0.72922868034186683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696</v>
      </c>
      <c r="AT707">
        <f>_xlfn.RANK.AVG(Table2[[#This Row],[6M Return vs Nifty Z-Score]],Table2[6M Return vs Nifty Z-Score])</f>
        <v>723</v>
      </c>
      <c r="AU707">
        <f>_xlfn.RANK.AVG(Table2[[#This Row],[Sharpe Ratio Z-Score]],Table2[Sharpe Ratio Z-Score])</f>
        <v>552.5</v>
      </c>
      <c r="AV707">
        <f>(Table2[[#This Row],[Rank 1Y]]+Table2[[#This Row],[Rank 6M]]+Table2[[#This Row],[Rank Sharpe]])/3</f>
        <v>657.16666666666663</v>
      </c>
    </row>
    <row r="708" spans="1:48" x14ac:dyDescent="0.3">
      <c r="A708" t="s">
        <v>2198</v>
      </c>
      <c r="B708" t="s">
        <v>2199</v>
      </c>
      <c r="C708" t="s">
        <v>3072</v>
      </c>
      <c r="D708" t="s">
        <v>1603</v>
      </c>
      <c r="E708">
        <v>2495.7670003500002</v>
      </c>
      <c r="F708">
        <v>603.85</v>
      </c>
      <c r="G708">
        <v>-40.826166375497699</v>
      </c>
      <c r="H708">
        <f>(Table2[[#This Row],[1Y Return vs Nifty]]-AVERAGE(Table2[1Y Return vs Nifty]))/_xlfn.STDEV.P(Table2[1Y Return vs Nifty])</f>
        <v>-1.1352987044551317</v>
      </c>
      <c r="I708">
        <v>-12.890193387525301</v>
      </c>
      <c r="J708">
        <f>(Table2[[#This Row],[1M Return vs Nifty]]-AVERAGE(Table2[1M Return vs Nifty]))/_xlfn.STDEV.P(Table2[1M Return vs Nifty])</f>
        <v>-0.96985708193781572</v>
      </c>
      <c r="K708">
        <v>-40.2829119976603</v>
      </c>
      <c r="L708">
        <f>(Table2[[#This Row],[6M Return vs Nifty]]-AVERAGE(Table2[6M Return vs Nifty]))/_xlfn.STDEV.P(Table2[6M Return vs Nifty])</f>
        <v>-1.5752873323691792</v>
      </c>
      <c r="M708">
        <v>-2.2473985405097299</v>
      </c>
      <c r="N708">
        <f>(Table2[[#This Row],[1W Return vs Nifty]]-AVERAGE(Table2[1W Return vs Nifty]))/_xlfn.STDEV.P(Table2[1W Return vs Nifty])</f>
        <v>0.17736618946836155</v>
      </c>
      <c r="O708">
        <v>638.54</v>
      </c>
      <c r="P708">
        <v>671.54430527303498</v>
      </c>
      <c r="Q708">
        <v>713.17752986369601</v>
      </c>
      <c r="R708">
        <v>21.355879987483</v>
      </c>
      <c r="S708" s="1">
        <f>(Table2[[#This Row],[Close Price]]-Table2[[#This Row],[20D EMA]])/Table2[[#This Row],[20D EMA]]</f>
        <v>-5.4327058602436716E-2</v>
      </c>
      <c r="T708" s="1">
        <f>(Table2[[#This Row],[Close Price]]-Table2[[#This Row],[50D EMA]])/Table2[[#This Row],[50D EMA]]</f>
        <v>-0.10080393019714753</v>
      </c>
      <c r="U708" s="1">
        <f>(Table2[[#This Row],[Close Price]]-Table2[[#This Row],[200D EMA]])/Table2[[#This Row],[200D EMA]]</f>
        <v>-0.15329637472536592</v>
      </c>
      <c r="V708">
        <v>0.72482114597490399</v>
      </c>
      <c r="W708">
        <v>605.04999999999995</v>
      </c>
      <c r="X708">
        <v>612.9</v>
      </c>
      <c r="Y708">
        <v>600.45000000000005</v>
      </c>
      <c r="Z708">
        <v>627.70000000000005</v>
      </c>
      <c r="AA708">
        <v>600.45000000000005</v>
      </c>
      <c r="AB708">
        <v>649.54999999999995</v>
      </c>
      <c r="AC708" s="1">
        <f>(Table2[[#This Row],[Close Price]]/Table2[[#This Row],[Day Low]])-1</f>
        <v>-1.983307164696968E-3</v>
      </c>
      <c r="AD708" s="1">
        <f>(Table2[[#This Row],[Day High]]/Table2[[#This Row],[Close Price]])-1</f>
        <v>1.4987165686842774E-2</v>
      </c>
      <c r="AE708" s="1">
        <f>(Table2[[#This Row],[Close Price]]/Table2[[#This Row],[Current Week Low]])-1</f>
        <v>5.6624198517778446E-3</v>
      </c>
      <c r="AF708" s="1">
        <f>(Table2[[#This Row],[Current Week High]]/Table2[[#This Row],[Close Price]])-1</f>
        <v>3.949656371615462E-2</v>
      </c>
      <c r="AG708" s="1">
        <f>(Table2[[#This Row],[Close Price]]/Table2[[#This Row],[Current Month Low]])-1</f>
        <v>5.6624198517778446E-3</v>
      </c>
      <c r="AH708" s="1">
        <f>(Table2[[#This Row],[Current Month High]]/Table2[[#This Row],[Close Price]])-1</f>
        <v>7.5681046617537273E-2</v>
      </c>
      <c r="AI708">
        <v>49.8716568684275</v>
      </c>
      <c r="AJ708">
        <v>0.56624198517778401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-0.25</v>
      </c>
      <c r="AM708" t="s">
        <v>3110</v>
      </c>
      <c r="AN708">
        <v>-4.4800000000000004</v>
      </c>
      <c r="AO708" t="s">
        <v>3110</v>
      </c>
      <c r="AQ708">
        <f>(Table2[[#This Row],[Sharpe Ratio]]-AVERAGE(Table2[Sharpe Ratio]))/_xlfn.STDEV.P(Table2[Sharpe Ratio])</f>
        <v>-0.72922868034186683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698</v>
      </c>
      <c r="AT708">
        <f>_xlfn.RANK.AVG(Table2[[#This Row],[6M Return vs Nifty Z-Score]],Table2[6M Return vs Nifty Z-Score])</f>
        <v>721</v>
      </c>
      <c r="AU708">
        <f>_xlfn.RANK.AVG(Table2[[#This Row],[Sharpe Ratio Z-Score]],Table2[Sharpe Ratio Z-Score])</f>
        <v>552.5</v>
      </c>
      <c r="AV708">
        <f>(Table2[[#This Row],[Rank 1Y]]+Table2[[#This Row],[Rank 6M]]+Table2[[#This Row],[Rank Sharpe]])/3</f>
        <v>657.16666666666663</v>
      </c>
    </row>
    <row r="709" spans="1:48" x14ac:dyDescent="0.3">
      <c r="A709" t="s">
        <v>612</v>
      </c>
      <c r="B709" t="s">
        <v>613</v>
      </c>
      <c r="C709" t="s">
        <v>3074</v>
      </c>
      <c r="D709" t="s">
        <v>394</v>
      </c>
      <c r="E709">
        <v>30299.78943153</v>
      </c>
      <c r="F709">
        <v>409.9</v>
      </c>
      <c r="G709">
        <v>-24.902456156549199</v>
      </c>
      <c r="H709">
        <f>(Table2[[#This Row],[1Y Return vs Nifty]]-AVERAGE(Table2[1Y Return vs Nifty]))/_xlfn.STDEV.P(Table2[1Y Return vs Nifty])</f>
        <v>-0.89485320337970842</v>
      </c>
      <c r="I709">
        <v>2.40445262953047</v>
      </c>
      <c r="J709">
        <f>(Table2[[#This Row],[1M Return vs Nifty]]-AVERAGE(Table2[1M Return vs Nifty]))/_xlfn.STDEV.P(Table2[1M Return vs Nifty])</f>
        <v>0.59863709406398746</v>
      </c>
      <c r="K709">
        <v>-23.626786719211399</v>
      </c>
      <c r="L709">
        <f>(Table2[[#This Row],[6M Return vs Nifty]]-AVERAGE(Table2[6M Return vs Nifty]))/_xlfn.STDEV.P(Table2[6M Return vs Nifty])</f>
        <v>-0.98900013540975407</v>
      </c>
      <c r="M709">
        <v>2.6074369361948402</v>
      </c>
      <c r="N709">
        <f>(Table2[[#This Row],[1W Return vs Nifty]]-AVERAGE(Table2[1W Return vs Nifty]))/_xlfn.STDEV.P(Table2[1W Return vs Nifty])</f>
        <v>1.1205797135490803</v>
      </c>
      <c r="O709">
        <v>398.9</v>
      </c>
      <c r="P709">
        <v>401.32010218888598</v>
      </c>
      <c r="Q709">
        <v>415.12837318852502</v>
      </c>
      <c r="R709">
        <v>62.465280301968797</v>
      </c>
      <c r="S709" s="1">
        <f>(Table2[[#This Row],[Close Price]]-Table2[[#This Row],[20D EMA]])/Table2[[#This Row],[20D EMA]]</f>
        <v>2.7575833542241166E-2</v>
      </c>
      <c r="T709" s="1">
        <f>(Table2[[#This Row],[Close Price]]-Table2[[#This Row],[50D EMA]])/Table2[[#This Row],[50D EMA]]</f>
        <v>2.1379187746433308E-2</v>
      </c>
      <c r="U709" s="1">
        <f>(Table2[[#This Row],[Close Price]]-Table2[[#This Row],[200D EMA]])/Table2[[#This Row],[200D EMA]]</f>
        <v>-1.2594593687651034E-2</v>
      </c>
      <c r="V709">
        <v>1.96433890375542</v>
      </c>
      <c r="W709">
        <v>409</v>
      </c>
      <c r="X709">
        <v>413.5</v>
      </c>
      <c r="Y709">
        <v>401.4</v>
      </c>
      <c r="Z709">
        <v>425.6</v>
      </c>
      <c r="AA709">
        <v>397.4</v>
      </c>
      <c r="AB709">
        <v>425.6</v>
      </c>
      <c r="AC709" s="1">
        <f>(Table2[[#This Row],[Close Price]]/Table2[[#This Row],[Day Low]])-1</f>
        <v>2.2004889975548725E-3</v>
      </c>
      <c r="AD709" s="1">
        <f>(Table2[[#This Row],[Day High]]/Table2[[#This Row],[Close Price]])-1</f>
        <v>8.7826299097342186E-3</v>
      </c>
      <c r="AE709" s="1">
        <f>(Table2[[#This Row],[Close Price]]/Table2[[#This Row],[Current Week Low]])-1</f>
        <v>2.1175884404583956E-2</v>
      </c>
      <c r="AF709" s="1">
        <f>(Table2[[#This Row],[Current Week High]]/Table2[[#This Row],[Close Price]])-1</f>
        <v>3.8302024884118158E-2</v>
      </c>
      <c r="AG709" s="1">
        <f>(Table2[[#This Row],[Close Price]]/Table2[[#This Row],[Current Month Low]])-1</f>
        <v>3.1454453950679362E-2</v>
      </c>
      <c r="AH709" s="1">
        <f>(Table2[[#This Row],[Current Month High]]/Table2[[#This Row],[Close Price]])-1</f>
        <v>3.8302024884118158E-2</v>
      </c>
      <c r="AI709">
        <v>19.0534276652842</v>
      </c>
      <c r="AJ709">
        <v>15.725578769057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-0.11</v>
      </c>
      <c r="AM709" t="s">
        <v>3110</v>
      </c>
      <c r="AN709">
        <v>8.35</v>
      </c>
      <c r="AO709" t="s">
        <v>3111</v>
      </c>
      <c r="AP709">
        <v>-6.8216184131805996E-2</v>
      </c>
      <c r="AQ709">
        <f>(Table2[[#This Row],[Sharpe Ratio]]-AVERAGE(Table2[Sharpe Ratio]))/_xlfn.STDEV.P(Table2[Sharpe Ratio])</f>
        <v>-1.5276547950254782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639</v>
      </c>
      <c r="AT709">
        <f>_xlfn.RANK.AVG(Table2[[#This Row],[6M Return vs Nifty Z-Score]],Table2[6M Return vs Nifty Z-Score])</f>
        <v>641</v>
      </c>
      <c r="AU709">
        <f>_xlfn.RANK.AVG(Table2[[#This Row],[Sharpe Ratio Z-Score]],Table2[Sharpe Ratio Z-Score])</f>
        <v>692</v>
      </c>
      <c r="AV709">
        <f>(Table2[[#This Row],[Rank 1Y]]+Table2[[#This Row],[Rank 6M]]+Table2[[#This Row],[Rank Sharpe]])/3</f>
        <v>657.33333333333337</v>
      </c>
    </row>
    <row r="710" spans="1:48" x14ac:dyDescent="0.3">
      <c r="A710" t="s">
        <v>695</v>
      </c>
      <c r="B710" t="s">
        <v>696</v>
      </c>
      <c r="C710" t="s">
        <v>3078</v>
      </c>
      <c r="D710" t="s">
        <v>95</v>
      </c>
      <c r="E710">
        <v>24162.521391049999</v>
      </c>
      <c r="F710">
        <v>298.89999999999998</v>
      </c>
      <c r="G710">
        <v>-32.980719318102302</v>
      </c>
      <c r="H710">
        <f>(Table2[[#This Row],[1Y Return vs Nifty]]-AVERAGE(Table2[1Y Return vs Nifty]))/_xlfn.STDEV.P(Table2[1Y Return vs Nifty])</f>
        <v>-1.0168336970580862</v>
      </c>
      <c r="I710">
        <v>10.4041403269078</v>
      </c>
      <c r="J710">
        <f>(Table2[[#This Row],[1M Return vs Nifty]]-AVERAGE(Table2[1M Return vs Nifty]))/_xlfn.STDEV.P(Table2[1M Return vs Nifty])</f>
        <v>1.4190198312111799</v>
      </c>
      <c r="K710">
        <v>-17.064746052105601</v>
      </c>
      <c r="L710">
        <f>(Table2[[#This Row],[6M Return vs Nifty]]-AVERAGE(Table2[6M Return vs Nifty]))/_xlfn.STDEV.P(Table2[6M Return vs Nifty])</f>
        <v>-0.75801961834861631</v>
      </c>
      <c r="M710">
        <v>-9.8473307624166395E-2</v>
      </c>
      <c r="N710">
        <f>(Table2[[#This Row],[1W Return vs Nifty]]-AVERAGE(Table2[1W Return vs Nifty]))/_xlfn.STDEV.P(Table2[1W Return vs Nifty])</f>
        <v>0.59486650469465929</v>
      </c>
      <c r="O710">
        <v>288.33999999999997</v>
      </c>
      <c r="P710">
        <v>282.32497127615699</v>
      </c>
      <c r="Q710">
        <v>291.46660629959399</v>
      </c>
      <c r="R710">
        <v>65.761588663982906</v>
      </c>
      <c r="S710" s="1">
        <f>(Table2[[#This Row],[Close Price]]-Table2[[#This Row],[20D EMA]])/Table2[[#This Row],[20D EMA]]</f>
        <v>3.6623430672123196E-2</v>
      </c>
      <c r="T710" s="1">
        <f>(Table2[[#This Row],[Close Price]]-Table2[[#This Row],[50D EMA]])/Table2[[#This Row],[50D EMA]]</f>
        <v>5.8709042451757051E-2</v>
      </c>
      <c r="U710" s="1">
        <f>(Table2[[#This Row],[Close Price]]-Table2[[#This Row],[200D EMA]])/Table2[[#This Row],[200D EMA]]</f>
        <v>2.5503414592769218E-2</v>
      </c>
      <c r="V710">
        <v>2.6397171824814101</v>
      </c>
      <c r="W710">
        <v>298.8</v>
      </c>
      <c r="X710">
        <v>301.3</v>
      </c>
      <c r="Y710">
        <v>292</v>
      </c>
      <c r="Z710">
        <v>305.45</v>
      </c>
      <c r="AA710">
        <v>292</v>
      </c>
      <c r="AB710">
        <v>310</v>
      </c>
      <c r="AC710" s="1">
        <f>(Table2[[#This Row],[Close Price]]/Table2[[#This Row],[Day Low]])-1</f>
        <v>3.3467202141879149E-4</v>
      </c>
      <c r="AD710" s="1">
        <f>(Table2[[#This Row],[Day High]]/Table2[[#This Row],[Close Price]])-1</f>
        <v>8.0294412847106145E-3</v>
      </c>
      <c r="AE710" s="1">
        <f>(Table2[[#This Row],[Close Price]]/Table2[[#This Row],[Current Week Low]])-1</f>
        <v>2.3630136986301231E-2</v>
      </c>
      <c r="AF710" s="1">
        <f>(Table2[[#This Row],[Current Week High]]/Table2[[#This Row],[Close Price]])-1</f>
        <v>2.1913683506189496E-2</v>
      </c>
      <c r="AG710" s="1">
        <f>(Table2[[#This Row],[Close Price]]/Table2[[#This Row],[Current Month Low]])-1</f>
        <v>2.3630136986301231E-2</v>
      </c>
      <c r="AH710" s="1">
        <f>(Table2[[#This Row],[Current Month High]]/Table2[[#This Row],[Close Price]])-1</f>
        <v>3.7136165941786592E-2</v>
      </c>
      <c r="AI710">
        <v>19.538307126129101</v>
      </c>
      <c r="AJ710">
        <v>18.6817550129045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0.02</v>
      </c>
      <c r="AM710" t="s">
        <v>3111</v>
      </c>
      <c r="AN710">
        <v>10.32</v>
      </c>
      <c r="AO710" t="s">
        <v>3111</v>
      </c>
      <c r="AP710">
        <v>-0.108873679030734</v>
      </c>
      <c r="AQ710">
        <f>(Table2[[#This Row],[Sharpe Ratio]]-AVERAGE(Table2[Sharpe Ratio]))/_xlfn.STDEV.P(Table2[Sharpe Ratio])</f>
        <v>-2.0035243573304786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666</v>
      </c>
      <c r="AT710">
        <f>_xlfn.RANK.AVG(Table2[[#This Row],[6M Return vs Nifty Z-Score]],Table2[6M Return vs Nifty Z-Score])</f>
        <v>584</v>
      </c>
      <c r="AU710">
        <f>_xlfn.RANK.AVG(Table2[[#This Row],[Sharpe Ratio Z-Score]],Table2[Sharpe Ratio Z-Score])</f>
        <v>724</v>
      </c>
      <c r="AV710">
        <f>(Table2[[#This Row],[Rank 1Y]]+Table2[[#This Row],[Rank 6M]]+Table2[[#This Row],[Rank Sharpe]])/3</f>
        <v>658</v>
      </c>
    </row>
    <row r="711" spans="1:48" x14ac:dyDescent="0.3">
      <c r="A711" t="s">
        <v>1068</v>
      </c>
      <c r="B711" t="s">
        <v>1069</v>
      </c>
      <c r="C711" t="s">
        <v>3075</v>
      </c>
      <c r="D711" t="s">
        <v>78</v>
      </c>
      <c r="E711">
        <v>11925.443948669999</v>
      </c>
      <c r="F711">
        <v>333.9</v>
      </c>
      <c r="G711">
        <v>-32.741943204590797</v>
      </c>
      <c r="H711">
        <f>(Table2[[#This Row],[1Y Return vs Nifty]]-AVERAGE(Table2[1Y Return vs Nifty]))/_xlfn.STDEV.P(Table2[1Y Return vs Nifty])</f>
        <v>-1.0132282155799193</v>
      </c>
      <c r="I711">
        <v>-12.9313459722378</v>
      </c>
      <c r="J711">
        <f>(Table2[[#This Row],[1M Return vs Nifty]]-AVERAGE(Table2[1M Return vs Nifty]))/_xlfn.STDEV.P(Table2[1M Return vs Nifty])</f>
        <v>-0.97407735544901664</v>
      </c>
      <c r="K711">
        <v>-17.316143896810502</v>
      </c>
      <c r="L711">
        <f>(Table2[[#This Row],[6M Return vs Nifty]]-AVERAGE(Table2[6M Return vs Nifty]))/_xlfn.STDEV.P(Table2[6M Return vs Nifty])</f>
        <v>-0.76686869550369641</v>
      </c>
      <c r="M711">
        <v>-4.37786320546296</v>
      </c>
      <c r="N711">
        <f>(Table2[[#This Row],[1W Return vs Nifty]]-AVERAGE(Table2[1W Return vs Nifty]))/_xlfn.STDEV.P(Table2[1W Return vs Nifty])</f>
        <v>-0.23654754544650469</v>
      </c>
      <c r="O711">
        <v>344.16</v>
      </c>
      <c r="P711">
        <v>343.77267306597599</v>
      </c>
      <c r="Q711">
        <v>342.72490611919898</v>
      </c>
      <c r="R711">
        <v>38.935656452298801</v>
      </c>
      <c r="S711" s="1">
        <f>(Table2[[#This Row],[Close Price]]-Table2[[#This Row],[20D EMA]])/Table2[[#This Row],[20D EMA]]</f>
        <v>-2.9811715481171685E-2</v>
      </c>
      <c r="T711" s="1">
        <f>(Table2[[#This Row],[Close Price]]-Table2[[#This Row],[50D EMA]])/Table2[[#This Row],[50D EMA]]</f>
        <v>-2.8718609242338693E-2</v>
      </c>
      <c r="U711" s="1">
        <f>(Table2[[#This Row],[Close Price]]-Table2[[#This Row],[200D EMA]])/Table2[[#This Row],[200D EMA]]</f>
        <v>-2.5749240751501486E-2</v>
      </c>
      <c r="V711">
        <v>1.2118098952490499</v>
      </c>
      <c r="W711">
        <v>331.75</v>
      </c>
      <c r="X711">
        <v>333.9</v>
      </c>
      <c r="Y711">
        <v>323.95</v>
      </c>
      <c r="Z711">
        <v>337</v>
      </c>
      <c r="AA711">
        <v>323.95</v>
      </c>
      <c r="AB711">
        <v>351</v>
      </c>
      <c r="AC711" s="1">
        <f>(Table2[[#This Row],[Close Price]]/Table2[[#This Row],[Day Low]])-1</f>
        <v>6.4807837226825704E-3</v>
      </c>
      <c r="AD711" s="1">
        <f>(Table2[[#This Row],[Day High]]/Table2[[#This Row],[Close Price]])-1</f>
        <v>0</v>
      </c>
      <c r="AE711" s="1">
        <f>(Table2[[#This Row],[Close Price]]/Table2[[#This Row],[Current Week Low]])-1</f>
        <v>3.0714616453156207E-2</v>
      </c>
      <c r="AF711" s="1">
        <f>(Table2[[#This Row],[Current Week High]]/Table2[[#This Row],[Close Price]])-1</f>
        <v>9.2842168313866935E-3</v>
      </c>
      <c r="AG711" s="1">
        <f>(Table2[[#This Row],[Close Price]]/Table2[[#This Row],[Current Month Low]])-1</f>
        <v>3.0714616453156207E-2</v>
      </c>
      <c r="AH711" s="1">
        <f>(Table2[[#This Row],[Current Month High]]/Table2[[#This Row],[Close Price]])-1</f>
        <v>5.1212938005390951E-2</v>
      </c>
      <c r="AI711">
        <v>19.1973644803833</v>
      </c>
      <c r="AJ711">
        <v>14.6240988671472</v>
      </c>
      <c r="AK711" t="str">
        <f>IF(AND(Table2[[#This Row],[20D EMA]]&gt;Table2[[#This Row],[50D EMA]],Table2[[#This Row],[50D EMA]]&gt;Table2[[#This Row],[200D EMA]]),"Uptrend","Downtrend/NoTrend")</f>
        <v>Uptrend</v>
      </c>
      <c r="AL711">
        <v>-0.03</v>
      </c>
      <c r="AM711" t="s">
        <v>3110</v>
      </c>
      <c r="AN711">
        <v>-2.48</v>
      </c>
      <c r="AO711" t="s">
        <v>3110</v>
      </c>
      <c r="AP711">
        <v>-0.11149652386115599</v>
      </c>
      <c r="AQ711">
        <f>(Table2[[#This Row],[Sharpe Ratio]]-AVERAGE(Table2[Sharpe Ratio]))/_xlfn.STDEV.P(Table2[Sharpe Ratio])</f>
        <v>-2.0342230519881208</v>
      </c>
      <c r="AR7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-5.0249448639672574</v>
      </c>
      <c r="AS711">
        <f>_xlfn.RANK.AVG(Table2[[#This Row],[1Y Return vs Nifty Z-Score]],Table2[1Y Return vs Nifty Z-Score])</f>
        <v>665</v>
      </c>
      <c r="AT711">
        <f>_xlfn.RANK.AVG(Table2[[#This Row],[6M Return vs Nifty Z-Score]],Table2[6M Return vs Nifty Z-Score])</f>
        <v>586</v>
      </c>
      <c r="AU711">
        <f>_xlfn.RANK.AVG(Table2[[#This Row],[Sharpe Ratio Z-Score]],Table2[Sharpe Ratio Z-Score])</f>
        <v>725</v>
      </c>
      <c r="AV711">
        <f>(Table2[[#This Row],[Rank 1Y]]+Table2[[#This Row],[Rank 6M]]+Table2[[#This Row],[Rank Sharpe]])/3</f>
        <v>658.66666666666663</v>
      </c>
    </row>
    <row r="712" spans="1:48" x14ac:dyDescent="0.3">
      <c r="A712" t="s">
        <v>1606</v>
      </c>
      <c r="B712" t="s">
        <v>1607</v>
      </c>
      <c r="C712" t="s">
        <v>3076</v>
      </c>
      <c r="D712" t="s">
        <v>514</v>
      </c>
      <c r="E712">
        <v>5401.3555685699903</v>
      </c>
      <c r="F712">
        <v>108.45</v>
      </c>
      <c r="G712">
        <v>-33.684165943554902</v>
      </c>
      <c r="H712">
        <f>(Table2[[#This Row],[1Y Return vs Nifty]]-AVERAGE(Table2[1Y Return vs Nifty]))/_xlfn.STDEV.P(Table2[1Y Return vs Nifty])</f>
        <v>-1.0274556296360542</v>
      </c>
      <c r="I712">
        <v>-4.0733861955005404</v>
      </c>
      <c r="J712">
        <f>(Table2[[#This Row],[1M Return vs Nifty]]-AVERAGE(Table2[1M Return vs Nifty]))/_xlfn.STDEV.P(Table2[1M Return vs Nifty])</f>
        <v>-6.5677232583985404E-2</v>
      </c>
      <c r="K712">
        <v>-17.502864989177599</v>
      </c>
      <c r="L712">
        <f>(Table2[[#This Row],[6M Return vs Nifty]]-AVERAGE(Table2[6M Return vs Nifty]))/_xlfn.STDEV.P(Table2[6M Return vs Nifty])</f>
        <v>-0.77344118364406567</v>
      </c>
      <c r="M712">
        <v>2.0788372937223398</v>
      </c>
      <c r="N712">
        <f>(Table2[[#This Row],[1W Return vs Nifty]]-AVERAGE(Table2[1W Return vs Nifty]))/_xlfn.STDEV.P(Table2[1W Return vs Nifty])</f>
        <v>1.0178816233673034</v>
      </c>
      <c r="O712">
        <v>109.3</v>
      </c>
      <c r="P712">
        <v>108.07546311948001</v>
      </c>
      <c r="Q712">
        <v>108.83572250220701</v>
      </c>
      <c r="R712">
        <v>46.5252314852099</v>
      </c>
      <c r="S712" s="1">
        <f>(Table2[[#This Row],[Close Price]]-Table2[[#This Row],[20D EMA]])/Table2[[#This Row],[20D EMA]]</f>
        <v>-7.7767612076852181E-3</v>
      </c>
      <c r="T712" s="1">
        <f>(Table2[[#This Row],[Close Price]]-Table2[[#This Row],[50D EMA]])/Table2[[#This Row],[50D EMA]]</f>
        <v>3.4655126122932998E-3</v>
      </c>
      <c r="U712" s="1">
        <f>(Table2[[#This Row],[Close Price]]-Table2[[#This Row],[200D EMA]])/Table2[[#This Row],[200D EMA]]</f>
        <v>-3.5440799522342562E-3</v>
      </c>
      <c r="V712">
        <v>1.02018190841403</v>
      </c>
      <c r="W712">
        <v>108.75</v>
      </c>
      <c r="X712">
        <v>109.31</v>
      </c>
      <c r="Y712">
        <v>104.83</v>
      </c>
      <c r="Z712">
        <v>112</v>
      </c>
      <c r="AA712">
        <v>104.83</v>
      </c>
      <c r="AB712">
        <v>114.74</v>
      </c>
      <c r="AC712" s="1">
        <f>(Table2[[#This Row],[Close Price]]/Table2[[#This Row],[Day Low]])-1</f>
        <v>-2.7586206896551557E-3</v>
      </c>
      <c r="AD712" s="1">
        <f>(Table2[[#This Row],[Day High]]/Table2[[#This Row],[Close Price]])-1</f>
        <v>7.9299216228676528E-3</v>
      </c>
      <c r="AE712" s="1">
        <f>(Table2[[#This Row],[Close Price]]/Table2[[#This Row],[Current Week Low]])-1</f>
        <v>3.4532099589812182E-2</v>
      </c>
      <c r="AF712" s="1">
        <f>(Table2[[#This Row],[Current Week High]]/Table2[[#This Row],[Close Price]])-1</f>
        <v>3.2733978792069962E-2</v>
      </c>
      <c r="AG712" s="1">
        <f>(Table2[[#This Row],[Close Price]]/Table2[[#This Row],[Current Month Low]])-1</f>
        <v>3.4532099589812182E-2</v>
      </c>
      <c r="AH712" s="1">
        <f>(Table2[[#This Row],[Current Month High]]/Table2[[#This Row],[Close Price]])-1</f>
        <v>5.799907791609038E-2</v>
      </c>
      <c r="AI712">
        <v>26.970954356846399</v>
      </c>
      <c r="AJ712">
        <v>18.524590163934398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-0.05</v>
      </c>
      <c r="AM712" t="s">
        <v>3110</v>
      </c>
      <c r="AN712">
        <v>1.93</v>
      </c>
      <c r="AO712" t="s">
        <v>3111</v>
      </c>
      <c r="AP712">
        <v>-9.9718929519027E-2</v>
      </c>
      <c r="AQ712">
        <f>(Table2[[#This Row],[Sharpe Ratio]]-AVERAGE(Table2[Sharpe Ratio]))/_xlfn.STDEV.P(Table2[Sharpe Ratio])</f>
        <v>-1.8963739622070743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670</v>
      </c>
      <c r="AT712">
        <f>_xlfn.RANK.AVG(Table2[[#This Row],[6M Return vs Nifty Z-Score]],Table2[6M Return vs Nifty Z-Score])</f>
        <v>588</v>
      </c>
      <c r="AU712">
        <f>_xlfn.RANK.AVG(Table2[[#This Row],[Sharpe Ratio Z-Score]],Table2[Sharpe Ratio Z-Score])</f>
        <v>718</v>
      </c>
      <c r="AV712">
        <f>(Table2[[#This Row],[Rank 1Y]]+Table2[[#This Row],[Rank 6M]]+Table2[[#This Row],[Rank Sharpe]])/3</f>
        <v>658.66666666666663</v>
      </c>
    </row>
    <row r="713" spans="1:48" x14ac:dyDescent="0.3">
      <c r="A713" t="s">
        <v>1502</v>
      </c>
      <c r="B713" t="s">
        <v>1503</v>
      </c>
      <c r="C713" t="s">
        <v>3077</v>
      </c>
      <c r="D713" t="s">
        <v>407</v>
      </c>
      <c r="E713">
        <v>6439.0772409599904</v>
      </c>
      <c r="F713">
        <v>582.4</v>
      </c>
      <c r="G713">
        <v>-38.020816520718398</v>
      </c>
      <c r="H713">
        <f>(Table2[[#This Row],[1Y Return vs Nifty]]-AVERAGE(Table2[1Y Return vs Nifty]))/_xlfn.STDEV.P(Table2[1Y Return vs Nifty])</f>
        <v>-1.0929383661765808</v>
      </c>
      <c r="I713">
        <v>-15.3351221747502</v>
      </c>
      <c r="J713">
        <f>(Table2[[#This Row],[1M Return vs Nifty]]-AVERAGE(Table2[1M Return vs Nifty]))/_xlfn.STDEV.P(Table2[1M Return vs Nifty])</f>
        <v>-1.2205890412930684</v>
      </c>
      <c r="K713">
        <v>-20.701146422015601</v>
      </c>
      <c r="L713">
        <f>(Table2[[#This Row],[6M Return vs Nifty]]-AVERAGE(Table2[6M Return vs Nifty]))/_xlfn.STDEV.P(Table2[6M Return vs Nifty])</f>
        <v>-0.88601907466005991</v>
      </c>
      <c r="M713">
        <v>-9.4663983669078107</v>
      </c>
      <c r="N713">
        <f>(Table2[[#This Row],[1W Return vs Nifty]]-AVERAGE(Table2[1W Return vs Nifty]))/_xlfn.STDEV.P(Table2[1W Return vs Nifty])</f>
        <v>-1.2251650186987528</v>
      </c>
      <c r="O713">
        <v>649.51</v>
      </c>
      <c r="P713">
        <v>656.00350272161995</v>
      </c>
      <c r="Q713">
        <v>648.461080611851</v>
      </c>
      <c r="R713">
        <v>10.329684478826699</v>
      </c>
      <c r="S713" s="1">
        <f>(Table2[[#This Row],[Close Price]]-Table2[[#This Row],[20D EMA]])/Table2[[#This Row],[20D EMA]]</f>
        <v>-0.10332404427953383</v>
      </c>
      <c r="T713" s="1">
        <f>(Table2[[#This Row],[Close Price]]-Table2[[#This Row],[50D EMA]])/Table2[[#This Row],[50D EMA]]</f>
        <v>-0.11219986237307361</v>
      </c>
      <c r="U713" s="1">
        <f>(Table2[[#This Row],[Close Price]]-Table2[[#This Row],[200D EMA]])/Table2[[#This Row],[200D EMA]]</f>
        <v>-0.10187362447337556</v>
      </c>
      <c r="V713">
        <v>0.63184485985873895</v>
      </c>
      <c r="W713">
        <v>589.04999999999995</v>
      </c>
      <c r="X713">
        <v>597.9</v>
      </c>
      <c r="Y713">
        <v>577.5</v>
      </c>
      <c r="Z713">
        <v>631.15</v>
      </c>
      <c r="AA713">
        <v>577.5</v>
      </c>
      <c r="AB713">
        <v>680.3</v>
      </c>
      <c r="AC713" s="1">
        <f>(Table2[[#This Row],[Close Price]]/Table2[[#This Row],[Day Low]])-1</f>
        <v>-1.1289364230540611E-2</v>
      </c>
      <c r="AD713" s="1">
        <f>(Table2[[#This Row],[Day High]]/Table2[[#This Row],[Close Price]])-1</f>
        <v>2.661401098901095E-2</v>
      </c>
      <c r="AE713" s="1">
        <f>(Table2[[#This Row],[Close Price]]/Table2[[#This Row],[Current Week Low]])-1</f>
        <v>8.4848484848485395E-3</v>
      </c>
      <c r="AF713" s="1">
        <f>(Table2[[#This Row],[Current Week High]]/Table2[[#This Row],[Close Price]])-1</f>
        <v>8.3705357142857206E-2</v>
      </c>
      <c r="AG713" s="1">
        <f>(Table2[[#This Row],[Close Price]]/Table2[[#This Row],[Current Month Low]])-1</f>
        <v>8.4848484848485395E-3</v>
      </c>
      <c r="AH713" s="1">
        <f>(Table2[[#This Row],[Current Month High]]/Table2[[#This Row],[Close Price]])-1</f>
        <v>0.16809752747252737</v>
      </c>
      <c r="AI713">
        <v>33.241758241758198</v>
      </c>
      <c r="AJ713">
        <v>11.7099836961733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-0.19</v>
      </c>
      <c r="AM713" t="s">
        <v>3110</v>
      </c>
      <c r="AN713">
        <v>-13.6</v>
      </c>
      <c r="AO713" t="s">
        <v>3110</v>
      </c>
      <c r="AP713">
        <v>-5.9627744471366997E-2</v>
      </c>
      <c r="AQ713">
        <f>(Table2[[#This Row],[Sharpe Ratio]]-AVERAGE(Table2[Sharpe Ratio]))/_xlfn.STDEV.P(Table2[Sharpe Ratio])</f>
        <v>-1.4271326887753024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691</v>
      </c>
      <c r="AT713">
        <f>_xlfn.RANK.AVG(Table2[[#This Row],[6M Return vs Nifty Z-Score]],Table2[6M Return vs Nifty Z-Score])</f>
        <v>615</v>
      </c>
      <c r="AU713">
        <f>_xlfn.RANK.AVG(Table2[[#This Row],[Sharpe Ratio Z-Score]],Table2[Sharpe Ratio Z-Score])</f>
        <v>677</v>
      </c>
      <c r="AV713">
        <f>(Table2[[#This Row],[Rank 1Y]]+Table2[[#This Row],[Rank 6M]]+Table2[[#This Row],[Rank Sharpe]])/3</f>
        <v>661</v>
      </c>
    </row>
    <row r="714" spans="1:48" x14ac:dyDescent="0.3">
      <c r="A714" t="s">
        <v>1913</v>
      </c>
      <c r="B714" t="s">
        <v>1914</v>
      </c>
      <c r="C714" t="s">
        <v>3078</v>
      </c>
      <c r="D714" t="s">
        <v>1496</v>
      </c>
      <c r="E714">
        <v>3473.19</v>
      </c>
      <c r="F714">
        <v>312.89999999999998</v>
      </c>
      <c r="G714">
        <v>-55.575520874058398</v>
      </c>
      <c r="H714">
        <f>(Table2[[#This Row],[1Y Return vs Nifty]]-AVERAGE(Table2[1Y Return vs Nifty]))/_xlfn.STDEV.P(Table2[1Y Return vs Nifty])</f>
        <v>-1.3580116202381258</v>
      </c>
      <c r="I714">
        <v>-10.4509224203498</v>
      </c>
      <c r="J714">
        <f>(Table2[[#This Row],[1M Return vs Nifty]]-AVERAGE(Table2[1M Return vs Nifty]))/_xlfn.STDEV.P(Table2[1M Return vs Nifty])</f>
        <v>-0.71970534247038853</v>
      </c>
      <c r="K714">
        <v>-27.2417857006639</v>
      </c>
      <c r="L714">
        <f>(Table2[[#This Row],[6M Return vs Nifty]]-AVERAGE(Table2[6M Return vs Nifty]))/_xlfn.STDEV.P(Table2[6M Return vs Nifty])</f>
        <v>-1.1162462736571206</v>
      </c>
      <c r="M714">
        <v>-1.4951282978289</v>
      </c>
      <c r="N714">
        <f>(Table2[[#This Row],[1W Return vs Nifty]]-AVERAGE(Table2[1W Return vs Nifty]))/_xlfn.STDEV.P(Table2[1W Return vs Nifty])</f>
        <v>0.32351974504501352</v>
      </c>
      <c r="O714">
        <v>319.45</v>
      </c>
      <c r="P714">
        <v>322.99331450780102</v>
      </c>
      <c r="Q714">
        <v>344.902690075583</v>
      </c>
      <c r="R714">
        <v>39.2393266812349</v>
      </c>
      <c r="S714" s="1">
        <f>(Table2[[#This Row],[Close Price]]-Table2[[#This Row],[20D EMA]])/Table2[[#This Row],[20D EMA]]</f>
        <v>-2.0503991234935081E-2</v>
      </c>
      <c r="T714" s="1">
        <f>(Table2[[#This Row],[Close Price]]-Table2[[#This Row],[50D EMA]])/Table2[[#This Row],[50D EMA]]</f>
        <v>-3.1249298528614789E-2</v>
      </c>
      <c r="U714" s="1">
        <f>(Table2[[#This Row],[Close Price]]-Table2[[#This Row],[200D EMA]])/Table2[[#This Row],[200D EMA]]</f>
        <v>-9.2787591968534242E-2</v>
      </c>
      <c r="V714">
        <v>0.86282370891981097</v>
      </c>
      <c r="W714">
        <v>313.10000000000002</v>
      </c>
      <c r="X714">
        <v>314.85000000000002</v>
      </c>
      <c r="Y714">
        <v>307</v>
      </c>
      <c r="Z714">
        <v>315.2</v>
      </c>
      <c r="AA714">
        <v>307</v>
      </c>
      <c r="AB714">
        <v>324.60000000000002</v>
      </c>
      <c r="AC714" s="1">
        <f>(Table2[[#This Row],[Close Price]]/Table2[[#This Row],[Day Low]])-1</f>
        <v>-6.3877355477492959E-4</v>
      </c>
      <c r="AD714" s="1">
        <f>(Table2[[#This Row],[Day High]]/Table2[[#This Row],[Close Price]])-1</f>
        <v>6.2320230105465946E-3</v>
      </c>
      <c r="AE714" s="1">
        <f>(Table2[[#This Row],[Close Price]]/Table2[[#This Row],[Current Week Low]])-1</f>
        <v>1.9218241042345152E-2</v>
      </c>
      <c r="AF714" s="1">
        <f>(Table2[[#This Row],[Current Week High]]/Table2[[#This Row],[Close Price]])-1</f>
        <v>7.3505912432088039E-3</v>
      </c>
      <c r="AG714" s="1">
        <f>(Table2[[#This Row],[Close Price]]/Table2[[#This Row],[Current Month Low]])-1</f>
        <v>1.9218241042345152E-2</v>
      </c>
      <c r="AH714" s="1">
        <f>(Table2[[#This Row],[Current Month High]]/Table2[[#This Row],[Close Price]])-1</f>
        <v>3.7392138063279123E-2</v>
      </c>
      <c r="AI714">
        <v>49.1530840524129</v>
      </c>
      <c r="AJ714">
        <v>7.74793388429753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</v>
      </c>
      <c r="AM714" t="s">
        <v>3110</v>
      </c>
      <c r="AN714">
        <v>-0.59</v>
      </c>
      <c r="AO714" t="s">
        <v>3110</v>
      </c>
      <c r="AP714">
        <v>-9.813107509753E-3</v>
      </c>
      <c r="AQ714">
        <f>(Table2[[#This Row],[Sharpe Ratio]]-AVERAGE(Table2[Sharpe Ratio]))/_xlfn.STDEV.P(Table2[Sharpe Ratio])</f>
        <v>-0.84408472809214752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724</v>
      </c>
      <c r="AT714">
        <f>_xlfn.RANK.AVG(Table2[[#This Row],[6M Return vs Nifty Z-Score]],Table2[6M Return vs Nifty Z-Score])</f>
        <v>667</v>
      </c>
      <c r="AU714">
        <f>_xlfn.RANK.AVG(Table2[[#This Row],[Sharpe Ratio Z-Score]],Table2[Sharpe Ratio Z-Score])</f>
        <v>592</v>
      </c>
      <c r="AV714">
        <f>(Table2[[#This Row],[Rank 1Y]]+Table2[[#This Row],[Rank 6M]]+Table2[[#This Row],[Rank Sharpe]])/3</f>
        <v>661</v>
      </c>
    </row>
    <row r="715" spans="1:48" x14ac:dyDescent="0.3">
      <c r="A715" t="s">
        <v>1122</v>
      </c>
      <c r="B715" t="s">
        <v>1123</v>
      </c>
      <c r="C715" t="s">
        <v>3080</v>
      </c>
      <c r="D715" t="s">
        <v>545</v>
      </c>
      <c r="E715">
        <v>10770.7518908</v>
      </c>
      <c r="F715">
        <v>2106.5</v>
      </c>
      <c r="G715">
        <v>-35.231256521219002</v>
      </c>
      <c r="H715">
        <f>(Table2[[#This Row],[1Y Return vs Nifty]]-AVERAGE(Table2[1Y Return vs Nifty]))/_xlfn.STDEV.P(Table2[1Y Return vs Nifty])</f>
        <v>-1.0508164522107364</v>
      </c>
      <c r="I715">
        <v>-2.1707661501616902</v>
      </c>
      <c r="J715">
        <f>(Table2[[#This Row],[1M Return vs Nifty]]-AVERAGE(Table2[1M Return vs Nifty]))/_xlfn.STDEV.P(Table2[1M Return vs Nifty])</f>
        <v>0.12943996443583441</v>
      </c>
      <c r="K715">
        <v>-16.885067292534199</v>
      </c>
      <c r="L715">
        <f>(Table2[[#This Row],[6M Return vs Nifty]]-AVERAGE(Table2[6M Return vs Nifty]))/_xlfn.STDEV.P(Table2[6M Return vs Nifty])</f>
        <v>-0.75169501676564399</v>
      </c>
      <c r="M715">
        <v>1.9339393327337999</v>
      </c>
      <c r="N715">
        <f>(Table2[[#This Row],[1W Return vs Nifty]]-AVERAGE(Table2[1W Return vs Nifty]))/_xlfn.STDEV.P(Table2[1W Return vs Nifty])</f>
        <v>0.98973036735216002</v>
      </c>
      <c r="O715">
        <v>2077.6</v>
      </c>
      <c r="P715">
        <v>2061.99896274607</v>
      </c>
      <c r="Q715">
        <v>2153.7364692374299</v>
      </c>
      <c r="R715">
        <v>57.9243748142624</v>
      </c>
      <c r="S715" s="1">
        <f>(Table2[[#This Row],[Close Price]]-Table2[[#This Row],[20D EMA]])/Table2[[#This Row],[20D EMA]]</f>
        <v>1.3910281093569548E-2</v>
      </c>
      <c r="T715" s="1">
        <f>(Table2[[#This Row],[Close Price]]-Table2[[#This Row],[50D EMA]])/Table2[[#This Row],[50D EMA]]</f>
        <v>2.1581503219897692E-2</v>
      </c>
      <c r="U715" s="1">
        <f>(Table2[[#This Row],[Close Price]]-Table2[[#This Row],[200D EMA]])/Table2[[#This Row],[200D EMA]]</f>
        <v>-2.1932334764315359E-2</v>
      </c>
      <c r="V715">
        <v>1.0965669495580901</v>
      </c>
      <c r="W715">
        <v>2097.0500000000002</v>
      </c>
      <c r="X715">
        <v>2120</v>
      </c>
      <c r="Y715">
        <v>2055</v>
      </c>
      <c r="Z715">
        <v>2135</v>
      </c>
      <c r="AA715">
        <v>2055</v>
      </c>
      <c r="AB715">
        <v>2154.65</v>
      </c>
      <c r="AC715" s="1">
        <f>(Table2[[#This Row],[Close Price]]/Table2[[#This Row],[Day Low]])-1</f>
        <v>4.5063303211654304E-3</v>
      </c>
      <c r="AD715" s="1">
        <f>(Table2[[#This Row],[Day High]]/Table2[[#This Row],[Close Price]])-1</f>
        <v>6.4087348682648759E-3</v>
      </c>
      <c r="AE715" s="1">
        <f>(Table2[[#This Row],[Close Price]]/Table2[[#This Row],[Current Week Low]])-1</f>
        <v>2.506082725060832E-2</v>
      </c>
      <c r="AF715" s="1">
        <f>(Table2[[#This Row],[Current Week High]]/Table2[[#This Row],[Close Price]])-1</f>
        <v>1.3529551388559158E-2</v>
      </c>
      <c r="AG715" s="1">
        <f>(Table2[[#This Row],[Close Price]]/Table2[[#This Row],[Current Month Low]])-1</f>
        <v>2.506082725060832E-2</v>
      </c>
      <c r="AH715" s="1">
        <f>(Table2[[#This Row],[Current Month High]]/Table2[[#This Row],[Close Price]])-1</f>
        <v>2.2857821030144887E-2</v>
      </c>
      <c r="AI715">
        <v>29.836221220033199</v>
      </c>
      <c r="AJ715">
        <v>16.509955752212299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-0.02</v>
      </c>
      <c r="AM715" t="s">
        <v>3110</v>
      </c>
      <c r="AN715">
        <v>4.29</v>
      </c>
      <c r="AO715" t="s">
        <v>3111</v>
      </c>
      <c r="AP715">
        <v>-0.16080278175295101</v>
      </c>
      <c r="AQ715">
        <f>(Table2[[#This Row],[Sharpe Ratio]]-AVERAGE(Table2[Sharpe Ratio]))/_xlfn.STDEV.P(Table2[Sharpe Ratio])</f>
        <v>-2.611320765956834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677</v>
      </c>
      <c r="AT715">
        <f>_xlfn.RANK.AVG(Table2[[#This Row],[6M Return vs Nifty Z-Score]],Table2[6M Return vs Nifty Z-Score])</f>
        <v>581</v>
      </c>
      <c r="AU715">
        <f>_xlfn.RANK.AVG(Table2[[#This Row],[Sharpe Ratio Z-Score]],Table2[Sharpe Ratio Z-Score])</f>
        <v>734</v>
      </c>
      <c r="AV715">
        <f>(Table2[[#This Row],[Rank 1Y]]+Table2[[#This Row],[Rank 6M]]+Table2[[#This Row],[Rank Sharpe]])/3</f>
        <v>664</v>
      </c>
    </row>
    <row r="716" spans="1:48" x14ac:dyDescent="0.3">
      <c r="A716" t="s">
        <v>1610</v>
      </c>
      <c r="B716" t="s">
        <v>1611</v>
      </c>
      <c r="C716" t="s">
        <v>3080</v>
      </c>
      <c r="D716" t="s">
        <v>297</v>
      </c>
      <c r="E716">
        <v>5384.2216294319996</v>
      </c>
      <c r="F716">
        <v>160.08000000000001</v>
      </c>
      <c r="G716">
        <v>-24.8938511563573</v>
      </c>
      <c r="H716">
        <f>(Table2[[#This Row],[1Y Return vs Nifty]]-AVERAGE(Table2[1Y Return vs Nifty]))/_xlfn.STDEV.P(Table2[1Y Return vs Nifty])</f>
        <v>-0.89472326924033718</v>
      </c>
      <c r="I716">
        <v>-4.5966432017684502</v>
      </c>
      <c r="J716">
        <f>(Table2[[#This Row],[1M Return vs Nifty]]-AVERAGE(Table2[1M Return vs Nifty]))/_xlfn.STDEV.P(Table2[1M Return vs Nifty])</f>
        <v>-0.1193382042709487</v>
      </c>
      <c r="K716">
        <v>-27.6131408044292</v>
      </c>
      <c r="L716">
        <f>(Table2[[#This Row],[6M Return vs Nifty]]-AVERAGE(Table2[6M Return vs Nifty]))/_xlfn.STDEV.P(Table2[6M Return vs Nifty])</f>
        <v>-1.1293177857419172</v>
      </c>
      <c r="M716">
        <v>-6.3454039965963096</v>
      </c>
      <c r="N716">
        <f>(Table2[[#This Row],[1W Return vs Nifty]]-AVERAGE(Table2[1W Return vs Nifty]))/_xlfn.STDEV.P(Table2[1W Return vs Nifty])</f>
        <v>-0.61880789026815131</v>
      </c>
      <c r="O716">
        <v>165.32</v>
      </c>
      <c r="P716">
        <v>165.98507973230201</v>
      </c>
      <c r="Q716">
        <v>165.97327436721</v>
      </c>
      <c r="R716">
        <v>37.152240047129297</v>
      </c>
      <c r="S716" s="1">
        <f>(Table2[[#This Row],[Close Price]]-Table2[[#This Row],[20D EMA]])/Table2[[#This Row],[20D EMA]]</f>
        <v>-3.1696104524558316E-2</v>
      </c>
      <c r="T716" s="1">
        <f>(Table2[[#This Row],[Close Price]]-Table2[[#This Row],[50D EMA]])/Table2[[#This Row],[50D EMA]]</f>
        <v>-3.5575967079846053E-2</v>
      </c>
      <c r="U716" s="1">
        <f>(Table2[[#This Row],[Close Price]]-Table2[[#This Row],[200D EMA]])/Table2[[#This Row],[200D EMA]]</f>
        <v>-3.5507369422448837E-2</v>
      </c>
      <c r="V716">
        <v>1.11867711339772</v>
      </c>
      <c r="W716">
        <v>160.27000000000001</v>
      </c>
      <c r="X716">
        <v>161.94</v>
      </c>
      <c r="Y716">
        <v>157.5</v>
      </c>
      <c r="Z716">
        <v>167.25</v>
      </c>
      <c r="AA716">
        <v>157.5</v>
      </c>
      <c r="AB716">
        <v>176.01</v>
      </c>
      <c r="AC716" s="1">
        <f>(Table2[[#This Row],[Close Price]]/Table2[[#This Row],[Day Low]])-1</f>
        <v>-1.1854994696449683E-3</v>
      </c>
      <c r="AD716" s="1">
        <f>(Table2[[#This Row],[Day High]]/Table2[[#This Row],[Close Price]])-1</f>
        <v>1.161919040479753E-2</v>
      </c>
      <c r="AE716" s="1">
        <f>(Table2[[#This Row],[Close Price]]/Table2[[#This Row],[Current Week Low]])-1</f>
        <v>1.6380952380952385E-2</v>
      </c>
      <c r="AF716" s="1">
        <f>(Table2[[#This Row],[Current Week High]]/Table2[[#This Row],[Close Price]])-1</f>
        <v>4.479010494752611E-2</v>
      </c>
      <c r="AG716" s="1">
        <f>(Table2[[#This Row],[Close Price]]/Table2[[#This Row],[Current Month Low]])-1</f>
        <v>1.6380952380952385E-2</v>
      </c>
      <c r="AH716" s="1">
        <f>(Table2[[#This Row],[Current Month High]]/Table2[[#This Row],[Close Price]])-1</f>
        <v>9.951274362818574E-2</v>
      </c>
      <c r="AI716">
        <v>37.181409295352303</v>
      </c>
      <c r="AJ716">
        <v>23.091118800461299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-0.11</v>
      </c>
      <c r="AM716" t="s">
        <v>3110</v>
      </c>
      <c r="AN716">
        <v>0.43</v>
      </c>
      <c r="AO716" t="s">
        <v>3111</v>
      </c>
      <c r="AP716">
        <v>-6.6272378568390994E-2</v>
      </c>
      <c r="AQ716">
        <f>(Table2[[#This Row],[Sharpe Ratio]]-AVERAGE(Table2[Sharpe Ratio]))/_xlfn.STDEV.P(Table2[Sharpe Ratio])</f>
        <v>-1.5049038138111213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638</v>
      </c>
      <c r="AT716">
        <f>_xlfn.RANK.AVG(Table2[[#This Row],[6M Return vs Nifty Z-Score]],Table2[6M Return vs Nifty Z-Score])</f>
        <v>671</v>
      </c>
      <c r="AU716">
        <f>_xlfn.RANK.AVG(Table2[[#This Row],[Sharpe Ratio Z-Score]],Table2[Sharpe Ratio Z-Score])</f>
        <v>688</v>
      </c>
      <c r="AV716">
        <f>(Table2[[#This Row],[Rank 1Y]]+Table2[[#This Row],[Rank 6M]]+Table2[[#This Row],[Rank Sharpe]])/3</f>
        <v>665.66666666666663</v>
      </c>
    </row>
    <row r="717" spans="1:48" x14ac:dyDescent="0.3">
      <c r="A717" t="s">
        <v>2277</v>
      </c>
      <c r="B717" t="s">
        <v>2278</v>
      </c>
      <c r="C717" t="s">
        <v>3076</v>
      </c>
      <c r="D717" t="s">
        <v>595</v>
      </c>
      <c r="E717">
        <v>2317.6676309429999</v>
      </c>
      <c r="F717">
        <v>157.29</v>
      </c>
      <c r="G717">
        <v>-59.757701370171297</v>
      </c>
      <c r="H717">
        <f>(Table2[[#This Row],[1Y Return vs Nifty]]-AVERAGE(Table2[1Y Return vs Nifty]))/_xlfn.STDEV.P(Table2[1Y Return vs Nifty])</f>
        <v>-1.4211618830317254</v>
      </c>
      <c r="I717">
        <v>-11.6878485019094</v>
      </c>
      <c r="J717">
        <f>(Table2[[#This Row],[1M Return vs Nifty]]-AVERAGE(Table2[1M Return vs Nifty]))/_xlfn.STDEV.P(Table2[1M Return vs Nifty])</f>
        <v>-0.8465543949366866</v>
      </c>
      <c r="K717">
        <v>-46.970911246024897</v>
      </c>
      <c r="L717">
        <f>(Table2[[#This Row],[6M Return vs Nifty]]-AVERAGE(Table2[6M Return vs Nifty]))/_xlfn.STDEV.P(Table2[6M Return vs Nifty])</f>
        <v>-1.8107015278702094</v>
      </c>
      <c r="M717">
        <v>-5.2300704936360001</v>
      </c>
      <c r="N717">
        <f>(Table2[[#This Row],[1W Return vs Nifty]]-AVERAGE(Table2[1W Return vs Nifty]))/_xlfn.STDEV.P(Table2[1W Return vs Nifty])</f>
        <v>-0.40211720138685159</v>
      </c>
      <c r="O717">
        <v>168.42</v>
      </c>
      <c r="P717">
        <v>175.70061043493499</v>
      </c>
      <c r="Q717">
        <v>218.47434226487499</v>
      </c>
      <c r="R717">
        <v>21.895921699402901</v>
      </c>
      <c r="S717" s="1">
        <f>(Table2[[#This Row],[Close Price]]-Table2[[#This Row],[20D EMA]])/Table2[[#This Row],[20D EMA]]</f>
        <v>-6.6084788029925165E-2</v>
      </c>
      <c r="T717" s="1">
        <f>(Table2[[#This Row],[Close Price]]-Table2[[#This Row],[50D EMA]])/Table2[[#This Row],[50D EMA]]</f>
        <v>-0.10478398674518417</v>
      </c>
      <c r="U717" s="1">
        <f>(Table2[[#This Row],[Close Price]]-Table2[[#This Row],[200D EMA]])/Table2[[#This Row],[200D EMA]]</f>
        <v>-0.28005275873858004</v>
      </c>
      <c r="V717">
        <v>0.78145854807246395</v>
      </c>
      <c r="W717">
        <v>158.21</v>
      </c>
      <c r="X717">
        <v>160</v>
      </c>
      <c r="Y717">
        <v>155.32</v>
      </c>
      <c r="Z717">
        <v>166.39</v>
      </c>
      <c r="AA717">
        <v>155.32</v>
      </c>
      <c r="AB717">
        <v>174.2</v>
      </c>
      <c r="AC717" s="1">
        <f>(Table2[[#This Row],[Close Price]]/Table2[[#This Row],[Day Low]])-1</f>
        <v>-5.8150559383098877E-3</v>
      </c>
      <c r="AD717" s="1">
        <f>(Table2[[#This Row],[Day High]]/Table2[[#This Row],[Close Price]])-1</f>
        <v>1.7229321635196193E-2</v>
      </c>
      <c r="AE717" s="1">
        <f>(Table2[[#This Row],[Close Price]]/Table2[[#This Row],[Current Week Low]])-1</f>
        <v>1.2683492145248554E-2</v>
      </c>
      <c r="AF717" s="1">
        <f>(Table2[[#This Row],[Current Week High]]/Table2[[#This Row],[Close Price]])-1</f>
        <v>5.785491766800166E-2</v>
      </c>
      <c r="AG717" s="1">
        <f>(Table2[[#This Row],[Close Price]]/Table2[[#This Row],[Current Month Low]])-1</f>
        <v>1.2683492145248554E-2</v>
      </c>
      <c r="AH717" s="1">
        <f>(Table2[[#This Row],[Current Month High]]/Table2[[#This Row],[Close Price]])-1</f>
        <v>0.10750842393031967</v>
      </c>
      <c r="AI717">
        <v>98.359717718863195</v>
      </c>
      <c r="AJ717">
        <v>9.2291666666666607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-0.23</v>
      </c>
      <c r="AM717" t="s">
        <v>3110</v>
      </c>
      <c r="AN717">
        <v>-4.8499999999999996</v>
      </c>
      <c r="AO717" t="s">
        <v>3110</v>
      </c>
      <c r="AQ717">
        <f>(Table2[[#This Row],[Sharpe Ratio]]-AVERAGE(Table2[Sharpe Ratio]))/_xlfn.STDEV.P(Table2[Sharpe Ratio])</f>
        <v>-0.72922868034186683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727</v>
      </c>
      <c r="AT717">
        <f>_xlfn.RANK.AVG(Table2[[#This Row],[6M Return vs Nifty Z-Score]],Table2[6M Return vs Nifty Z-Score])</f>
        <v>727</v>
      </c>
      <c r="AU717">
        <f>_xlfn.RANK.AVG(Table2[[#This Row],[Sharpe Ratio Z-Score]],Table2[Sharpe Ratio Z-Score])</f>
        <v>552.5</v>
      </c>
      <c r="AV717">
        <f>(Table2[[#This Row],[Rank 1Y]]+Table2[[#This Row],[Rank 6M]]+Table2[[#This Row],[Rank Sharpe]])/3</f>
        <v>668.83333333333337</v>
      </c>
    </row>
    <row r="718" spans="1:48" x14ac:dyDescent="0.3">
      <c r="A718" t="s">
        <v>1451</v>
      </c>
      <c r="B718" t="s">
        <v>1452</v>
      </c>
      <c r="C718" t="s">
        <v>3070</v>
      </c>
      <c r="D718" t="s">
        <v>51</v>
      </c>
      <c r="E718">
        <v>6997.3344804560002</v>
      </c>
      <c r="F718">
        <v>215.62</v>
      </c>
      <c r="G718">
        <v>-31.9369577739132</v>
      </c>
      <c r="H718">
        <f>(Table2[[#This Row],[1Y Return vs Nifty]]-AVERAGE(Table2[1Y Return vs Nifty]))/_xlfn.STDEV.P(Table2[1Y Return vs Nifty])</f>
        <v>-1.0010730631326357</v>
      </c>
      <c r="I718">
        <v>-15.775218056575</v>
      </c>
      <c r="J718">
        <f>(Table2[[#This Row],[1M Return vs Nifty]]-AVERAGE(Table2[1M Return vs Nifty]))/_xlfn.STDEV.P(Table2[1M Return vs Nifty])</f>
        <v>-1.2657216861908194</v>
      </c>
      <c r="K718">
        <v>-51.1637627910617</v>
      </c>
      <c r="L718">
        <f>(Table2[[#This Row],[6M Return vs Nifty]]-AVERAGE(Table2[6M Return vs Nifty]))/_xlfn.STDEV.P(Table2[6M Return vs Nifty])</f>
        <v>-1.9582877844882038</v>
      </c>
      <c r="M718">
        <v>-4.3789704532197096</v>
      </c>
      <c r="N718">
        <f>(Table2[[#This Row],[1W Return vs Nifty]]-AVERAGE(Table2[1W Return vs Nifty]))/_xlfn.STDEV.P(Table2[1W Return vs Nifty])</f>
        <v>-0.23676266520981812</v>
      </c>
      <c r="O718">
        <v>226.35</v>
      </c>
      <c r="P718">
        <v>236.167178541412</v>
      </c>
      <c r="Q718">
        <v>267.26163619755698</v>
      </c>
      <c r="R718">
        <v>29.378790731611399</v>
      </c>
      <c r="S718" s="1">
        <f>(Table2[[#This Row],[Close Price]]-Table2[[#This Row],[20D EMA]])/Table2[[#This Row],[20D EMA]]</f>
        <v>-4.7404462116191697E-2</v>
      </c>
      <c r="T718" s="1">
        <f>(Table2[[#This Row],[Close Price]]-Table2[[#This Row],[50D EMA]])/Table2[[#This Row],[50D EMA]]</f>
        <v>-8.7002684574177772E-2</v>
      </c>
      <c r="U718" s="1">
        <f>(Table2[[#This Row],[Close Price]]-Table2[[#This Row],[200D EMA]])/Table2[[#This Row],[200D EMA]]</f>
        <v>-0.19322502448269091</v>
      </c>
      <c r="V718">
        <v>0.59859334990454505</v>
      </c>
      <c r="W718">
        <v>0</v>
      </c>
      <c r="X718">
        <v>0</v>
      </c>
      <c r="Y718">
        <v>210.13</v>
      </c>
      <c r="Z718">
        <v>225.35</v>
      </c>
      <c r="AA718">
        <v>210.13</v>
      </c>
      <c r="AB718">
        <v>232.76</v>
      </c>
      <c r="AC718" s="1" t="e">
        <f>(Table2[[#This Row],[Close Price]]/Table2[[#This Row],[Day Low]])-1</f>
        <v>#DIV/0!</v>
      </c>
      <c r="AD718" s="1">
        <f>(Table2[[#This Row],[Day High]]/Table2[[#This Row],[Close Price]])-1</f>
        <v>-1</v>
      </c>
      <c r="AE718" s="1">
        <f>(Table2[[#This Row],[Close Price]]/Table2[[#This Row],[Current Week Low]])-1</f>
        <v>2.6126683481654256E-2</v>
      </c>
      <c r="AF718" s="1">
        <f>(Table2[[#This Row],[Current Week High]]/Table2[[#This Row],[Close Price]])-1</f>
        <v>4.5125684073833439E-2</v>
      </c>
      <c r="AG718" s="1">
        <f>(Table2[[#This Row],[Close Price]]/Table2[[#This Row],[Current Month Low]])-1</f>
        <v>2.6126683481654256E-2</v>
      </c>
      <c r="AH718" s="1">
        <f>(Table2[[#This Row],[Current Month High]]/Table2[[#This Row],[Close Price]])-1</f>
        <v>7.9491698358222784E-2</v>
      </c>
      <c r="AI718">
        <v>119.274649846952</v>
      </c>
      <c r="AJ718">
        <v>9.9541050484446707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-0.15</v>
      </c>
      <c r="AM718" t="s">
        <v>3110</v>
      </c>
      <c r="AN718">
        <v>-3.45</v>
      </c>
      <c r="AO718" t="s">
        <v>3110</v>
      </c>
      <c r="AP718">
        <v>-2.8559709782989998E-2</v>
      </c>
      <c r="AQ718">
        <f>(Table2[[#This Row],[Sharpe Ratio]]-AVERAGE(Table2[Sharpe Ratio]))/_xlfn.STDEV.P(Table2[Sharpe Ratio])</f>
        <v>-1.0635015278887929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661</v>
      </c>
      <c r="AT718">
        <f>_xlfn.RANK.AVG(Table2[[#This Row],[6M Return vs Nifty Z-Score]],Table2[6M Return vs Nifty Z-Score])</f>
        <v>731</v>
      </c>
      <c r="AU718">
        <f>_xlfn.RANK.AVG(Table2[[#This Row],[Sharpe Ratio Z-Score]],Table2[Sharpe Ratio Z-Score])</f>
        <v>619</v>
      </c>
      <c r="AV718">
        <f>(Table2[[#This Row],[Rank 1Y]]+Table2[[#This Row],[Rank 6M]]+Table2[[#This Row],[Rank Sharpe]])/3</f>
        <v>670.33333333333337</v>
      </c>
    </row>
    <row r="719" spans="1:48" x14ac:dyDescent="0.3">
      <c r="A719" t="s">
        <v>2114</v>
      </c>
      <c r="B719" t="s">
        <v>2115</v>
      </c>
      <c r="C719" t="s">
        <v>3081</v>
      </c>
      <c r="D719" t="s">
        <v>121</v>
      </c>
      <c r="E719">
        <v>2729.2139406000001</v>
      </c>
      <c r="F719">
        <v>17.63</v>
      </c>
      <c r="G719">
        <v>-62.768638373937002</v>
      </c>
      <c r="H719">
        <f>(Table2[[#This Row],[1Y Return vs Nifty]]-AVERAGE(Table2[1Y Return vs Nifty]))/_xlfn.STDEV.P(Table2[1Y Return vs Nifty])</f>
        <v>-1.4666265546831532</v>
      </c>
      <c r="I719">
        <v>-16.843175866025302</v>
      </c>
      <c r="J719">
        <f>(Table2[[#This Row],[1M Return vs Nifty]]-AVERAGE(Table2[1M Return vs Nifty]))/_xlfn.STDEV.P(Table2[1M Return vs Nifty])</f>
        <v>-1.3752427305138115</v>
      </c>
      <c r="K719">
        <v>-54.013799486086903</v>
      </c>
      <c r="L719">
        <f>(Table2[[#This Row],[6M Return vs Nifty]]-AVERAGE(Table2[6M Return vs Nifty]))/_xlfn.STDEV.P(Table2[6M Return vs Nifty])</f>
        <v>-2.058607636628115</v>
      </c>
      <c r="M719">
        <v>-7.2137878329969496</v>
      </c>
      <c r="N719">
        <f>(Table2[[#This Row],[1W Return vs Nifty]]-AVERAGE(Table2[1W Return vs Nifty]))/_xlfn.STDEV.P(Table2[1W Return vs Nifty])</f>
        <v>-0.78752037960304455</v>
      </c>
      <c r="O719">
        <v>18.77</v>
      </c>
      <c r="P719">
        <v>20.4836333660582</v>
      </c>
      <c r="Q719">
        <v>24.3002147009433</v>
      </c>
      <c r="R719">
        <v>31.497428446049501</v>
      </c>
      <c r="S719" s="1">
        <f>(Table2[[#This Row],[Close Price]]-Table2[[#This Row],[20D EMA]])/Table2[[#This Row],[20D EMA]]</f>
        <v>-6.073521576984553E-2</v>
      </c>
      <c r="T719" s="1">
        <f>(Table2[[#This Row],[Close Price]]-Table2[[#This Row],[50D EMA]])/Table2[[#This Row],[50D EMA]]</f>
        <v>-0.1393128511461609</v>
      </c>
      <c r="U719" s="1">
        <f>(Table2[[#This Row],[Close Price]]-Table2[[#This Row],[200D EMA]])/Table2[[#This Row],[200D EMA]]</f>
        <v>-0.27449200688273645</v>
      </c>
      <c r="V719">
        <v>0.95239014764883401</v>
      </c>
      <c r="W719">
        <v>17.75</v>
      </c>
      <c r="X719">
        <v>17.84</v>
      </c>
      <c r="Y719">
        <v>17.21</v>
      </c>
      <c r="Z719">
        <v>18.25</v>
      </c>
      <c r="AA719">
        <v>17.21</v>
      </c>
      <c r="AB719">
        <v>19.2</v>
      </c>
      <c r="AC719" s="1">
        <f>(Table2[[#This Row],[Close Price]]/Table2[[#This Row],[Day Low]])-1</f>
        <v>-6.7605633802817477E-3</v>
      </c>
      <c r="AD719" s="1">
        <f>(Table2[[#This Row],[Day High]]/Table2[[#This Row],[Close Price]])-1</f>
        <v>1.1911514463981865E-2</v>
      </c>
      <c r="AE719" s="1">
        <f>(Table2[[#This Row],[Close Price]]/Table2[[#This Row],[Current Week Low]])-1</f>
        <v>2.4404416037187682E-2</v>
      </c>
      <c r="AF719" s="1">
        <f>(Table2[[#This Row],[Current Week High]]/Table2[[#This Row],[Close Price]])-1</f>
        <v>3.5167328417470278E-2</v>
      </c>
      <c r="AG719" s="1">
        <f>(Table2[[#This Row],[Close Price]]/Table2[[#This Row],[Current Month Low]])-1</f>
        <v>2.4404416037187682E-2</v>
      </c>
      <c r="AH719" s="1">
        <f>(Table2[[#This Row],[Current Month High]]/Table2[[#This Row],[Close Price]])-1</f>
        <v>8.9052750992626217E-2</v>
      </c>
      <c r="AI719">
        <v>156.09756097560901</v>
      </c>
      <c r="AJ719">
        <v>5.5688622754491002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-0.28000000000000003</v>
      </c>
      <c r="AM719" t="s">
        <v>3110</v>
      </c>
      <c r="AN719">
        <v>-1.23</v>
      </c>
      <c r="AO719" t="s">
        <v>3110</v>
      </c>
      <c r="AQ719">
        <f>(Table2[[#This Row],[Sharpe Ratio]]-AVERAGE(Table2[Sharpe Ratio]))/_xlfn.STDEV.P(Table2[Sharpe Ratio])</f>
        <v>-0.72922868034186683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729</v>
      </c>
      <c r="AT719">
        <f>_xlfn.RANK.AVG(Table2[[#This Row],[6M Return vs Nifty Z-Score]],Table2[6M Return vs Nifty Z-Score])</f>
        <v>732</v>
      </c>
      <c r="AU719">
        <f>_xlfn.RANK.AVG(Table2[[#This Row],[Sharpe Ratio Z-Score]],Table2[Sharpe Ratio Z-Score])</f>
        <v>552.5</v>
      </c>
      <c r="AV719">
        <f>(Table2[[#This Row],[Rank 1Y]]+Table2[[#This Row],[Rank 6M]]+Table2[[#This Row],[Rank Sharpe]])/3</f>
        <v>671.16666666666663</v>
      </c>
    </row>
    <row r="720" spans="1:48" x14ac:dyDescent="0.3">
      <c r="A720" t="s">
        <v>1909</v>
      </c>
      <c r="B720" t="s">
        <v>1910</v>
      </c>
      <c r="C720" t="s">
        <v>3066</v>
      </c>
      <c r="D720" t="s">
        <v>57</v>
      </c>
      <c r="E720">
        <v>3486.5534112</v>
      </c>
      <c r="F720">
        <v>346.4</v>
      </c>
      <c r="G720">
        <v>-65.445682100172704</v>
      </c>
      <c r="H720">
        <f>(Table2[[#This Row],[1Y Return vs Nifty]]-AVERAGE(Table2[1Y Return vs Nifty]))/_xlfn.STDEV.P(Table2[1Y Return vs Nifty])</f>
        <v>-1.5070494907517593</v>
      </c>
      <c r="I720">
        <v>-4.5358821703444301</v>
      </c>
      <c r="J720">
        <f>(Table2[[#This Row],[1M Return vs Nifty]]-AVERAGE(Table2[1M Return vs Nifty]))/_xlfn.STDEV.P(Table2[1M Return vs Nifty])</f>
        <v>-0.11310704836121656</v>
      </c>
      <c r="K720">
        <v>-50.784525811485899</v>
      </c>
      <c r="L720">
        <f>(Table2[[#This Row],[6M Return vs Nifty]]-AVERAGE(Table2[6M Return vs Nifty]))/_xlfn.STDEV.P(Table2[6M Return vs Nifty])</f>
        <v>-1.9449388343559337</v>
      </c>
      <c r="M720">
        <v>2.5735508790825499</v>
      </c>
      <c r="N720">
        <f>(Table2[[#This Row],[1W Return vs Nifty]]-AVERAGE(Table2[1W Return vs Nifty]))/_xlfn.STDEV.P(Table2[1W Return vs Nifty])</f>
        <v>1.1139962180836933</v>
      </c>
      <c r="O720">
        <v>430</v>
      </c>
      <c r="P720">
        <v>447.64589509912599</v>
      </c>
      <c r="Q720">
        <v>493.44679871788202</v>
      </c>
      <c r="R720">
        <v>7.5098326666256803</v>
      </c>
      <c r="S720" s="1">
        <f>(Table2[[#This Row],[Close Price]]-Table2[[#This Row],[20D EMA]])/Table2[[#This Row],[20D EMA]]</f>
        <v>-0.19441860465116284</v>
      </c>
      <c r="T720" s="1">
        <f>(Table2[[#This Row],[Close Price]]-Table2[[#This Row],[50D EMA]])/Table2[[#This Row],[50D EMA]]</f>
        <v>-0.2261740724254967</v>
      </c>
      <c r="U720" s="1">
        <f>(Table2[[#This Row],[Close Price]]-Table2[[#This Row],[200D EMA]])/Table2[[#This Row],[200D EMA]]</f>
        <v>-0.29799929617529652</v>
      </c>
      <c r="V720">
        <v>0.91656625636275901</v>
      </c>
      <c r="W720">
        <v>329.1</v>
      </c>
      <c r="X720">
        <v>340</v>
      </c>
      <c r="Y720">
        <v>346.4</v>
      </c>
      <c r="Z720">
        <v>450.5</v>
      </c>
      <c r="AA720">
        <v>346.4</v>
      </c>
      <c r="AB720">
        <v>450.5</v>
      </c>
      <c r="AC720" s="1">
        <f>(Table2[[#This Row],[Close Price]]/Table2[[#This Row],[Day Low]])-1</f>
        <v>5.2567608629595641E-2</v>
      </c>
      <c r="AD720" s="1">
        <f>(Table2[[#This Row],[Day High]]/Table2[[#This Row],[Close Price]])-1</f>
        <v>-1.8475750577367167E-2</v>
      </c>
      <c r="AE720" s="1">
        <f>(Table2[[#This Row],[Close Price]]/Table2[[#This Row],[Current Week Low]])-1</f>
        <v>0</v>
      </c>
      <c r="AF720" s="1">
        <f>(Table2[[#This Row],[Current Week High]]/Table2[[#This Row],[Close Price]])-1</f>
        <v>0.30051963048498864</v>
      </c>
      <c r="AG720" s="1">
        <f>(Table2[[#This Row],[Close Price]]/Table2[[#This Row],[Current Month Low]])-1</f>
        <v>0</v>
      </c>
      <c r="AH720" s="1">
        <f>(Table2[[#This Row],[Current Month High]]/Table2[[#This Row],[Close Price]])-1</f>
        <v>0.30051963048498864</v>
      </c>
      <c r="AI720">
        <v>94.818129330253996</v>
      </c>
      <c r="AJ720">
        <v>0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-0.32</v>
      </c>
      <c r="AM720" t="s">
        <v>3110</v>
      </c>
      <c r="AN720">
        <v>-19.23</v>
      </c>
      <c r="AO720" t="s">
        <v>3110</v>
      </c>
      <c r="AQ720">
        <f>(Table2[[#This Row],[Sharpe Ratio]]-AVERAGE(Table2[Sharpe Ratio]))/_xlfn.STDEV.P(Table2[Sharpe Ratio])</f>
        <v>-0.72922868034186683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732</v>
      </c>
      <c r="AT720">
        <f>_xlfn.RANK.AVG(Table2[[#This Row],[6M Return vs Nifty Z-Score]],Table2[6M Return vs Nifty Z-Score])</f>
        <v>730</v>
      </c>
      <c r="AU720">
        <f>_xlfn.RANK.AVG(Table2[[#This Row],[Sharpe Ratio Z-Score]],Table2[Sharpe Ratio Z-Score])</f>
        <v>552.5</v>
      </c>
      <c r="AV720">
        <f>(Table2[[#This Row],[Rank 1Y]]+Table2[[#This Row],[Rank 6M]]+Table2[[#This Row],[Rank Sharpe]])/3</f>
        <v>671.5</v>
      </c>
    </row>
    <row r="721" spans="1:48" x14ac:dyDescent="0.3">
      <c r="A721" t="s">
        <v>577</v>
      </c>
      <c r="B721" t="s">
        <v>578</v>
      </c>
      <c r="C721" t="s">
        <v>3075</v>
      </c>
      <c r="D721" t="s">
        <v>78</v>
      </c>
      <c r="E721">
        <v>32966.184487475002</v>
      </c>
      <c r="F721">
        <v>1757.75</v>
      </c>
      <c r="G721">
        <v>-36.306841131762603</v>
      </c>
      <c r="H721">
        <f>(Table2[[#This Row],[1Y Return vs Nifty]]-AVERAGE(Table2[1Y Return vs Nifty]))/_xlfn.STDEV.P(Table2[1Y Return vs Nifty])</f>
        <v>-1.0670576093955377</v>
      </c>
      <c r="I721">
        <v>-6.6692200811541396</v>
      </c>
      <c r="J721">
        <f>(Table2[[#This Row],[1M Return vs Nifty]]-AVERAGE(Table2[1M Return vs Nifty]))/_xlfn.STDEV.P(Table2[1M Return vs Nifty])</f>
        <v>-0.3318847882852044</v>
      </c>
      <c r="K721">
        <v>-29.8207350177683</v>
      </c>
      <c r="L721">
        <f>(Table2[[#This Row],[6M Return vs Nifty]]-AVERAGE(Table2[6M Return vs Nifty]))/_xlfn.STDEV.P(Table2[6M Return vs Nifty])</f>
        <v>-1.2070239870177375</v>
      </c>
      <c r="M721">
        <v>-4.7177904385207103</v>
      </c>
      <c r="N721">
        <f>(Table2[[#This Row],[1W Return vs Nifty]]-AVERAGE(Table2[1W Return vs Nifty]))/_xlfn.STDEV.P(Table2[1W Return vs Nifty])</f>
        <v>-0.30258973471571671</v>
      </c>
      <c r="O721">
        <v>1809.53</v>
      </c>
      <c r="P721">
        <v>1832.3500064632001</v>
      </c>
      <c r="Q721">
        <v>1947.41092738977</v>
      </c>
      <c r="R721">
        <v>36.829520392267199</v>
      </c>
      <c r="S721" s="1">
        <f>(Table2[[#This Row],[Close Price]]-Table2[[#This Row],[20D EMA]])/Table2[[#This Row],[20D EMA]]</f>
        <v>-2.8615165263908292E-2</v>
      </c>
      <c r="T721" s="1">
        <f>(Table2[[#This Row],[Close Price]]-Table2[[#This Row],[50D EMA]])/Table2[[#This Row],[50D EMA]]</f>
        <v>-4.0712749311029792E-2</v>
      </c>
      <c r="U721" s="1">
        <f>(Table2[[#This Row],[Close Price]]-Table2[[#This Row],[200D EMA]])/Table2[[#This Row],[200D EMA]]</f>
        <v>-9.7391323383392819E-2</v>
      </c>
      <c r="V721">
        <v>0.86905236117689599</v>
      </c>
      <c r="W721">
        <v>1750.45</v>
      </c>
      <c r="X721">
        <v>1769.65</v>
      </c>
      <c r="Y721">
        <v>1722.2</v>
      </c>
      <c r="Z721">
        <v>1794.2</v>
      </c>
      <c r="AA721">
        <v>1722.2</v>
      </c>
      <c r="AB721">
        <v>1866</v>
      </c>
      <c r="AC721" s="1">
        <f>(Table2[[#This Row],[Close Price]]/Table2[[#This Row],[Day Low]])-1</f>
        <v>4.1703561941215384E-3</v>
      </c>
      <c r="AD721" s="1">
        <f>(Table2[[#This Row],[Day High]]/Table2[[#This Row],[Close Price]])-1</f>
        <v>6.7700184895462812E-3</v>
      </c>
      <c r="AE721" s="1">
        <f>(Table2[[#This Row],[Close Price]]/Table2[[#This Row],[Current Week Low]])-1</f>
        <v>2.0642201834862428E-2</v>
      </c>
      <c r="AF721" s="1">
        <f>(Table2[[#This Row],[Current Week High]]/Table2[[#This Row],[Close Price]])-1</f>
        <v>2.073673730621528E-2</v>
      </c>
      <c r="AG721" s="1">
        <f>(Table2[[#This Row],[Close Price]]/Table2[[#This Row],[Current Month Low]])-1</f>
        <v>2.0642201834862428E-2</v>
      </c>
      <c r="AH721" s="1">
        <f>(Table2[[#This Row],[Current Month High]]/Table2[[#This Row],[Close Price]])-1</f>
        <v>6.1584411890200474E-2</v>
      </c>
      <c r="AI721">
        <v>38.284739012942602</v>
      </c>
      <c r="AJ721">
        <v>6.4399903112510604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-0.09</v>
      </c>
      <c r="AM721" t="s">
        <v>3110</v>
      </c>
      <c r="AN721">
        <v>-0.76</v>
      </c>
      <c r="AO721" t="s">
        <v>3110</v>
      </c>
      <c r="AP721">
        <v>-4.5816955824988001E-2</v>
      </c>
      <c r="AQ721">
        <f>(Table2[[#This Row],[Sharpe Ratio]]-AVERAGE(Table2[Sharpe Ratio]))/_xlfn.STDEV.P(Table2[Sharpe Ratio])</f>
        <v>-1.2654863806449772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683</v>
      </c>
      <c r="AT721">
        <f>_xlfn.RANK.AVG(Table2[[#This Row],[6M Return vs Nifty Z-Score]],Table2[6M Return vs Nifty Z-Score])</f>
        <v>683</v>
      </c>
      <c r="AU721">
        <f>_xlfn.RANK.AVG(Table2[[#This Row],[Sharpe Ratio Z-Score]],Table2[Sharpe Ratio Z-Score])</f>
        <v>654</v>
      </c>
      <c r="AV721">
        <f>(Table2[[#This Row],[Rank 1Y]]+Table2[[#This Row],[Rank 6M]]+Table2[[#This Row],[Rank Sharpe]])/3</f>
        <v>673.33333333333337</v>
      </c>
    </row>
    <row r="722" spans="1:48" x14ac:dyDescent="0.3">
      <c r="A722" t="s">
        <v>1510</v>
      </c>
      <c r="B722" t="s">
        <v>1511</v>
      </c>
      <c r="C722" t="s">
        <v>3068</v>
      </c>
      <c r="D722" t="s">
        <v>375</v>
      </c>
      <c r="E722">
        <v>6405.4836276199903</v>
      </c>
      <c r="F722">
        <v>279.85000000000002</v>
      </c>
      <c r="G722">
        <v>-53.090945917389199</v>
      </c>
      <c r="H722">
        <f>(Table2[[#This Row],[1Y Return vs Nifty]]-AVERAGE(Table2[1Y Return vs Nifty]))/_xlfn.STDEV.P(Table2[1Y Return vs Nifty])</f>
        <v>-1.3204949320918613</v>
      </c>
      <c r="I722">
        <v>-13.2132699982968</v>
      </c>
      <c r="J722">
        <f>(Table2[[#This Row],[1M Return vs Nifty]]-AVERAGE(Table2[1M Return vs Nifty]))/_xlfn.STDEV.P(Table2[1M Return vs Nifty])</f>
        <v>-1.0029891846247565</v>
      </c>
      <c r="K722">
        <v>-33.164893533761798</v>
      </c>
      <c r="L722">
        <f>(Table2[[#This Row],[6M Return vs Nifty]]-AVERAGE(Table2[6M Return vs Nifty]))/_xlfn.STDEV.P(Table2[6M Return vs Nifty])</f>
        <v>-1.3247366776797522</v>
      </c>
      <c r="M722">
        <v>-10.165091195791501</v>
      </c>
      <c r="N722">
        <f>(Table2[[#This Row],[1W Return vs Nifty]]-AVERAGE(Table2[1W Return vs Nifty]))/_xlfn.STDEV.P(Table2[1W Return vs Nifty])</f>
        <v>-1.3609093767812326</v>
      </c>
      <c r="O722">
        <v>300.18</v>
      </c>
      <c r="P722">
        <v>300.56092621358903</v>
      </c>
      <c r="Q722">
        <v>320.022530852351</v>
      </c>
      <c r="R722">
        <v>30.095656694563999</v>
      </c>
      <c r="S722" s="1">
        <f>(Table2[[#This Row],[Close Price]]-Table2[[#This Row],[20D EMA]])/Table2[[#This Row],[20D EMA]]</f>
        <v>-6.7726031048037788E-2</v>
      </c>
      <c r="T722" s="1">
        <f>(Table2[[#This Row],[Close Price]]-Table2[[#This Row],[50D EMA]])/Table2[[#This Row],[50D EMA]]</f>
        <v>-6.8907580484600661E-2</v>
      </c>
      <c r="U722" s="1">
        <f>(Table2[[#This Row],[Close Price]]-Table2[[#This Row],[200D EMA]])/Table2[[#This Row],[200D EMA]]</f>
        <v>-0.12553032046010973</v>
      </c>
      <c r="V722">
        <v>0.87595334452934703</v>
      </c>
      <c r="W722">
        <v>280.60000000000002</v>
      </c>
      <c r="X722">
        <v>282.39999999999998</v>
      </c>
      <c r="Y722">
        <v>275</v>
      </c>
      <c r="Z722">
        <v>291.89999999999998</v>
      </c>
      <c r="AA722">
        <v>275</v>
      </c>
      <c r="AB722">
        <v>304.89999999999998</v>
      </c>
      <c r="AC722" s="1">
        <f>(Table2[[#This Row],[Close Price]]/Table2[[#This Row],[Day Low]])-1</f>
        <v>-2.6728439059159337E-3</v>
      </c>
      <c r="AD722" s="1">
        <f>(Table2[[#This Row],[Day High]]/Table2[[#This Row],[Close Price]])-1</f>
        <v>9.1120242987312583E-3</v>
      </c>
      <c r="AE722" s="1">
        <f>(Table2[[#This Row],[Close Price]]/Table2[[#This Row],[Current Week Low]])-1</f>
        <v>1.7636363636363672E-2</v>
      </c>
      <c r="AF722" s="1">
        <f>(Table2[[#This Row],[Current Week High]]/Table2[[#This Row],[Close Price]])-1</f>
        <v>4.3058781490083797E-2</v>
      </c>
      <c r="AG722" s="1">
        <f>(Table2[[#This Row],[Close Price]]/Table2[[#This Row],[Current Month Low]])-1</f>
        <v>1.7636363636363672E-2</v>
      </c>
      <c r="AH722" s="1">
        <f>(Table2[[#This Row],[Current Month High]]/Table2[[#This Row],[Close Price]])-1</f>
        <v>8.9512238699303026E-2</v>
      </c>
      <c r="AI722">
        <v>68.268715383241002</v>
      </c>
      <c r="AJ722">
        <v>8.4059655239202105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-0.13</v>
      </c>
      <c r="AM722" t="s">
        <v>3110</v>
      </c>
      <c r="AN722">
        <v>-8.84</v>
      </c>
      <c r="AO722" t="s">
        <v>3110</v>
      </c>
      <c r="AP722">
        <v>-1.3117112010184E-2</v>
      </c>
      <c r="AQ722">
        <f>(Table2[[#This Row],[Sharpe Ratio]]-AVERAGE(Table2[Sharpe Ratio]))/_xlfn.STDEV.P(Table2[Sharpe Ratio])</f>
        <v>-0.88275595413257202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721</v>
      </c>
      <c r="AT722">
        <f>_xlfn.RANK.AVG(Table2[[#This Row],[6M Return vs Nifty Z-Score]],Table2[6M Return vs Nifty Z-Score])</f>
        <v>701</v>
      </c>
      <c r="AU722">
        <f>_xlfn.RANK.AVG(Table2[[#This Row],[Sharpe Ratio Z-Score]],Table2[Sharpe Ratio Z-Score])</f>
        <v>598</v>
      </c>
      <c r="AV722">
        <f>(Table2[[#This Row],[Rank 1Y]]+Table2[[#This Row],[Rank 6M]]+Table2[[#This Row],[Rank Sharpe]])/3</f>
        <v>673.33333333333337</v>
      </c>
    </row>
    <row r="723" spans="1:48" x14ac:dyDescent="0.3">
      <c r="A723" t="s">
        <v>1915</v>
      </c>
      <c r="B723" t="s">
        <v>1916</v>
      </c>
      <c r="C723" t="s">
        <v>3076</v>
      </c>
      <c r="D723" t="s">
        <v>1457</v>
      </c>
      <c r="E723">
        <v>3470.3134171199899</v>
      </c>
      <c r="F723">
        <v>129.6</v>
      </c>
      <c r="G723">
        <v>-52.598622844086002</v>
      </c>
      <c r="H723">
        <f>(Table2[[#This Row],[1Y Return vs Nifty]]-AVERAGE(Table2[1Y Return vs Nifty]))/_xlfn.STDEV.P(Table2[1Y Return vs Nifty])</f>
        <v>-1.3130609316972475</v>
      </c>
      <c r="I723">
        <v>-7.50811227417769</v>
      </c>
      <c r="J723">
        <f>(Table2[[#This Row],[1M Return vs Nifty]]-AVERAGE(Table2[1M Return vs Nifty]))/_xlfn.STDEV.P(Table2[1M Return vs Nifty])</f>
        <v>-0.41791473089280134</v>
      </c>
      <c r="K723">
        <v>-25.3050609207463</v>
      </c>
      <c r="L723">
        <f>(Table2[[#This Row],[6M Return vs Nifty]]-AVERAGE(Table2[6M Return vs Nifty]))/_xlfn.STDEV.P(Table2[6M Return vs Nifty])</f>
        <v>-1.0480745396243003</v>
      </c>
      <c r="M723">
        <v>-6.2985905185436302</v>
      </c>
      <c r="N723">
        <f>(Table2[[#This Row],[1W Return vs Nifty]]-AVERAGE(Table2[1W Return vs Nifty]))/_xlfn.STDEV.P(Table2[1W Return vs Nifty])</f>
        <v>-0.60971281262434296</v>
      </c>
      <c r="O723">
        <v>133.27000000000001</v>
      </c>
      <c r="P723">
        <v>131.98253886653399</v>
      </c>
      <c r="Q723">
        <v>139.78831619562999</v>
      </c>
      <c r="R723">
        <v>41.3212635793844</v>
      </c>
      <c r="S723" s="1">
        <f>(Table2[[#This Row],[Close Price]]-Table2[[#This Row],[20D EMA]])/Table2[[#This Row],[20D EMA]]</f>
        <v>-2.753808058827955E-2</v>
      </c>
      <c r="T723" s="1">
        <f>(Table2[[#This Row],[Close Price]]-Table2[[#This Row],[50D EMA]])/Table2[[#This Row],[50D EMA]]</f>
        <v>-1.8051924800016994E-2</v>
      </c>
      <c r="U723" s="1">
        <f>(Table2[[#This Row],[Close Price]]-Table2[[#This Row],[200D EMA]])/Table2[[#This Row],[200D EMA]]</f>
        <v>-7.2883889533168988E-2</v>
      </c>
      <c r="V723">
        <v>0.357967550509453</v>
      </c>
      <c r="W723">
        <v>129.1</v>
      </c>
      <c r="X723">
        <v>129.6</v>
      </c>
      <c r="Y723">
        <v>124.3</v>
      </c>
      <c r="Z723">
        <v>132.49</v>
      </c>
      <c r="AA723">
        <v>124.3</v>
      </c>
      <c r="AB723">
        <v>136.69999999999999</v>
      </c>
      <c r="AC723" s="1">
        <f>(Table2[[#This Row],[Close Price]]/Table2[[#This Row],[Day Low]])-1</f>
        <v>3.8729666924863793E-3</v>
      </c>
      <c r="AD723" s="1">
        <f>(Table2[[#This Row],[Day High]]/Table2[[#This Row],[Close Price]])-1</f>
        <v>0</v>
      </c>
      <c r="AE723" s="1">
        <f>(Table2[[#This Row],[Close Price]]/Table2[[#This Row],[Current Week Low]])-1</f>
        <v>4.2638777152051555E-2</v>
      </c>
      <c r="AF723" s="1">
        <f>(Table2[[#This Row],[Current Week High]]/Table2[[#This Row],[Close Price]])-1</f>
        <v>2.2299382716049587E-2</v>
      </c>
      <c r="AG723" s="1">
        <f>(Table2[[#This Row],[Close Price]]/Table2[[#This Row],[Current Month Low]])-1</f>
        <v>4.2638777152051555E-2</v>
      </c>
      <c r="AH723" s="1">
        <f>(Table2[[#This Row],[Current Month High]]/Table2[[#This Row],[Close Price]])-1</f>
        <v>5.4783950617283805E-2</v>
      </c>
      <c r="AI723">
        <v>47.2222222222222</v>
      </c>
      <c r="AJ723">
        <v>24.078506462422201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-0.02</v>
      </c>
      <c r="AM723" t="s">
        <v>3110</v>
      </c>
      <c r="AN723">
        <v>-4.21</v>
      </c>
      <c r="AO723" t="s">
        <v>3110</v>
      </c>
      <c r="AP723">
        <v>-4.3031817593570998E-2</v>
      </c>
      <c r="AQ723">
        <f>(Table2[[#This Row],[Sharpe Ratio]]-AVERAGE(Table2[Sharpe Ratio]))/_xlfn.STDEV.P(Table2[Sharpe Ratio])</f>
        <v>-1.2328881471719584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720</v>
      </c>
      <c r="AT723">
        <f>_xlfn.RANK.AVG(Table2[[#This Row],[6M Return vs Nifty Z-Score]],Table2[6M Return vs Nifty Z-Score])</f>
        <v>652</v>
      </c>
      <c r="AU723">
        <f>_xlfn.RANK.AVG(Table2[[#This Row],[Sharpe Ratio Z-Score]],Table2[Sharpe Ratio Z-Score])</f>
        <v>650</v>
      </c>
      <c r="AV723">
        <f>(Table2[[#This Row],[Rank 1Y]]+Table2[[#This Row],[Rank 6M]]+Table2[[#This Row],[Rank Sharpe]])/3</f>
        <v>674</v>
      </c>
    </row>
    <row r="724" spans="1:48" x14ac:dyDescent="0.3">
      <c r="A724" t="s">
        <v>2233</v>
      </c>
      <c r="B724" t="s">
        <v>2234</v>
      </c>
      <c r="C724" t="s">
        <v>3080</v>
      </c>
      <c r="D724" t="s">
        <v>380</v>
      </c>
      <c r="E724">
        <v>2421.0824286840002</v>
      </c>
      <c r="F724">
        <v>210.23</v>
      </c>
      <c r="G724">
        <v>-24.3724496745766</v>
      </c>
      <c r="H724">
        <f>(Table2[[#This Row],[1Y Return vs Nifty]]-AVERAGE(Table2[1Y Return vs Nifty]))/_xlfn.STDEV.P(Table2[1Y Return vs Nifty])</f>
        <v>-0.88685018948540395</v>
      </c>
      <c r="I724">
        <v>-4.3718079923217097</v>
      </c>
      <c r="J724">
        <f>(Table2[[#This Row],[1M Return vs Nifty]]-AVERAGE(Table2[1M Return vs Nifty]))/_xlfn.STDEV.P(Table2[1M Return vs Nifty])</f>
        <v>-9.6280938598758664E-2</v>
      </c>
      <c r="K724">
        <v>-59.190340245325999</v>
      </c>
      <c r="L724">
        <f>(Table2[[#This Row],[6M Return vs Nifty]]-AVERAGE(Table2[6M Return vs Nifty]))/_xlfn.STDEV.P(Table2[6M Return vs Nifty])</f>
        <v>-2.2408192567344649</v>
      </c>
      <c r="M724">
        <v>-3.9217175332976302</v>
      </c>
      <c r="N724">
        <f>(Table2[[#This Row],[1W Return vs Nifty]]-AVERAGE(Table2[1W Return vs Nifty]))/_xlfn.STDEV.P(Table2[1W Return vs Nifty])</f>
        <v>-0.14792605270968495</v>
      </c>
      <c r="O724">
        <v>216.34</v>
      </c>
      <c r="P724">
        <v>223.73536145310001</v>
      </c>
      <c r="Q724">
        <v>259.44803128292301</v>
      </c>
      <c r="R724">
        <v>40.806411691002801</v>
      </c>
      <c r="S724" s="1">
        <f>(Table2[[#This Row],[Close Price]]-Table2[[#This Row],[20D EMA]])/Table2[[#This Row],[20D EMA]]</f>
        <v>-2.8242581122307542E-2</v>
      </c>
      <c r="T724" s="1">
        <f>(Table2[[#This Row],[Close Price]]-Table2[[#This Row],[50D EMA]])/Table2[[#This Row],[50D EMA]]</f>
        <v>-6.0363106508449942E-2</v>
      </c>
      <c r="U724" s="1">
        <f>(Table2[[#This Row],[Close Price]]-Table2[[#This Row],[200D EMA]])/Table2[[#This Row],[200D EMA]]</f>
        <v>-0.18970285123979885</v>
      </c>
      <c r="V724">
        <v>0.72006627852082195</v>
      </c>
      <c r="W724">
        <v>210.49</v>
      </c>
      <c r="X724">
        <v>211.8</v>
      </c>
      <c r="Y724">
        <v>205.6</v>
      </c>
      <c r="Z724">
        <v>221</v>
      </c>
      <c r="AA724">
        <v>205.6</v>
      </c>
      <c r="AB724">
        <v>228.44</v>
      </c>
      <c r="AC724" s="1">
        <f>(Table2[[#This Row],[Close Price]]/Table2[[#This Row],[Day Low]])-1</f>
        <v>-1.2352130742554479E-3</v>
      </c>
      <c r="AD724" s="1">
        <f>(Table2[[#This Row],[Day High]]/Table2[[#This Row],[Close Price]])-1</f>
        <v>7.4680112258003195E-3</v>
      </c>
      <c r="AE724" s="1">
        <f>(Table2[[#This Row],[Close Price]]/Table2[[#This Row],[Current Week Low]])-1</f>
        <v>2.2519455252918208E-2</v>
      </c>
      <c r="AF724" s="1">
        <f>(Table2[[#This Row],[Current Week High]]/Table2[[#This Row],[Close Price]])-1</f>
        <v>5.1229605669980582E-2</v>
      </c>
      <c r="AG724" s="1">
        <f>(Table2[[#This Row],[Close Price]]/Table2[[#This Row],[Current Month Low]])-1</f>
        <v>2.2519455252918208E-2</v>
      </c>
      <c r="AH724" s="1">
        <f>(Table2[[#This Row],[Current Month High]]/Table2[[#This Row],[Close Price]])-1</f>
        <v>8.6619416829187168E-2</v>
      </c>
      <c r="AI724">
        <v>105.370308709508</v>
      </c>
      <c r="AJ724">
        <v>9.7806788511749296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-0.19</v>
      </c>
      <c r="AM724" t="s">
        <v>3110</v>
      </c>
      <c r="AN724">
        <v>0.22</v>
      </c>
      <c r="AO724" t="s">
        <v>3111</v>
      </c>
      <c r="AP724">
        <v>-4.6488138118222E-2</v>
      </c>
      <c r="AQ724">
        <f>(Table2[[#This Row],[Sharpe Ratio]]-AVERAGE(Table2[Sharpe Ratio]))/_xlfn.STDEV.P(Table2[Sharpe Ratio])</f>
        <v>-1.2733421333149864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634</v>
      </c>
      <c r="AT724">
        <f>_xlfn.RANK.AVG(Table2[[#This Row],[6M Return vs Nifty Z-Score]],Table2[6M Return vs Nifty Z-Score])</f>
        <v>733</v>
      </c>
      <c r="AU724">
        <f>_xlfn.RANK.AVG(Table2[[#This Row],[Sharpe Ratio Z-Score]],Table2[Sharpe Ratio Z-Score])</f>
        <v>656</v>
      </c>
      <c r="AV724">
        <f>(Table2[[#This Row],[Rank 1Y]]+Table2[[#This Row],[Rank 6M]]+Table2[[#This Row],[Rank Sharpe]])/3</f>
        <v>674.33333333333337</v>
      </c>
    </row>
    <row r="725" spans="1:48" x14ac:dyDescent="0.3">
      <c r="A725" t="s">
        <v>807</v>
      </c>
      <c r="B725" t="s">
        <v>808</v>
      </c>
      <c r="C725" t="s">
        <v>3075</v>
      </c>
      <c r="D725" t="s">
        <v>78</v>
      </c>
      <c r="E725">
        <v>19410.2375551</v>
      </c>
      <c r="F725">
        <v>821.45</v>
      </c>
      <c r="G725">
        <v>-30.012629759219202</v>
      </c>
      <c r="H725">
        <f>(Table2[[#This Row],[1Y Return vs Nifty]]-AVERAGE(Table2[1Y Return vs Nifty]))/_xlfn.STDEV.P(Table2[1Y Return vs Nifty])</f>
        <v>-0.97201601503488855</v>
      </c>
      <c r="I725">
        <v>2.3556495976648901E-2</v>
      </c>
      <c r="J725">
        <f>(Table2[[#This Row],[1M Return vs Nifty]]-AVERAGE(Table2[1M Return vs Nifty]))/_xlfn.STDEV.P(Table2[1M Return vs Nifty])</f>
        <v>0.35447180151782764</v>
      </c>
      <c r="K725">
        <v>-28.235398625099201</v>
      </c>
      <c r="L725">
        <f>(Table2[[#This Row],[6M Return vs Nifty]]-AVERAGE(Table2[6M Return vs Nifty]))/_xlfn.STDEV.P(Table2[6M Return vs Nifty])</f>
        <v>-1.1512209467333114</v>
      </c>
      <c r="M725">
        <v>0.57297071715384496</v>
      </c>
      <c r="N725">
        <f>(Table2[[#This Row],[1W Return vs Nifty]]-AVERAGE(Table2[1W Return vs Nifty]))/_xlfn.STDEV.P(Table2[1W Return vs Nifty])</f>
        <v>0.72531687482001306</v>
      </c>
      <c r="O725">
        <v>813.05</v>
      </c>
      <c r="P725">
        <v>813.491460397531</v>
      </c>
      <c r="Q725">
        <v>846.72256470347997</v>
      </c>
      <c r="R725">
        <v>56.8258311337596</v>
      </c>
      <c r="S725" s="1">
        <f>(Table2[[#This Row],[Close Price]]-Table2[[#This Row],[20D EMA]])/Table2[[#This Row],[20D EMA]]</f>
        <v>1.0331467929401749E-2</v>
      </c>
      <c r="T725" s="1">
        <f>(Table2[[#This Row],[Close Price]]-Table2[[#This Row],[50D EMA]])/Table2[[#This Row],[50D EMA]]</f>
        <v>9.7831876422893541E-3</v>
      </c>
      <c r="U725" s="1">
        <f>(Table2[[#This Row],[Close Price]]-Table2[[#This Row],[200D EMA]])/Table2[[#This Row],[200D EMA]]</f>
        <v>-2.9847515298390939E-2</v>
      </c>
      <c r="V725">
        <v>0.84231670206690101</v>
      </c>
      <c r="W725">
        <v>815</v>
      </c>
      <c r="X725">
        <v>820</v>
      </c>
      <c r="Y725">
        <v>800</v>
      </c>
      <c r="Z725">
        <v>827.25</v>
      </c>
      <c r="AA725">
        <v>800</v>
      </c>
      <c r="AB725">
        <v>840.9</v>
      </c>
      <c r="AC725" s="1">
        <f>(Table2[[#This Row],[Close Price]]/Table2[[#This Row],[Day Low]])-1</f>
        <v>7.9141104294480069E-3</v>
      </c>
      <c r="AD725" s="1">
        <f>(Table2[[#This Row],[Day High]]/Table2[[#This Row],[Close Price]])-1</f>
        <v>-1.7651713433562977E-3</v>
      </c>
      <c r="AE725" s="1">
        <f>(Table2[[#This Row],[Close Price]]/Table2[[#This Row],[Current Week Low]])-1</f>
        <v>2.6812500000000128E-2</v>
      </c>
      <c r="AF725" s="1">
        <f>(Table2[[#This Row],[Current Week High]]/Table2[[#This Row],[Close Price]])-1</f>
        <v>7.0606853734249686E-3</v>
      </c>
      <c r="AG725" s="1">
        <f>(Table2[[#This Row],[Close Price]]/Table2[[#This Row],[Current Month Low]])-1</f>
        <v>2.6812500000000128E-2</v>
      </c>
      <c r="AH725" s="1">
        <f>(Table2[[#This Row],[Current Month High]]/Table2[[#This Row],[Close Price]])-1</f>
        <v>2.3677643191916564E-2</v>
      </c>
      <c r="AI725">
        <v>28.8209872785927</v>
      </c>
      <c r="AJ725">
        <v>17.349999999999898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-0.01</v>
      </c>
      <c r="AM725" t="s">
        <v>3110</v>
      </c>
      <c r="AN725">
        <v>5.29</v>
      </c>
      <c r="AO725" t="s">
        <v>3111</v>
      </c>
      <c r="AP725">
        <v>-8.0612730734465995E-2</v>
      </c>
      <c r="AQ725">
        <f>(Table2[[#This Row],[Sharpe Ratio]]-AVERAGE(Table2[Sharpe Ratio]))/_xlfn.STDEV.P(Table2[Sharpe Ratio])</f>
        <v>-1.6727483188779988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654</v>
      </c>
      <c r="AT725">
        <f>_xlfn.RANK.AVG(Table2[[#This Row],[6M Return vs Nifty Z-Score]],Table2[6M Return vs Nifty Z-Score])</f>
        <v>675</v>
      </c>
      <c r="AU725">
        <f>_xlfn.RANK.AVG(Table2[[#This Row],[Sharpe Ratio Z-Score]],Table2[Sharpe Ratio Z-Score])</f>
        <v>703</v>
      </c>
      <c r="AV725">
        <f>(Table2[[#This Row],[Rank 1Y]]+Table2[[#This Row],[Rank 6M]]+Table2[[#This Row],[Rank Sharpe]])/3</f>
        <v>677.33333333333337</v>
      </c>
    </row>
    <row r="726" spans="1:48" x14ac:dyDescent="0.3">
      <c r="A726" t="s">
        <v>1508</v>
      </c>
      <c r="B726" t="s">
        <v>1509</v>
      </c>
      <c r="C726" t="s">
        <v>3078</v>
      </c>
      <c r="D726" t="s">
        <v>465</v>
      </c>
      <c r="E726">
        <v>6407.2628816199904</v>
      </c>
      <c r="F726">
        <v>451.3</v>
      </c>
      <c r="G726">
        <v>-51.671786685283102</v>
      </c>
      <c r="H726">
        <f>(Table2[[#This Row],[1Y Return vs Nifty]]-AVERAGE(Table2[1Y Return vs Nifty]))/_xlfn.STDEV.P(Table2[1Y Return vs Nifty])</f>
        <v>-1.2990658525634287</v>
      </c>
      <c r="I726">
        <v>-7.7057648391234101</v>
      </c>
      <c r="J726">
        <f>(Table2[[#This Row],[1M Return vs Nifty]]-AVERAGE(Table2[1M Return vs Nifty]))/_xlfn.STDEV.P(Table2[1M Return vs Nifty])</f>
        <v>-0.43818436620462653</v>
      </c>
      <c r="K726">
        <v>-27.6655397525452</v>
      </c>
      <c r="L726">
        <f>(Table2[[#This Row],[6M Return vs Nifty]]-AVERAGE(Table2[6M Return vs Nifty]))/_xlfn.STDEV.P(Table2[6M Return vs Nifty])</f>
        <v>-1.1311622022494168</v>
      </c>
      <c r="M726">
        <v>-3.2302174829438601</v>
      </c>
      <c r="N726">
        <f>(Table2[[#This Row],[1W Return vs Nifty]]-AVERAGE(Table2[1W Return vs Nifty]))/_xlfn.STDEV.P(Table2[1W Return vs Nifty])</f>
        <v>-1.357913147500189E-2</v>
      </c>
      <c r="O726">
        <v>464.21</v>
      </c>
      <c r="P726">
        <v>478.46730361248899</v>
      </c>
      <c r="Q726">
        <v>532.58006412891405</v>
      </c>
      <c r="R726">
        <v>35.803063275954003</v>
      </c>
      <c r="S726" s="1">
        <f>(Table2[[#This Row],[Close Price]]-Table2[[#This Row],[20D EMA]])/Table2[[#This Row],[20D EMA]]</f>
        <v>-2.7810689127765385E-2</v>
      </c>
      <c r="T726" s="1">
        <f>(Table2[[#This Row],[Close Price]]-Table2[[#This Row],[50D EMA]])/Table2[[#This Row],[50D EMA]]</f>
        <v>-5.6779853936459991E-2</v>
      </c>
      <c r="U726" s="1">
        <f>(Table2[[#This Row],[Close Price]]-Table2[[#This Row],[200D EMA]])/Table2[[#This Row],[200D EMA]]</f>
        <v>-0.15261567152697578</v>
      </c>
      <c r="V726">
        <v>0.96386136223464902</v>
      </c>
      <c r="W726">
        <v>447.1</v>
      </c>
      <c r="X726">
        <v>451.95</v>
      </c>
      <c r="Y726">
        <v>433</v>
      </c>
      <c r="Z726">
        <v>463.9</v>
      </c>
      <c r="AA726">
        <v>433</v>
      </c>
      <c r="AB726">
        <v>474</v>
      </c>
      <c r="AC726" s="1">
        <f>(Table2[[#This Row],[Close Price]]/Table2[[#This Row],[Day Low]])-1</f>
        <v>9.3938716170878234E-3</v>
      </c>
      <c r="AD726" s="1">
        <f>(Table2[[#This Row],[Day High]]/Table2[[#This Row],[Close Price]])-1</f>
        <v>1.4402836250830831E-3</v>
      </c>
      <c r="AE726" s="1">
        <f>(Table2[[#This Row],[Close Price]]/Table2[[#This Row],[Current Week Low]])-1</f>
        <v>4.2263279445727608E-2</v>
      </c>
      <c r="AF726" s="1">
        <f>(Table2[[#This Row],[Current Week High]]/Table2[[#This Row],[Close Price]])-1</f>
        <v>2.791934411699537E-2</v>
      </c>
      <c r="AG726" s="1">
        <f>(Table2[[#This Row],[Close Price]]/Table2[[#This Row],[Current Month Low]])-1</f>
        <v>4.2263279445727608E-2</v>
      </c>
      <c r="AH726" s="1">
        <f>(Table2[[#This Row],[Current Month High]]/Table2[[#This Row],[Close Price]])-1</f>
        <v>5.0299135829824815E-2</v>
      </c>
      <c r="AI726">
        <v>60.170618214048297</v>
      </c>
      <c r="AJ726">
        <v>5.3208868144690697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-0.25</v>
      </c>
      <c r="AM726" t="s">
        <v>3110</v>
      </c>
      <c r="AN726">
        <v>-1.52</v>
      </c>
      <c r="AO726" t="s">
        <v>3110</v>
      </c>
      <c r="AP726">
        <v>-3.7210832000927001E-2</v>
      </c>
      <c r="AQ726">
        <f>(Table2[[#This Row],[Sharpe Ratio]]-AVERAGE(Table2[Sharpe Ratio]))/_xlfn.STDEV.P(Table2[Sharpe Ratio])</f>
        <v>-1.1647572927491432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719</v>
      </c>
      <c r="AT726">
        <f>_xlfn.RANK.AVG(Table2[[#This Row],[6M Return vs Nifty Z-Score]],Table2[6M Return vs Nifty Z-Score])</f>
        <v>673</v>
      </c>
      <c r="AU726">
        <f>_xlfn.RANK.AVG(Table2[[#This Row],[Sharpe Ratio Z-Score]],Table2[Sharpe Ratio Z-Score])</f>
        <v>641</v>
      </c>
      <c r="AV726">
        <f>(Table2[[#This Row],[Rank 1Y]]+Table2[[#This Row],[Rank 6M]]+Table2[[#This Row],[Rank Sharpe]])/3</f>
        <v>677.66666666666663</v>
      </c>
    </row>
    <row r="727" spans="1:48" x14ac:dyDescent="0.3">
      <c r="A727" t="s">
        <v>1081</v>
      </c>
      <c r="B727" t="s">
        <v>1082</v>
      </c>
      <c r="C727" t="s">
        <v>3065</v>
      </c>
      <c r="D727" t="s">
        <v>21</v>
      </c>
      <c r="E727">
        <v>11636.58774234</v>
      </c>
      <c r="F727">
        <v>778.1</v>
      </c>
      <c r="G727">
        <v>-40.429553735607399</v>
      </c>
      <c r="H727">
        <f>(Table2[[#This Row],[1Y Return vs Nifty]]-AVERAGE(Table2[1Y Return vs Nifty]))/_xlfn.STDEV.P(Table2[1Y Return vs Nifty])</f>
        <v>-1.1293099164390203</v>
      </c>
      <c r="I727">
        <v>-6.0772826217392399</v>
      </c>
      <c r="J727">
        <f>(Table2[[#This Row],[1M Return vs Nifty]]-AVERAGE(Table2[1M Return vs Nifty]))/_xlfn.STDEV.P(Table2[1M Return vs Nifty])</f>
        <v>-0.27118050937517174</v>
      </c>
      <c r="K727">
        <v>-20.557770661554201</v>
      </c>
      <c r="L727">
        <f>(Table2[[#This Row],[6M Return vs Nifty]]-AVERAGE(Table2[6M Return vs Nifty]))/_xlfn.STDEV.P(Table2[6M Return vs Nifty])</f>
        <v>-0.88097232030947836</v>
      </c>
      <c r="M727">
        <v>-2.5811834532101998</v>
      </c>
      <c r="N727">
        <f>(Table2[[#This Row],[1W Return vs Nifty]]-AVERAGE(Table2[1W Return vs Nifty]))/_xlfn.STDEV.P(Table2[1W Return vs Nifty])</f>
        <v>0.11251735055221972</v>
      </c>
      <c r="O727">
        <v>808.68</v>
      </c>
      <c r="P727">
        <v>820.07957989712497</v>
      </c>
      <c r="Q727">
        <v>840.96191967519405</v>
      </c>
      <c r="R727">
        <v>24.486777508826599</v>
      </c>
      <c r="S727" s="1">
        <f>(Table2[[#This Row],[Close Price]]-Table2[[#This Row],[20D EMA]])/Table2[[#This Row],[20D EMA]]</f>
        <v>-3.7814710392244065E-2</v>
      </c>
      <c r="T727" s="1">
        <f>(Table2[[#This Row],[Close Price]]-Table2[[#This Row],[50D EMA]])/Table2[[#This Row],[50D EMA]]</f>
        <v>-5.1189641744757361E-2</v>
      </c>
      <c r="U727" s="1">
        <f>(Table2[[#This Row],[Close Price]]-Table2[[#This Row],[200D EMA]])/Table2[[#This Row],[200D EMA]]</f>
        <v>-7.4750019239246027E-2</v>
      </c>
      <c r="V727">
        <v>0.44531859491294501</v>
      </c>
      <c r="W727">
        <v>776</v>
      </c>
      <c r="X727">
        <v>779.7</v>
      </c>
      <c r="Y727">
        <v>772.8</v>
      </c>
      <c r="Z727">
        <v>800</v>
      </c>
      <c r="AA727">
        <v>772.8</v>
      </c>
      <c r="AB727">
        <v>823.7</v>
      </c>
      <c r="AC727" s="1">
        <f>(Table2[[#This Row],[Close Price]]/Table2[[#This Row],[Day Low]])-1</f>
        <v>2.7061855670102997E-3</v>
      </c>
      <c r="AD727" s="1">
        <f>(Table2[[#This Row],[Day High]]/Table2[[#This Row],[Close Price]])-1</f>
        <v>2.05629096517157E-3</v>
      </c>
      <c r="AE727" s="1">
        <f>(Table2[[#This Row],[Close Price]]/Table2[[#This Row],[Current Week Low]])-1</f>
        <v>6.8581780538303772E-3</v>
      </c>
      <c r="AF727" s="1">
        <f>(Table2[[#This Row],[Current Week High]]/Table2[[#This Row],[Close Price]])-1</f>
        <v>2.8145482585785864E-2</v>
      </c>
      <c r="AG727" s="1">
        <f>(Table2[[#This Row],[Close Price]]/Table2[[#This Row],[Current Month Low]])-1</f>
        <v>6.8581780538303772E-3</v>
      </c>
      <c r="AH727" s="1">
        <f>(Table2[[#This Row],[Current Month High]]/Table2[[#This Row],[Close Price]])-1</f>
        <v>5.8604292507389744E-2</v>
      </c>
      <c r="AI727">
        <v>24.662639763526499</v>
      </c>
      <c r="AJ727">
        <v>5.0067476383265799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-0.19</v>
      </c>
      <c r="AM727" t="s">
        <v>3110</v>
      </c>
      <c r="AN727">
        <v>-3.36</v>
      </c>
      <c r="AO727" t="s">
        <v>3110</v>
      </c>
      <c r="AP727">
        <v>-0.151576634201433</v>
      </c>
      <c r="AQ727">
        <f>(Table2[[#This Row],[Sharpe Ratio]]-AVERAGE(Table2[Sharpe Ratio]))/_xlfn.STDEV.P(Table2[Sharpe Ratio])</f>
        <v>-2.5033347031652973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697</v>
      </c>
      <c r="AT727">
        <f>_xlfn.RANK.AVG(Table2[[#This Row],[6M Return vs Nifty Z-Score]],Table2[6M Return vs Nifty Z-Score])</f>
        <v>614</v>
      </c>
      <c r="AU727">
        <f>_xlfn.RANK.AVG(Table2[[#This Row],[Sharpe Ratio Z-Score]],Table2[Sharpe Ratio Z-Score])</f>
        <v>733</v>
      </c>
      <c r="AV727">
        <f>(Table2[[#This Row],[Rank 1Y]]+Table2[[#This Row],[Rank 6M]]+Table2[[#This Row],[Rank Sharpe]])/3</f>
        <v>681.33333333333337</v>
      </c>
    </row>
    <row r="728" spans="1:48" x14ac:dyDescent="0.3">
      <c r="A728" t="s">
        <v>1763</v>
      </c>
      <c r="B728" t="s">
        <v>1764</v>
      </c>
      <c r="C728" t="s">
        <v>3066</v>
      </c>
      <c r="D728" t="s">
        <v>57</v>
      </c>
      <c r="E728">
        <v>4262.6215083199904</v>
      </c>
      <c r="F728">
        <v>597.79999999999995</v>
      </c>
      <c r="G728">
        <v>-50.435687805257999</v>
      </c>
      <c r="H728">
        <f>(Table2[[#This Row],[1Y Return vs Nifty]]-AVERAGE(Table2[1Y Return vs Nifty]))/_xlfn.STDEV.P(Table2[1Y Return vs Nifty])</f>
        <v>-1.2804009553441402</v>
      </c>
      <c r="I728">
        <v>-19.740836460464401</v>
      </c>
      <c r="J728">
        <f>(Table2[[#This Row],[1M Return vs Nifty]]-AVERAGE(Table2[1M Return vs Nifty]))/_xlfn.STDEV.P(Table2[1M Return vs Nifty])</f>
        <v>-1.6724031722356631</v>
      </c>
      <c r="K728">
        <v>-48.434662560695401</v>
      </c>
      <c r="L728">
        <f>(Table2[[#This Row],[6M Return vs Nifty]]-AVERAGE(Table2[6M Return vs Nifty]))/_xlfn.STDEV.P(Table2[6M Return vs Nifty])</f>
        <v>-1.8622248348204895</v>
      </c>
      <c r="M728">
        <v>-8.5545794443938608</v>
      </c>
      <c r="N728">
        <f>(Table2[[#This Row],[1W Return vs Nifty]]-AVERAGE(Table2[1W Return vs Nifty]))/_xlfn.STDEV.P(Table2[1W Return vs Nifty])</f>
        <v>-1.0480138169011473</v>
      </c>
      <c r="O728">
        <v>674.86</v>
      </c>
      <c r="P728">
        <v>722.89655520481404</v>
      </c>
      <c r="Q728">
        <v>811.83612307900103</v>
      </c>
      <c r="R728">
        <v>10.1661652670116</v>
      </c>
      <c r="S728" s="1">
        <f>(Table2[[#This Row],[Close Price]]-Table2[[#This Row],[20D EMA]])/Table2[[#This Row],[20D EMA]]</f>
        <v>-0.11418664611919518</v>
      </c>
      <c r="T728" s="1">
        <f>(Table2[[#This Row],[Close Price]]-Table2[[#This Row],[50D EMA]])/Table2[[#This Row],[50D EMA]]</f>
        <v>-0.17304904042511479</v>
      </c>
      <c r="U728" s="1">
        <f>(Table2[[#This Row],[Close Price]]-Table2[[#This Row],[200D EMA]])/Table2[[#This Row],[200D EMA]]</f>
        <v>-0.26364449301324433</v>
      </c>
      <c r="V728">
        <v>1.5512679622438199</v>
      </c>
      <c r="W728">
        <v>598.54999999999995</v>
      </c>
      <c r="X728">
        <v>606.20000000000005</v>
      </c>
      <c r="Y728">
        <v>591</v>
      </c>
      <c r="Z728">
        <v>647.29999999999995</v>
      </c>
      <c r="AA728">
        <v>591</v>
      </c>
      <c r="AB728">
        <v>683.95</v>
      </c>
      <c r="AC728" s="1">
        <f>(Table2[[#This Row],[Close Price]]/Table2[[#This Row],[Day Low]])-1</f>
        <v>-1.2530281513658537E-3</v>
      </c>
      <c r="AD728" s="1">
        <f>(Table2[[#This Row],[Day High]]/Table2[[#This Row],[Close Price]])-1</f>
        <v>1.4051522248243797E-2</v>
      </c>
      <c r="AE728" s="1">
        <f>(Table2[[#This Row],[Close Price]]/Table2[[#This Row],[Current Week Low]])-1</f>
        <v>1.150592216582047E-2</v>
      </c>
      <c r="AF728" s="1">
        <f>(Table2[[#This Row],[Current Week High]]/Table2[[#This Row],[Close Price]])-1</f>
        <v>8.2803613248578101E-2</v>
      </c>
      <c r="AG728" s="1">
        <f>(Table2[[#This Row],[Close Price]]/Table2[[#This Row],[Current Month Low]])-1</f>
        <v>1.150592216582047E-2</v>
      </c>
      <c r="AH728" s="1">
        <f>(Table2[[#This Row],[Current Month High]]/Table2[[#This Row],[Close Price]])-1</f>
        <v>0.1441117430578791</v>
      </c>
      <c r="AI728">
        <v>107.962529274004</v>
      </c>
      <c r="AJ728">
        <v>1.1505922165820399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-0.3</v>
      </c>
      <c r="AM728" t="s">
        <v>3110</v>
      </c>
      <c r="AN728">
        <v>-15.31</v>
      </c>
      <c r="AO728" t="s">
        <v>3110</v>
      </c>
      <c r="AP728">
        <v>-1.7715432671712002E-2</v>
      </c>
      <c r="AQ728">
        <f>(Table2[[#This Row],[Sharpe Ratio]]-AVERAGE(Table2[Sharpe Ratio]))/_xlfn.STDEV.P(Table2[Sharpe Ratio])</f>
        <v>-0.93657630991147833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718</v>
      </c>
      <c r="AT728">
        <f>_xlfn.RANK.AVG(Table2[[#This Row],[6M Return vs Nifty Z-Score]],Table2[6M Return vs Nifty Z-Score])</f>
        <v>728</v>
      </c>
      <c r="AU728">
        <f>_xlfn.RANK.AVG(Table2[[#This Row],[Sharpe Ratio Z-Score]],Table2[Sharpe Ratio Z-Score])</f>
        <v>607</v>
      </c>
      <c r="AV728">
        <f>(Table2[[#This Row],[Rank 1Y]]+Table2[[#This Row],[Rank 6M]]+Table2[[#This Row],[Rank Sharpe]])/3</f>
        <v>684.33333333333337</v>
      </c>
    </row>
    <row r="729" spans="1:48" x14ac:dyDescent="0.3">
      <c r="A729" t="s">
        <v>1148</v>
      </c>
      <c r="B729" t="s">
        <v>1149</v>
      </c>
      <c r="C729" t="s">
        <v>3078</v>
      </c>
      <c r="D729" t="s">
        <v>1150</v>
      </c>
      <c r="E729">
        <v>10383.313499025</v>
      </c>
      <c r="F729">
        <v>955.25</v>
      </c>
      <c r="G729">
        <v>-41.1958587785726</v>
      </c>
      <c r="H729">
        <f>(Table2[[#This Row],[1Y Return vs Nifty]]-AVERAGE(Table2[1Y Return vs Nifty]))/_xlfn.STDEV.P(Table2[1Y Return vs Nifty])</f>
        <v>-1.1408810011610431</v>
      </c>
      <c r="I729">
        <v>-9.9061799430421402</v>
      </c>
      <c r="J729">
        <f>(Table2[[#This Row],[1M Return vs Nifty]]-AVERAGE(Table2[1M Return vs Nifty]))/_xlfn.STDEV.P(Table2[1M Return vs Nifty])</f>
        <v>-0.66384099607590197</v>
      </c>
      <c r="K729">
        <v>-26.804090106421</v>
      </c>
      <c r="L729">
        <f>(Table2[[#This Row],[6M Return vs Nifty]]-AVERAGE(Table2[6M Return vs Nifty]))/_xlfn.STDEV.P(Table2[6M Return vs Nifty])</f>
        <v>-1.1008396098154292</v>
      </c>
      <c r="M729">
        <v>-4.0564243955167498</v>
      </c>
      <c r="N729">
        <f>(Table2[[#This Row],[1W Return vs Nifty]]-AVERAGE(Table2[1W Return vs Nifty]))/_xlfn.STDEV.P(Table2[1W Return vs Nifty])</f>
        <v>-0.17409734828524528</v>
      </c>
      <c r="O729">
        <v>994.38</v>
      </c>
      <c r="P729">
        <v>979.42149675563905</v>
      </c>
      <c r="Q729">
        <v>1024.8617784156399</v>
      </c>
      <c r="R729">
        <v>25.0306954040737</v>
      </c>
      <c r="S729" s="1">
        <f>(Table2[[#This Row],[Close Price]]-Table2[[#This Row],[20D EMA]])/Table2[[#This Row],[20D EMA]]</f>
        <v>-3.9351153482572052E-2</v>
      </c>
      <c r="T729" s="1">
        <f>(Table2[[#This Row],[Close Price]]-Table2[[#This Row],[50D EMA]])/Table2[[#This Row],[50D EMA]]</f>
        <v>-2.4679361067434E-2</v>
      </c>
      <c r="U729" s="1">
        <f>(Table2[[#This Row],[Close Price]]-Table2[[#This Row],[200D EMA]])/Table2[[#This Row],[200D EMA]]</f>
        <v>-6.7923089612391019E-2</v>
      </c>
      <c r="V729">
        <v>0.75233655517627596</v>
      </c>
      <c r="W729">
        <v>954.45</v>
      </c>
      <c r="X729">
        <v>956.15</v>
      </c>
      <c r="Y729">
        <v>942.05</v>
      </c>
      <c r="Z729">
        <v>989.85</v>
      </c>
      <c r="AA729">
        <v>942.05</v>
      </c>
      <c r="AB729">
        <v>1031.3</v>
      </c>
      <c r="AC729" s="1">
        <f>(Table2[[#This Row],[Close Price]]/Table2[[#This Row],[Day Low]])-1</f>
        <v>8.3817905600080955E-4</v>
      </c>
      <c r="AD729" s="1">
        <f>(Table2[[#This Row],[Day High]]/Table2[[#This Row],[Close Price]])-1</f>
        <v>9.4216173776495715E-4</v>
      </c>
      <c r="AE729" s="1">
        <f>(Table2[[#This Row],[Close Price]]/Table2[[#This Row],[Current Week Low]])-1</f>
        <v>1.4011995117032106E-2</v>
      </c>
      <c r="AF729" s="1">
        <f>(Table2[[#This Row],[Current Week High]]/Table2[[#This Row],[Close Price]])-1</f>
        <v>3.6220884585187241E-2</v>
      </c>
      <c r="AG729" s="1">
        <f>(Table2[[#This Row],[Close Price]]/Table2[[#This Row],[Current Month Low]])-1</f>
        <v>1.4011995117032106E-2</v>
      </c>
      <c r="AH729" s="1">
        <f>(Table2[[#This Row],[Current Month High]]/Table2[[#This Row],[Close Price]])-1</f>
        <v>7.9612666841140989E-2</v>
      </c>
      <c r="AI729">
        <v>35.775974875686998</v>
      </c>
      <c r="AJ729">
        <v>11.8559718969555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-0.09</v>
      </c>
      <c r="AM729" t="s">
        <v>3110</v>
      </c>
      <c r="AN729">
        <v>-2.86</v>
      </c>
      <c r="AO729" t="s">
        <v>3110</v>
      </c>
      <c r="AP729">
        <v>-6.8698612826118E-2</v>
      </c>
      <c r="AQ729">
        <f>(Table2[[#This Row],[Sharpe Ratio]]-AVERAGE(Table2[Sharpe Ratio]))/_xlfn.STDEV.P(Table2[Sharpe Ratio])</f>
        <v>-1.5333013094547692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702</v>
      </c>
      <c r="AT729">
        <f>_xlfn.RANK.AVG(Table2[[#This Row],[6M Return vs Nifty Z-Score]],Table2[6M Return vs Nifty Z-Score])</f>
        <v>664</v>
      </c>
      <c r="AU729">
        <f>_xlfn.RANK.AVG(Table2[[#This Row],[Sharpe Ratio Z-Score]],Table2[Sharpe Ratio Z-Score])</f>
        <v>693</v>
      </c>
      <c r="AV729">
        <f>(Table2[[#This Row],[Rank 1Y]]+Table2[[#This Row],[Rank 6M]]+Table2[[#This Row],[Rank Sharpe]])/3</f>
        <v>686.33333333333337</v>
      </c>
    </row>
    <row r="730" spans="1:48" x14ac:dyDescent="0.3">
      <c r="A730" t="s">
        <v>2343</v>
      </c>
      <c r="B730" t="s">
        <v>2344</v>
      </c>
      <c r="C730" t="s">
        <v>3076</v>
      </c>
      <c r="D730" t="s">
        <v>514</v>
      </c>
      <c r="E730">
        <v>2188.2801167099901</v>
      </c>
      <c r="F730">
        <v>560.04999999999995</v>
      </c>
      <c r="G730">
        <v>-42.099275461605799</v>
      </c>
      <c r="H730">
        <f>(Table2[[#This Row],[1Y Return vs Nifty]]-AVERAGE(Table2[1Y Return vs Nifty]))/_xlfn.STDEV.P(Table2[1Y Return vs Nifty])</f>
        <v>-1.1545224499217299</v>
      </c>
      <c r="I730">
        <v>-4.6042193758916001</v>
      </c>
      <c r="J730">
        <f>(Table2[[#This Row],[1M Return vs Nifty]]-AVERAGE(Table2[1M Return vs Nifty]))/_xlfn.STDEV.P(Table2[1M Return vs Nifty])</f>
        <v>-0.12011515490944565</v>
      </c>
      <c r="K730">
        <v>-23.1003980920181</v>
      </c>
      <c r="L730">
        <f>(Table2[[#This Row],[6M Return vs Nifty]]-AVERAGE(Table2[6M Return vs Nifty]))/_xlfn.STDEV.P(Table2[6M Return vs Nifty])</f>
        <v>-0.97047152160617089</v>
      </c>
      <c r="M730">
        <v>3.4650426717979701</v>
      </c>
      <c r="N730">
        <f>(Table2[[#This Row],[1W Return vs Nifty]]-AVERAGE(Table2[1W Return vs Nifty]))/_xlfn.STDEV.P(Table2[1W Return vs Nifty])</f>
        <v>1.2871981977452005</v>
      </c>
      <c r="O730">
        <v>554.38</v>
      </c>
      <c r="P730">
        <v>552.40504922393097</v>
      </c>
      <c r="Q730">
        <v>592.28941986559198</v>
      </c>
      <c r="R730">
        <v>53.743257784073499</v>
      </c>
      <c r="S730" s="1">
        <f>(Table2[[#This Row],[Close Price]]-Table2[[#This Row],[20D EMA]])/Table2[[#This Row],[20D EMA]]</f>
        <v>1.0227641689815575E-2</v>
      </c>
      <c r="T730" s="1">
        <f>(Table2[[#This Row],[Close Price]]-Table2[[#This Row],[50D EMA]])/Table2[[#This Row],[50D EMA]]</f>
        <v>1.383939337051554E-2</v>
      </c>
      <c r="U730" s="1">
        <f>(Table2[[#This Row],[Close Price]]-Table2[[#This Row],[200D EMA]])/Table2[[#This Row],[200D EMA]]</f>
        <v>-5.4431868583619314E-2</v>
      </c>
      <c r="V730">
        <v>1.6167596841424301</v>
      </c>
      <c r="W730">
        <v>556.95000000000005</v>
      </c>
      <c r="X730">
        <v>560</v>
      </c>
      <c r="Y730">
        <v>535</v>
      </c>
      <c r="Z730">
        <v>573</v>
      </c>
      <c r="AA730">
        <v>535</v>
      </c>
      <c r="AB730">
        <v>581</v>
      </c>
      <c r="AC730" s="1">
        <f>(Table2[[#This Row],[Close Price]]/Table2[[#This Row],[Day Low]])-1</f>
        <v>5.5660292665409283E-3</v>
      </c>
      <c r="AD730" s="1">
        <f>(Table2[[#This Row],[Day High]]/Table2[[#This Row],[Close Price]])-1</f>
        <v>-8.9277743058557846E-5</v>
      </c>
      <c r="AE730" s="1">
        <f>(Table2[[#This Row],[Close Price]]/Table2[[#This Row],[Current Week Low]])-1</f>
        <v>4.6822429906542062E-2</v>
      </c>
      <c r="AF730" s="1">
        <f>(Table2[[#This Row],[Current Week High]]/Table2[[#This Row],[Close Price]])-1</f>
        <v>2.3122935452191795E-2</v>
      </c>
      <c r="AG730" s="1">
        <f>(Table2[[#This Row],[Close Price]]/Table2[[#This Row],[Current Month Low]])-1</f>
        <v>4.6822429906542062E-2</v>
      </c>
      <c r="AH730" s="1">
        <f>(Table2[[#This Row],[Current Month High]]/Table2[[#This Row],[Close Price]])-1</f>
        <v>3.7407374341576816E-2</v>
      </c>
      <c r="AI730">
        <v>41.362378359075102</v>
      </c>
      <c r="AJ730">
        <v>21.472725300943399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-0.04</v>
      </c>
      <c r="AM730" t="s">
        <v>3110</v>
      </c>
      <c r="AN730">
        <v>6.18</v>
      </c>
      <c r="AO730" t="s">
        <v>3111</v>
      </c>
      <c r="AP730">
        <v>-0.104956727089713</v>
      </c>
      <c r="AQ730">
        <f>(Table2[[#This Row],[Sharpe Ratio]]-AVERAGE(Table2[Sharpe Ratio]))/_xlfn.STDEV.P(Table2[Sharpe Ratio])</f>
        <v>-1.9576789797346115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705</v>
      </c>
      <c r="AT730">
        <f>_xlfn.RANK.AVG(Table2[[#This Row],[6M Return vs Nifty Z-Score]],Table2[6M Return vs Nifty Z-Score])</f>
        <v>637</v>
      </c>
      <c r="AU730">
        <f>_xlfn.RANK.AVG(Table2[[#This Row],[Sharpe Ratio Z-Score]],Table2[Sharpe Ratio Z-Score])</f>
        <v>721</v>
      </c>
      <c r="AV730">
        <f>(Table2[[#This Row],[Rank 1Y]]+Table2[[#This Row],[Rank 6M]]+Table2[[#This Row],[Rank Sharpe]])/3</f>
        <v>687.66666666666663</v>
      </c>
    </row>
    <row r="731" spans="1:48" x14ac:dyDescent="0.3">
      <c r="A731" t="s">
        <v>1002</v>
      </c>
      <c r="B731" t="s">
        <v>1003</v>
      </c>
      <c r="C731" t="s">
        <v>3082</v>
      </c>
      <c r="D731" t="s">
        <v>558</v>
      </c>
      <c r="E731">
        <v>13155.273976319901</v>
      </c>
      <c r="F731">
        <v>136.96</v>
      </c>
      <c r="G731">
        <v>-65.925416787577404</v>
      </c>
      <c r="H731">
        <f>(Table2[[#This Row],[1Y Return vs Nifty]]-AVERAGE(Table2[1Y Return vs Nifty]))/_xlfn.STDEV.P(Table2[1Y Return vs Nifty])</f>
        <v>-1.5142934085140292</v>
      </c>
      <c r="I731">
        <v>-11.2271368170884</v>
      </c>
      <c r="J731">
        <f>(Table2[[#This Row],[1M Return vs Nifty]]-AVERAGE(Table2[1M Return vs Nifty]))/_xlfn.STDEV.P(Table2[1M Return vs Nifty])</f>
        <v>-0.79930756139428982</v>
      </c>
      <c r="K731">
        <v>-35.684879371303502</v>
      </c>
      <c r="L731">
        <f>(Table2[[#This Row],[6M Return vs Nifty]]-AVERAGE(Table2[6M Return vs Nifty]))/_xlfn.STDEV.P(Table2[6M Return vs Nifty])</f>
        <v>-1.4134389063416251</v>
      </c>
      <c r="M731">
        <v>-5.0905614430409996</v>
      </c>
      <c r="N731">
        <f>(Table2[[#This Row],[1W Return vs Nifty]]-AVERAGE(Table2[1W Return vs Nifty]))/_xlfn.STDEV.P(Table2[1W Return vs Nifty])</f>
        <v>-0.37501292074041742</v>
      </c>
      <c r="O731">
        <v>142.56</v>
      </c>
      <c r="P731">
        <v>146.620392528434</v>
      </c>
      <c r="Q731">
        <v>176.147199615147</v>
      </c>
      <c r="R731">
        <v>40.449041031790102</v>
      </c>
      <c r="S731" s="1">
        <f>(Table2[[#This Row],[Close Price]]-Table2[[#This Row],[20D EMA]])/Table2[[#This Row],[20D EMA]]</f>
        <v>-3.9281705948372575E-2</v>
      </c>
      <c r="T731" s="1">
        <f>(Table2[[#This Row],[Close Price]]-Table2[[#This Row],[50D EMA]])/Table2[[#This Row],[50D EMA]]</f>
        <v>-6.5887100435640653E-2</v>
      </c>
      <c r="U731" s="1">
        <f>(Table2[[#This Row],[Close Price]]-Table2[[#This Row],[200D EMA]])/Table2[[#This Row],[200D EMA]]</f>
        <v>-0.22246847920809787</v>
      </c>
      <c r="V731">
        <v>0.97838209475802196</v>
      </c>
      <c r="W731">
        <v>137</v>
      </c>
      <c r="X731">
        <v>137.79</v>
      </c>
      <c r="Y731">
        <v>133.65</v>
      </c>
      <c r="Z731">
        <v>140</v>
      </c>
      <c r="AA731">
        <v>133.65</v>
      </c>
      <c r="AB731">
        <v>150.19999999999999</v>
      </c>
      <c r="AC731" s="1">
        <f>(Table2[[#This Row],[Close Price]]/Table2[[#This Row],[Day Low]])-1</f>
        <v>-2.9197080291964994E-4</v>
      </c>
      <c r="AD731" s="1">
        <f>(Table2[[#This Row],[Day High]]/Table2[[#This Row],[Close Price]])-1</f>
        <v>6.0601635514017094E-3</v>
      </c>
      <c r="AE731" s="1">
        <f>(Table2[[#This Row],[Close Price]]/Table2[[#This Row],[Current Week Low]])-1</f>
        <v>2.4766180321735831E-2</v>
      </c>
      <c r="AF731" s="1">
        <f>(Table2[[#This Row],[Current Week High]]/Table2[[#This Row],[Close Price]])-1</f>
        <v>2.2196261682242868E-2</v>
      </c>
      <c r="AG731" s="1">
        <f>(Table2[[#This Row],[Close Price]]/Table2[[#This Row],[Current Month Low]])-1</f>
        <v>2.4766180321735831E-2</v>
      </c>
      <c r="AH731" s="1">
        <f>(Table2[[#This Row],[Current Month High]]/Table2[[#This Row],[Close Price]])-1</f>
        <v>9.6670560747663448E-2</v>
      </c>
      <c r="AI731">
        <v>118.823014018691</v>
      </c>
      <c r="AJ731">
        <v>9.1314741035856493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-0.13</v>
      </c>
      <c r="AM731" t="s">
        <v>3110</v>
      </c>
      <c r="AN731">
        <v>1.86</v>
      </c>
      <c r="AO731" t="s">
        <v>3111</v>
      </c>
      <c r="AP731">
        <v>-2.8850304000013E-2</v>
      </c>
      <c r="AQ731">
        <f>(Table2[[#This Row],[Sharpe Ratio]]-AVERAGE(Table2[Sharpe Ratio]))/_xlfn.STDEV.P(Table2[Sharpe Ratio])</f>
        <v>-1.0669027443977508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733</v>
      </c>
      <c r="AT731">
        <f>_xlfn.RANK.AVG(Table2[[#This Row],[6M Return vs Nifty Z-Score]],Table2[6M Return vs Nifty Z-Score])</f>
        <v>711</v>
      </c>
      <c r="AU731">
        <f>_xlfn.RANK.AVG(Table2[[#This Row],[Sharpe Ratio Z-Score]],Table2[Sharpe Ratio Z-Score])</f>
        <v>620</v>
      </c>
      <c r="AV731">
        <f>(Table2[[#This Row],[Rank 1Y]]+Table2[[#This Row],[Rank 6M]]+Table2[[#This Row],[Rank Sharpe]])/3</f>
        <v>688</v>
      </c>
    </row>
    <row r="732" spans="1:48" x14ac:dyDescent="0.3">
      <c r="A732" t="s">
        <v>2511</v>
      </c>
      <c r="B732" t="s">
        <v>2512</v>
      </c>
      <c r="C732" t="s">
        <v>3080</v>
      </c>
      <c r="D732" t="s">
        <v>545</v>
      </c>
      <c r="E732">
        <v>1828.8801652330001</v>
      </c>
      <c r="F732">
        <v>109.19</v>
      </c>
      <c r="G732">
        <v>-54.590843383999498</v>
      </c>
      <c r="H732">
        <f>(Table2[[#This Row],[1Y Return vs Nifty]]-AVERAGE(Table2[1Y Return vs Nifty]))/_xlfn.STDEV.P(Table2[1Y Return vs Nifty])</f>
        <v>-1.3431431461677317</v>
      </c>
      <c r="I732">
        <v>-0.59135238521770594</v>
      </c>
      <c r="J732">
        <f>(Table2[[#This Row],[1M Return vs Nifty]]-AVERAGE(Table2[1M Return vs Nifty]))/_xlfn.STDEV.P(Table2[1M Return vs Nifty])</f>
        <v>0.29141176090952636</v>
      </c>
      <c r="K732">
        <v>-26.4114255914611</v>
      </c>
      <c r="L732">
        <f>(Table2[[#This Row],[6M Return vs Nifty]]-AVERAGE(Table2[6M Return vs Nifty]))/_xlfn.STDEV.P(Table2[6M Return vs Nifty])</f>
        <v>-1.0870180172197526</v>
      </c>
      <c r="M732">
        <v>-7.7500289683688903</v>
      </c>
      <c r="N732">
        <f>(Table2[[#This Row],[1W Return vs Nifty]]-AVERAGE(Table2[1W Return vs Nifty]))/_xlfn.STDEV.P(Table2[1W Return vs Nifty])</f>
        <v>-0.89170308434725176</v>
      </c>
      <c r="O732">
        <v>112.39</v>
      </c>
      <c r="P732">
        <v>109.261721724452</v>
      </c>
      <c r="Q732">
        <v>117.93263155110699</v>
      </c>
      <c r="R732">
        <v>40.7679863367999</v>
      </c>
      <c r="S732" s="1">
        <f>(Table2[[#This Row],[Close Price]]-Table2[[#This Row],[20D EMA]])/Table2[[#This Row],[20D EMA]]</f>
        <v>-2.8472284011033036E-2</v>
      </c>
      <c r="T732" s="1">
        <f>(Table2[[#This Row],[Close Price]]-Table2[[#This Row],[50D EMA]])/Table2[[#This Row],[50D EMA]]</f>
        <v>-6.5642132779931744E-4</v>
      </c>
      <c r="U732" s="1">
        <f>(Table2[[#This Row],[Close Price]]-Table2[[#This Row],[200D EMA]])/Table2[[#This Row],[200D EMA]]</f>
        <v>-7.413242150301981E-2</v>
      </c>
      <c r="V732">
        <v>1.1894274160413001</v>
      </c>
      <c r="W732">
        <v>109.01</v>
      </c>
      <c r="X732">
        <v>109.77</v>
      </c>
      <c r="Y732">
        <v>106</v>
      </c>
      <c r="Z732">
        <v>113.83</v>
      </c>
      <c r="AA732">
        <v>106</v>
      </c>
      <c r="AB732">
        <v>121.97</v>
      </c>
      <c r="AC732" s="1">
        <f>(Table2[[#This Row],[Close Price]]/Table2[[#This Row],[Day Low]])-1</f>
        <v>1.6512246582882639E-3</v>
      </c>
      <c r="AD732" s="1">
        <f>(Table2[[#This Row],[Day High]]/Table2[[#This Row],[Close Price]])-1</f>
        <v>5.3118417437494347E-3</v>
      </c>
      <c r="AE732" s="1">
        <f>(Table2[[#This Row],[Close Price]]/Table2[[#This Row],[Current Week Low]])-1</f>
        <v>3.0094339622641408E-2</v>
      </c>
      <c r="AF732" s="1">
        <f>(Table2[[#This Row],[Current Week High]]/Table2[[#This Row],[Close Price]])-1</f>
        <v>4.2494733949995478E-2</v>
      </c>
      <c r="AG732" s="1">
        <f>(Table2[[#This Row],[Close Price]]/Table2[[#This Row],[Current Month Low]])-1</f>
        <v>3.0094339622641408E-2</v>
      </c>
      <c r="AH732" s="1">
        <f>(Table2[[#This Row],[Current Month High]]/Table2[[#This Row],[Close Price]])-1</f>
        <v>0.11704368531916853</v>
      </c>
      <c r="AI732">
        <v>70.665811887535398</v>
      </c>
      <c r="AJ732">
        <v>36.572858036272599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0.04</v>
      </c>
      <c r="AM732" t="s">
        <v>3111</v>
      </c>
      <c r="AN732">
        <v>-2.11</v>
      </c>
      <c r="AO732" t="s">
        <v>3110</v>
      </c>
      <c r="AP732">
        <v>-7.1541000225462004E-2</v>
      </c>
      <c r="AQ732">
        <f>(Table2[[#This Row],[Sharpe Ratio]]-AVERAGE(Table2[Sharpe Ratio]))/_xlfn.STDEV.P(Table2[Sharpe Ratio])</f>
        <v>-1.5665696072431492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722</v>
      </c>
      <c r="AT732">
        <f>_xlfn.RANK.AVG(Table2[[#This Row],[6M Return vs Nifty Z-Score]],Table2[6M Return vs Nifty Z-Score])</f>
        <v>659</v>
      </c>
      <c r="AU732">
        <f>_xlfn.RANK.AVG(Table2[[#This Row],[Sharpe Ratio Z-Score]],Table2[Sharpe Ratio Z-Score])</f>
        <v>694</v>
      </c>
      <c r="AV732">
        <f>(Table2[[#This Row],[Rank 1Y]]+Table2[[#This Row],[Rank 6M]]+Table2[[#This Row],[Rank Sharpe]])/3</f>
        <v>691.66666666666663</v>
      </c>
    </row>
    <row r="733" spans="1:48" x14ac:dyDescent="0.3">
      <c r="A733" t="s">
        <v>1269</v>
      </c>
      <c r="B733" t="s">
        <v>1270</v>
      </c>
      <c r="C733" t="s">
        <v>3078</v>
      </c>
      <c r="D733" t="s">
        <v>98</v>
      </c>
      <c r="E733">
        <v>8719.0265892699899</v>
      </c>
      <c r="F733">
        <v>295.3</v>
      </c>
      <c r="G733">
        <v>-66.838294477791194</v>
      </c>
      <c r="H733">
        <f>(Table2[[#This Row],[1Y Return vs Nifty]]-AVERAGE(Table2[1Y Return vs Nifty]))/_xlfn.STDEV.P(Table2[1Y Return vs Nifty])</f>
        <v>-1.5280777169839761</v>
      </c>
      <c r="I733">
        <v>0.984456018644148</v>
      </c>
      <c r="J733">
        <f>(Table2[[#This Row],[1M Return vs Nifty]]-AVERAGE(Table2[1M Return vs Nifty]))/_xlfn.STDEV.P(Table2[1M Return vs Nifty])</f>
        <v>0.45301382095039083</v>
      </c>
      <c r="K733">
        <v>-26.481981288595101</v>
      </c>
      <c r="L733">
        <f>(Table2[[#This Row],[6M Return vs Nifty]]-AVERAGE(Table2[6M Return vs Nifty]))/_xlfn.STDEV.P(Table2[6M Return vs Nifty])</f>
        <v>-1.0895015421218937</v>
      </c>
      <c r="M733">
        <v>-6.1477924811405797</v>
      </c>
      <c r="N733">
        <f>(Table2[[#This Row],[1W Return vs Nifty]]-AVERAGE(Table2[1W Return vs Nifty]))/_xlfn.STDEV.P(Table2[1W Return vs Nifty])</f>
        <v>-0.58041527021206429</v>
      </c>
      <c r="O733">
        <v>303.16000000000003</v>
      </c>
      <c r="P733">
        <v>300.55817415290801</v>
      </c>
      <c r="Q733">
        <v>348.67726185937198</v>
      </c>
      <c r="R733">
        <v>37.125716841971297</v>
      </c>
      <c r="S733" s="1">
        <f>(Table2[[#This Row],[Close Price]]-Table2[[#This Row],[20D EMA]])/Table2[[#This Row],[20D EMA]]</f>
        <v>-2.5926903285393894E-2</v>
      </c>
      <c r="T733" s="1">
        <f>(Table2[[#This Row],[Close Price]]-Table2[[#This Row],[50D EMA]])/Table2[[#This Row],[50D EMA]]</f>
        <v>-1.7494696884314046E-2</v>
      </c>
      <c r="U733" s="1">
        <f>(Table2[[#This Row],[Close Price]]-Table2[[#This Row],[200D EMA]])/Table2[[#This Row],[200D EMA]]</f>
        <v>-0.15308500925678376</v>
      </c>
      <c r="V733">
        <v>0.63302549259069096</v>
      </c>
      <c r="W733">
        <v>295.89999999999998</v>
      </c>
      <c r="X733">
        <v>298.5</v>
      </c>
      <c r="Y733">
        <v>286.55</v>
      </c>
      <c r="Z733">
        <v>301.85000000000002</v>
      </c>
      <c r="AA733">
        <v>286.55</v>
      </c>
      <c r="AB733">
        <v>315.7</v>
      </c>
      <c r="AC733" s="1">
        <f>(Table2[[#This Row],[Close Price]]/Table2[[#This Row],[Day Low]])-1</f>
        <v>-2.027712064886722E-3</v>
      </c>
      <c r="AD733" s="1">
        <f>(Table2[[#This Row],[Day High]]/Table2[[#This Row],[Close Price]])-1</f>
        <v>1.0836437521164921E-2</v>
      </c>
      <c r="AE733" s="1">
        <f>(Table2[[#This Row],[Close Price]]/Table2[[#This Row],[Current Week Low]])-1</f>
        <v>3.0535683126853952E-2</v>
      </c>
      <c r="AF733" s="1">
        <f>(Table2[[#This Row],[Current Week High]]/Table2[[#This Row],[Close Price]])-1</f>
        <v>2.2180833051134385E-2</v>
      </c>
      <c r="AG733" s="1">
        <f>(Table2[[#This Row],[Close Price]]/Table2[[#This Row],[Current Month Low]])-1</f>
        <v>3.0535683126853952E-2</v>
      </c>
      <c r="AH733" s="1">
        <f>(Table2[[#This Row],[Current Month High]]/Table2[[#This Row],[Close Price]])-1</f>
        <v>6.9082289197426316E-2</v>
      </c>
      <c r="AI733">
        <v>89.637656620385997</v>
      </c>
      <c r="AJ733">
        <v>13.1417624521072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-0.11</v>
      </c>
      <c r="AM733" t="s">
        <v>3110</v>
      </c>
      <c r="AN733">
        <v>-0.79</v>
      </c>
      <c r="AO733" t="s">
        <v>3110</v>
      </c>
      <c r="AP733">
        <v>-9.5490747044700994E-2</v>
      </c>
      <c r="AQ733">
        <f>(Table2[[#This Row],[Sharpe Ratio]]-AVERAGE(Table2[Sharpe Ratio]))/_xlfn.STDEV.P(Table2[Sharpe Ratio])</f>
        <v>-1.846885833427742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734</v>
      </c>
      <c r="AT733">
        <f>_xlfn.RANK.AVG(Table2[[#This Row],[6M Return vs Nifty Z-Score]],Table2[6M Return vs Nifty Z-Score])</f>
        <v>661</v>
      </c>
      <c r="AU733">
        <f>_xlfn.RANK.AVG(Table2[[#This Row],[Sharpe Ratio Z-Score]],Table2[Sharpe Ratio Z-Score])</f>
        <v>713</v>
      </c>
      <c r="AV733">
        <f>(Table2[[#This Row],[Rank 1Y]]+Table2[[#This Row],[Rank 6M]]+Table2[[#This Row],[Rank Sharpe]])/3</f>
        <v>702.66666666666663</v>
      </c>
    </row>
    <row r="734" spans="1:48" x14ac:dyDescent="0.3">
      <c r="A734" t="s">
        <v>2096</v>
      </c>
      <c r="B734" t="s">
        <v>2097</v>
      </c>
      <c r="C734" t="s">
        <v>3077</v>
      </c>
      <c r="D734" t="s">
        <v>260</v>
      </c>
      <c r="E734">
        <v>2785.5729114000001</v>
      </c>
      <c r="F734">
        <v>408.05</v>
      </c>
      <c r="G734">
        <v>-60.305701420129203</v>
      </c>
      <c r="H734">
        <f>(Table2[[#This Row],[1Y Return vs Nifty]]-AVERAGE(Table2[1Y Return vs Nifty]))/_xlfn.STDEV.P(Table2[1Y Return vs Nifty])</f>
        <v>-1.4294365969513929</v>
      </c>
      <c r="I734">
        <v>-16.650178873311301</v>
      </c>
      <c r="J734">
        <f>(Table2[[#This Row],[1M Return vs Nifty]]-AVERAGE(Table2[1M Return vs Nifty]))/_xlfn.STDEV.P(Table2[1M Return vs Nifty])</f>
        <v>-1.3554505327264157</v>
      </c>
      <c r="K734">
        <v>-32.906186233689901</v>
      </c>
      <c r="L734">
        <f>(Table2[[#This Row],[6M Return vs Nifty]]-AVERAGE(Table2[6M Return vs Nifty]))/_xlfn.STDEV.P(Table2[6M Return vs Nifty])</f>
        <v>-1.3156303113876864</v>
      </c>
      <c r="M734">
        <v>-5.1790656742058596</v>
      </c>
      <c r="N734">
        <f>(Table2[[#This Row],[1W Return vs Nifty]]-AVERAGE(Table2[1W Return vs Nifty]))/_xlfn.STDEV.P(Table2[1W Return vs Nifty])</f>
        <v>-0.39220781605121108</v>
      </c>
      <c r="O734">
        <v>438.86</v>
      </c>
      <c r="P734">
        <v>447.95301933626303</v>
      </c>
      <c r="Q734">
        <v>487.50433499121601</v>
      </c>
      <c r="R734">
        <v>20.5013440763604</v>
      </c>
      <c r="S734" s="1">
        <f>(Table2[[#This Row],[Close Price]]-Table2[[#This Row],[20D EMA]])/Table2[[#This Row],[20D EMA]]</f>
        <v>-7.0204621063664957E-2</v>
      </c>
      <c r="T734" s="1">
        <f>(Table2[[#This Row],[Close Price]]-Table2[[#This Row],[50D EMA]])/Table2[[#This Row],[50D EMA]]</f>
        <v>-8.9078581042690064E-2</v>
      </c>
      <c r="U734" s="1">
        <f>(Table2[[#This Row],[Close Price]]-Table2[[#This Row],[200D EMA]])/Table2[[#This Row],[200D EMA]]</f>
        <v>-0.16298180198263804</v>
      </c>
      <c r="V734">
        <v>0.81987550419510802</v>
      </c>
      <c r="W734">
        <v>409</v>
      </c>
      <c r="X734">
        <v>412</v>
      </c>
      <c r="Y734">
        <v>407.35</v>
      </c>
      <c r="Z734">
        <v>432</v>
      </c>
      <c r="AA734">
        <v>407.35</v>
      </c>
      <c r="AB734">
        <v>444.9</v>
      </c>
      <c r="AC734" s="1">
        <f>(Table2[[#This Row],[Close Price]]/Table2[[#This Row],[Day Low]])-1</f>
        <v>-2.322738386308032E-3</v>
      </c>
      <c r="AD734" s="1">
        <f>(Table2[[#This Row],[Day High]]/Table2[[#This Row],[Close Price]])-1</f>
        <v>9.6801862516848747E-3</v>
      </c>
      <c r="AE734" s="1">
        <f>(Table2[[#This Row],[Close Price]]/Table2[[#This Row],[Current Week Low]])-1</f>
        <v>1.7184239597396456E-3</v>
      </c>
      <c r="AF734" s="1">
        <f>(Table2[[#This Row],[Current Week High]]/Table2[[#This Row],[Close Price]])-1</f>
        <v>5.8693787526038488E-2</v>
      </c>
      <c r="AG734" s="1">
        <f>(Table2[[#This Row],[Close Price]]/Table2[[#This Row],[Current Month Low]])-1</f>
        <v>1.7184239597396456E-3</v>
      </c>
      <c r="AH734" s="1">
        <f>(Table2[[#This Row],[Current Month High]]/Table2[[#This Row],[Close Price]])-1</f>
        <v>9.0307560347996585E-2</v>
      </c>
      <c r="AI734">
        <v>58.350692317117897</v>
      </c>
      <c r="AJ734">
        <v>2.01249999999999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-0.13</v>
      </c>
      <c r="AM734" t="s">
        <v>3110</v>
      </c>
      <c r="AN734">
        <v>-3.84</v>
      </c>
      <c r="AO734" t="s">
        <v>3110</v>
      </c>
      <c r="AP734">
        <v>-6.7338936006488007E-2</v>
      </c>
      <c r="AQ734">
        <f>(Table2[[#This Row],[Sharpe Ratio]]-AVERAGE(Table2[Sharpe Ratio]))/_xlfn.STDEV.P(Table2[Sharpe Ratio])</f>
        <v>-1.5173871756734809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728</v>
      </c>
      <c r="AT734">
        <f>_xlfn.RANK.AVG(Table2[[#This Row],[6M Return vs Nifty Z-Score]],Table2[6M Return vs Nifty Z-Score])</f>
        <v>698</v>
      </c>
      <c r="AU734">
        <f>_xlfn.RANK.AVG(Table2[[#This Row],[Sharpe Ratio Z-Score]],Table2[Sharpe Ratio Z-Score])</f>
        <v>690</v>
      </c>
      <c r="AV734">
        <f>(Table2[[#This Row],[Rank 1Y]]+Table2[[#This Row],[Rank 6M]]+Table2[[#This Row],[Rank Sharpe]])/3</f>
        <v>705.33333333333337</v>
      </c>
    </row>
    <row r="735" spans="1:48" x14ac:dyDescent="0.3">
      <c r="A735" t="s">
        <v>1634</v>
      </c>
      <c r="B735" t="s">
        <v>1635</v>
      </c>
      <c r="C735" t="s">
        <v>3078</v>
      </c>
      <c r="D735" t="s">
        <v>465</v>
      </c>
      <c r="E735">
        <v>5143.0056191499998</v>
      </c>
      <c r="F735">
        <v>309.95</v>
      </c>
      <c r="G735">
        <v>-43.092448394890297</v>
      </c>
      <c r="H735">
        <f>(Table2[[#This Row],[1Y Return vs Nifty]]-AVERAGE(Table2[1Y Return vs Nifty]))/_xlfn.STDEV.P(Table2[1Y Return vs Nifty])</f>
        <v>-1.1695192038386641</v>
      </c>
      <c r="I735">
        <v>-9.5954057433388904</v>
      </c>
      <c r="J735">
        <f>(Table2[[#This Row],[1M Return vs Nifty]]-AVERAGE(Table2[1M Return vs Nifty]))/_xlfn.STDEV.P(Table2[1M Return vs Nifty])</f>
        <v>-0.63197052834865985</v>
      </c>
      <c r="K735">
        <v>-45.499317757309598</v>
      </c>
      <c r="L735">
        <f>(Table2[[#This Row],[6M Return vs Nifty]]-AVERAGE(Table2[6M Return vs Nifty]))/_xlfn.STDEV.P(Table2[6M Return vs Nifty])</f>
        <v>-1.7589021803545559</v>
      </c>
      <c r="M735">
        <v>-5.4989149817316996</v>
      </c>
      <c r="N735">
        <f>(Table2[[#This Row],[1W Return vs Nifty]]-AVERAGE(Table2[1W Return vs Nifty]))/_xlfn.STDEV.P(Table2[1W Return vs Nifty])</f>
        <v>-0.45434919941504193</v>
      </c>
      <c r="O735">
        <v>322.93</v>
      </c>
      <c r="P735">
        <v>332.920773164602</v>
      </c>
      <c r="Q735">
        <v>370.23786399161202</v>
      </c>
      <c r="R735">
        <v>35.277543575111601</v>
      </c>
      <c r="S735" s="1">
        <f>(Table2[[#This Row],[Close Price]]-Table2[[#This Row],[20D EMA]])/Table2[[#This Row],[20D EMA]]</f>
        <v>-4.0194469389651065E-2</v>
      </c>
      <c r="T735" s="1">
        <f>(Table2[[#This Row],[Close Price]]-Table2[[#This Row],[50D EMA]])/Table2[[#This Row],[50D EMA]]</f>
        <v>-6.8997716622641772E-2</v>
      </c>
      <c r="U735" s="1">
        <f>(Table2[[#This Row],[Close Price]]-Table2[[#This Row],[200D EMA]])/Table2[[#This Row],[200D EMA]]</f>
        <v>-0.16283548997835048</v>
      </c>
      <c r="V735">
        <v>1.75879744686534</v>
      </c>
      <c r="W735">
        <v>309</v>
      </c>
      <c r="X735">
        <v>313.05</v>
      </c>
      <c r="Y735">
        <v>305</v>
      </c>
      <c r="Z735">
        <v>324.5</v>
      </c>
      <c r="AA735">
        <v>305</v>
      </c>
      <c r="AB735">
        <v>352.75</v>
      </c>
      <c r="AC735" s="1">
        <f>(Table2[[#This Row],[Close Price]]/Table2[[#This Row],[Day Low]])-1</f>
        <v>3.07443365695792E-3</v>
      </c>
      <c r="AD735" s="1">
        <f>(Table2[[#This Row],[Day High]]/Table2[[#This Row],[Close Price]])-1</f>
        <v>1.0001613163413525E-2</v>
      </c>
      <c r="AE735" s="1">
        <f>(Table2[[#This Row],[Close Price]]/Table2[[#This Row],[Current Week Low]])-1</f>
        <v>1.6229508196721198E-2</v>
      </c>
      <c r="AF735" s="1">
        <f>(Table2[[#This Row],[Current Week High]]/Table2[[#This Row],[Close Price]])-1</f>
        <v>4.6943055331505112E-2</v>
      </c>
      <c r="AG735" s="1">
        <f>(Table2[[#This Row],[Close Price]]/Table2[[#This Row],[Current Month Low]])-1</f>
        <v>1.6229508196721198E-2</v>
      </c>
      <c r="AH735" s="1">
        <f>(Table2[[#This Row],[Current Month High]]/Table2[[#This Row],[Close Price]])-1</f>
        <v>0.13808678819164388</v>
      </c>
      <c r="AI735">
        <v>74.995967091466298</v>
      </c>
      <c r="AJ735">
        <v>18.008756900818501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-0.27</v>
      </c>
      <c r="AM735" t="s">
        <v>3110</v>
      </c>
      <c r="AN735">
        <v>-0.14000000000000001</v>
      </c>
      <c r="AO735" t="s">
        <v>3110</v>
      </c>
      <c r="AP735">
        <v>-0.119259694614574</v>
      </c>
      <c r="AQ735">
        <f>(Table2[[#This Row],[Sharpe Ratio]]-AVERAGE(Table2[Sharpe Ratio]))/_xlfn.STDEV.P(Table2[Sharpe Ratio])</f>
        <v>-2.1250859218651681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709</v>
      </c>
      <c r="AT735">
        <f>_xlfn.RANK.AVG(Table2[[#This Row],[6M Return vs Nifty Z-Score]],Table2[6M Return vs Nifty Z-Score])</f>
        <v>725</v>
      </c>
      <c r="AU735">
        <f>_xlfn.RANK.AVG(Table2[[#This Row],[Sharpe Ratio Z-Score]],Table2[Sharpe Ratio Z-Score])</f>
        <v>728</v>
      </c>
      <c r="AV735">
        <f>(Table2[[#This Row],[Rank 1Y]]+Table2[[#This Row],[Rank 6M]]+Table2[[#This Row],[Rank Sharpe]])/3</f>
        <v>720.66666666666663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94F1-C7D0-45FF-B102-FD80824D8747}">
  <dimension ref="A1:Q1447"/>
  <sheetViews>
    <sheetView workbookViewId="0">
      <selection activeCell="B1" sqref="A1:Q1447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3063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1982145.9942221399</v>
      </c>
      <c r="F2">
        <v>2929.65</v>
      </c>
      <c r="G2">
        <v>-7.9053060916874296</v>
      </c>
      <c r="H2">
        <v>-8.3698359417352197</v>
      </c>
      <c r="I2">
        <v>-9.2208823311167496</v>
      </c>
      <c r="J2">
        <v>-0.84924601492896301</v>
      </c>
      <c r="K2">
        <v>3005.6726475342598</v>
      </c>
      <c r="L2">
        <v>2818.7796418200401</v>
      </c>
      <c r="M2">
        <v>34.052921684772699</v>
      </c>
      <c r="N2">
        <v>0.85407798228237397</v>
      </c>
      <c r="O2">
        <v>9.8288191422183306</v>
      </c>
      <c r="P2">
        <v>31.9483853533306</v>
      </c>
      <c r="Q2">
        <v>2.8396799394081001E-2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1519759.57149831</v>
      </c>
      <c r="F3">
        <v>4200.45</v>
      </c>
      <c r="G3">
        <v>-3.42163949093207</v>
      </c>
      <c r="H3">
        <v>3.87004899184151</v>
      </c>
      <c r="I3">
        <v>-7.9267037573136703</v>
      </c>
      <c r="J3">
        <v>-1.49503441388303</v>
      </c>
      <c r="K3">
        <v>4093.8362777778898</v>
      </c>
      <c r="L3">
        <v>3871.12838581289</v>
      </c>
      <c r="M3">
        <v>41.768643255831599</v>
      </c>
      <c r="N3">
        <v>0.87396276798108596</v>
      </c>
      <c r="O3">
        <v>5.4886976395386302</v>
      </c>
      <c r="P3">
        <v>26.863485351857399</v>
      </c>
      <c r="Q3">
        <v>-2.3079209852731E-2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1236698.09051615</v>
      </c>
      <c r="F4">
        <v>1623.5</v>
      </c>
      <c r="G4">
        <v>-25.664461193349901</v>
      </c>
      <c r="H4">
        <v>-2.5212805128991702</v>
      </c>
      <c r="I4">
        <v>2.7422507322156799</v>
      </c>
      <c r="J4">
        <v>1.82051194237618</v>
      </c>
      <c r="K4">
        <v>1608.91896404525</v>
      </c>
      <c r="L4">
        <v>1561.88182973174</v>
      </c>
      <c r="M4">
        <v>49.887093220393197</v>
      </c>
      <c r="N4">
        <v>0.99372442987695897</v>
      </c>
      <c r="O4">
        <v>10.5020018478595</v>
      </c>
      <c r="P4">
        <v>19.064207399801901</v>
      </c>
      <c r="Q4">
        <v>-8.1651114664388999E-2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861481.55556062504</v>
      </c>
      <c r="F5">
        <v>1441.75</v>
      </c>
      <c r="G5">
        <v>37.756043462375402</v>
      </c>
      <c r="H5">
        <v>0.88572778534555796</v>
      </c>
      <c r="I5">
        <v>16.3116347875781</v>
      </c>
      <c r="J5">
        <v>0.31861236925309</v>
      </c>
      <c r="K5">
        <v>1425.7764541121301</v>
      </c>
      <c r="L5">
        <v>1233.26151309957</v>
      </c>
      <c r="M5">
        <v>38.918304215417301</v>
      </c>
      <c r="N5">
        <v>0.72212461165532604</v>
      </c>
      <c r="O5">
        <v>6.5545344199757301</v>
      </c>
      <c r="P5">
        <v>70.208370226078699</v>
      </c>
      <c r="Q5">
        <v>0.13755612088604299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825412.84535189997</v>
      </c>
      <c r="F6">
        <v>1172.45</v>
      </c>
      <c r="G6">
        <v>-3.8127482123922598</v>
      </c>
      <c r="H6">
        <v>-4.4846936559006503</v>
      </c>
      <c r="I6">
        <v>3.91111219048631</v>
      </c>
      <c r="J6">
        <v>-1.6308862470699901</v>
      </c>
      <c r="K6">
        <v>1185.1347208027701</v>
      </c>
      <c r="L6">
        <v>1090.2390430953999</v>
      </c>
      <c r="M6">
        <v>28.132302089932399</v>
      </c>
      <c r="N6">
        <v>1.04276555062215</v>
      </c>
      <c r="O6">
        <v>7.2796281291312903</v>
      </c>
      <c r="P6">
        <v>30.4171301446051</v>
      </c>
      <c r="Q6">
        <v>6.3999965016459007E-2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742077.85905259999</v>
      </c>
      <c r="F7">
        <v>1791.65</v>
      </c>
      <c r="G7">
        <v>4.6341743005465297</v>
      </c>
      <c r="H7">
        <v>6.6229255181792901</v>
      </c>
      <c r="I7">
        <v>-5.0131137690848302</v>
      </c>
      <c r="J7">
        <v>-4.1722116595110403</v>
      </c>
      <c r="K7">
        <v>1676.0108933174499</v>
      </c>
      <c r="L7">
        <v>1558.46592373369</v>
      </c>
      <c r="M7">
        <v>49.136438733741699</v>
      </c>
      <c r="N7">
        <v>0.78332348118760398</v>
      </c>
      <c r="O7">
        <v>6.2149415343398502</v>
      </c>
      <c r="P7">
        <v>32.552805829911499</v>
      </c>
      <c r="Q7">
        <v>-5.1898120340132997E-2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721688.78447541001</v>
      </c>
      <c r="F8">
        <v>808.65</v>
      </c>
      <c r="G8">
        <v>18.4091107896481</v>
      </c>
      <c r="H8">
        <v>-6.62804656513672</v>
      </c>
      <c r="I8">
        <v>8.9624584871930608</v>
      </c>
      <c r="J8">
        <v>-5.9009232710440802</v>
      </c>
      <c r="K8">
        <v>840.81025368237795</v>
      </c>
      <c r="L8">
        <v>751.84870123276005</v>
      </c>
      <c r="M8">
        <v>28.4895533451799</v>
      </c>
      <c r="N8">
        <v>0.79586446017007295</v>
      </c>
      <c r="O8">
        <v>12.7805601929141</v>
      </c>
      <c r="P8">
        <v>48.867820324005798</v>
      </c>
      <c r="Q8">
        <v>8.2108081318713999E-2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710645.116695854</v>
      </c>
      <c r="F9">
        <v>1123.55</v>
      </c>
      <c r="G9">
        <v>47.406519360450503</v>
      </c>
      <c r="H9">
        <v>6.4282917042483296</v>
      </c>
      <c r="I9">
        <v>-3.21982359835462</v>
      </c>
      <c r="J9">
        <v>-6.7303524437998803</v>
      </c>
      <c r="K9">
        <v>1069.6718946984299</v>
      </c>
      <c r="L9">
        <v>935.41369941054802</v>
      </c>
      <c r="M9">
        <v>48.2855907274296</v>
      </c>
      <c r="N9">
        <v>1.16572237611416</v>
      </c>
      <c r="O9">
        <v>8.7624048773975396</v>
      </c>
      <c r="P9">
        <v>88.089060015066494</v>
      </c>
      <c r="Q9">
        <v>5.6328096699400001E-3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644739.59024911001</v>
      </c>
      <c r="F10">
        <v>2744.05</v>
      </c>
      <c r="G10">
        <v>-17.178295725122801</v>
      </c>
      <c r="H10">
        <v>7.4484681895179303</v>
      </c>
      <c r="I10">
        <v>2.3425192062393299</v>
      </c>
      <c r="J10">
        <v>4.5923907516187796</v>
      </c>
      <c r="K10">
        <v>2586.67977764331</v>
      </c>
      <c r="L10">
        <v>2486.3350383653101</v>
      </c>
      <c r="M10">
        <v>65.850465611328303</v>
      </c>
      <c r="N10">
        <v>0.88190488838866299</v>
      </c>
      <c r="O10">
        <v>2.45075709261857</v>
      </c>
      <c r="P10">
        <v>26.334568725397599</v>
      </c>
      <c r="Q10">
        <v>-3.9609747995205002E-2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616019.93131706503</v>
      </c>
      <c r="F11">
        <v>492.65</v>
      </c>
      <c r="G11">
        <v>-15.685389002890799</v>
      </c>
      <c r="H11">
        <v>11.936552843733301</v>
      </c>
      <c r="I11">
        <v>3.2989847321688002</v>
      </c>
      <c r="J11">
        <v>1.48127615786945</v>
      </c>
      <c r="K11">
        <v>459.63265278996698</v>
      </c>
      <c r="L11">
        <v>439.22478086507402</v>
      </c>
      <c r="M11">
        <v>62.163801148010101</v>
      </c>
      <c r="N11">
        <v>1.0509717234546301</v>
      </c>
      <c r="O11">
        <v>3.6537095300923599</v>
      </c>
      <c r="P11">
        <v>23.3629648178289</v>
      </c>
      <c r="Q11">
        <v>0.12649423063040099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500257.5194925</v>
      </c>
      <c r="F12">
        <v>3638.25</v>
      </c>
      <c r="G12">
        <v>14.042943744335901</v>
      </c>
      <c r="H12">
        <v>-1.80296991085958</v>
      </c>
      <c r="I12">
        <v>-3.6187686226404701</v>
      </c>
      <c r="J12">
        <v>-2.9180070752580698</v>
      </c>
      <c r="K12">
        <v>3620.6776166555401</v>
      </c>
      <c r="L12">
        <v>3400.00090561652</v>
      </c>
      <c r="M12">
        <v>48.237475405335204</v>
      </c>
      <c r="N12">
        <v>0.81978277339535699</v>
      </c>
      <c r="O12">
        <v>7.7413591699305897</v>
      </c>
      <c r="P12">
        <v>39.116719242902199</v>
      </c>
      <c r="Q12">
        <v>0.124782691655063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431520.00788553897</v>
      </c>
      <c r="F13">
        <v>1594.6</v>
      </c>
      <c r="G13">
        <v>14.5805607339299</v>
      </c>
      <c r="H13">
        <v>3.8592435342899498</v>
      </c>
      <c r="I13">
        <v>-12.077738905446701</v>
      </c>
      <c r="J13">
        <v>-8.50605374741744E-2</v>
      </c>
      <c r="K13">
        <v>1526.49333800298</v>
      </c>
      <c r="L13">
        <v>1443.62171809299</v>
      </c>
      <c r="M13">
        <v>50.482608919489898</v>
      </c>
      <c r="N13">
        <v>0.59849838556674295</v>
      </c>
      <c r="O13">
        <v>6.4436222250094</v>
      </c>
      <c r="P13">
        <v>41.742222222222203</v>
      </c>
      <c r="Q13">
        <v>1.5716331627247001E-2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416152.65387164999</v>
      </c>
      <c r="F14">
        <v>1734.45</v>
      </c>
      <c r="G14">
        <v>25.434588327954401</v>
      </c>
      <c r="H14">
        <v>8.7364972970919705</v>
      </c>
      <c r="I14">
        <v>5.1304857358849398</v>
      </c>
      <c r="J14">
        <v>2.5144157453694098</v>
      </c>
      <c r="K14">
        <v>1598.23873097415</v>
      </c>
      <c r="L14">
        <v>1447.02467317018</v>
      </c>
      <c r="M14">
        <v>71.307231057649503</v>
      </c>
      <c r="N14">
        <v>1.31140904066537</v>
      </c>
      <c r="O14">
        <v>1.3577791230649301</v>
      </c>
      <c r="P14">
        <v>62.348481302943803</v>
      </c>
      <c r="Q14">
        <v>0.11530159111220301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414016.98866946</v>
      </c>
      <c r="F15">
        <v>329.1</v>
      </c>
      <c r="G15">
        <v>66.302293735535898</v>
      </c>
      <c r="H15">
        <v>5.3224160752068101</v>
      </c>
      <c r="I15">
        <v>10.243958439739499</v>
      </c>
      <c r="J15">
        <v>-5.3478096320474702</v>
      </c>
      <c r="K15">
        <v>300.88840880696802</v>
      </c>
      <c r="L15">
        <v>257.97155653438</v>
      </c>
      <c r="M15">
        <v>55.9047065475972</v>
      </c>
      <c r="N15">
        <v>1.3849650259975601</v>
      </c>
      <c r="O15">
        <v>4.7402005469462098</v>
      </c>
      <c r="P15">
        <v>91.226031377106295</v>
      </c>
      <c r="Q15">
        <v>0.135215449414161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410500.78835967497</v>
      </c>
      <c r="F16">
        <v>6637.15</v>
      </c>
      <c r="G16">
        <v>-30.793657592150598</v>
      </c>
      <c r="H16">
        <v>-8.1152214252564292</v>
      </c>
      <c r="I16">
        <v>-11.867086097217999</v>
      </c>
      <c r="J16">
        <v>-1.8587979211719901</v>
      </c>
      <c r="K16">
        <v>6902.5317229398397</v>
      </c>
      <c r="L16">
        <v>6982.5417437979904</v>
      </c>
      <c r="M16">
        <v>37.643581397361601</v>
      </c>
      <c r="N16">
        <v>1.00937541310882</v>
      </c>
      <c r="O16">
        <v>23.426470699019902</v>
      </c>
      <c r="P16">
        <v>7.2618701315491698</v>
      </c>
      <c r="Q16">
        <v>-4.1014219929716003E-2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403672.21115842002</v>
      </c>
      <c r="F17">
        <v>416.3</v>
      </c>
      <c r="G17">
        <v>67.023195571157402</v>
      </c>
      <c r="H17">
        <v>9.0745673478086495</v>
      </c>
      <c r="I17">
        <v>15.0912998810389</v>
      </c>
      <c r="J17">
        <v>3.9380783057907598</v>
      </c>
      <c r="K17">
        <v>382.38099905145901</v>
      </c>
      <c r="L17">
        <v>331.33072940968401</v>
      </c>
      <c r="M17">
        <v>68.199242752017</v>
      </c>
      <c r="N17">
        <v>1.3987007793608599</v>
      </c>
      <c r="O17">
        <v>2.40211386019697</v>
      </c>
      <c r="P17">
        <v>96.553352219074597</v>
      </c>
      <c r="Q17">
        <v>0.19505285781163501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388963.1444241</v>
      </c>
      <c r="F18">
        <v>12371.5</v>
      </c>
      <c r="G18">
        <v>5.9169637491651299</v>
      </c>
      <c r="H18">
        <v>0.66913281801509805</v>
      </c>
      <c r="I18">
        <v>2.3362874523522201</v>
      </c>
      <c r="J18">
        <v>-3.9635245622016799</v>
      </c>
      <c r="K18">
        <v>12514.9402558851</v>
      </c>
      <c r="L18">
        <v>11665.486921124801</v>
      </c>
      <c r="M18">
        <v>42.809154434687699</v>
      </c>
      <c r="N18">
        <v>1.24485690080569</v>
      </c>
      <c r="O18">
        <v>10.5767287717738</v>
      </c>
      <c r="P18">
        <v>33.685967917096598</v>
      </c>
      <c r="Q18">
        <v>5.7772853096989998E-2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63</v>
      </c>
      <c r="E19">
        <v>376963.14689047902</v>
      </c>
      <c r="F19">
        <v>1025.3</v>
      </c>
      <c r="G19">
        <v>44.235936186267097</v>
      </c>
      <c r="H19">
        <v>0.94981030570465896</v>
      </c>
      <c r="I19">
        <v>-0.99451547729768297</v>
      </c>
      <c r="J19">
        <v>-10.3257512280756</v>
      </c>
      <c r="K19">
        <v>1020.88919227254</v>
      </c>
      <c r="L19">
        <v>897.43308760401601</v>
      </c>
      <c r="M19">
        <v>38.589532415542301</v>
      </c>
      <c r="N19">
        <v>1.37634899592406</v>
      </c>
      <c r="O19">
        <v>14.9907344191943</v>
      </c>
      <c r="P19">
        <v>72.8130793864823</v>
      </c>
      <c r="Q19">
        <v>0.16066935353304901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68</v>
      </c>
      <c r="E20">
        <v>363198.657144995</v>
      </c>
      <c r="F20">
        <v>3185.95</v>
      </c>
      <c r="G20">
        <v>0.93080645169630905</v>
      </c>
      <c r="H20">
        <v>-2.29732573766863</v>
      </c>
      <c r="I20">
        <v>-12.1523838173266</v>
      </c>
      <c r="J20">
        <v>0.16729905111014001</v>
      </c>
      <c r="K20">
        <v>3121.8117015912198</v>
      </c>
      <c r="L20">
        <v>2987.0901739140099</v>
      </c>
      <c r="M20">
        <v>60.797318556552</v>
      </c>
      <c r="N20">
        <v>0.80027551067925695</v>
      </c>
      <c r="O20">
        <v>17.512829768201001</v>
      </c>
      <c r="P20">
        <v>48.737161531279099</v>
      </c>
      <c r="Q20">
        <v>7.9419086767389999E-2</v>
      </c>
    </row>
    <row r="21" spans="1:17" x14ac:dyDescent="0.3">
      <c r="A21" t="s">
        <v>69</v>
      </c>
      <c r="B21" t="s">
        <v>70</v>
      </c>
      <c r="C21" t="str">
        <f>IFERROR(VLOOKUP(Table1[[#This Row],[Ticker]],[1]!Table2[[Symbol]:[Industry]],2,FALSE),"-")</f>
        <v>-</v>
      </c>
      <c r="D21" t="s">
        <v>24</v>
      </c>
      <c r="E21">
        <v>353199.46073186002</v>
      </c>
      <c r="F21">
        <v>1776.55</v>
      </c>
      <c r="G21">
        <v>-26.9868371748918</v>
      </c>
      <c r="H21">
        <v>-4.2464605823708998</v>
      </c>
      <c r="I21">
        <v>-11.688535109708999</v>
      </c>
      <c r="J21">
        <v>1.62438803918678</v>
      </c>
      <c r="K21">
        <v>1776.9229319834899</v>
      </c>
      <c r="L21">
        <v>1769.0160991850801</v>
      </c>
      <c r="M21">
        <v>44.264957256975698</v>
      </c>
      <c r="N21">
        <v>0.76557161447501698</v>
      </c>
      <c r="O21">
        <v>8.4405167318679393</v>
      </c>
      <c r="P21">
        <v>15.072707840787601</v>
      </c>
      <c r="Q21">
        <v>-8.0907060750907006E-2</v>
      </c>
    </row>
    <row r="22" spans="1:17" x14ac:dyDescent="0.3">
      <c r="A22" t="s">
        <v>71</v>
      </c>
      <c r="B22" t="s">
        <v>72</v>
      </c>
      <c r="C22" t="str">
        <f>IFERROR(VLOOKUP(Table1[[#This Row],[Ticker]],[1]!Table2[[Symbol]:[Industry]],2,FALSE),"-")</f>
        <v>-</v>
      </c>
      <c r="D22" t="s">
        <v>24</v>
      </c>
      <c r="E22">
        <v>351398.57241496001</v>
      </c>
      <c r="F22">
        <v>1136.8</v>
      </c>
      <c r="G22">
        <v>-3.99236031468712</v>
      </c>
      <c r="H22">
        <v>-12.490712236862</v>
      </c>
      <c r="I22">
        <v>-4.4607584238121802</v>
      </c>
      <c r="J22">
        <v>-0.25245633227634801</v>
      </c>
      <c r="K22">
        <v>1204.7343279860499</v>
      </c>
      <c r="L22">
        <v>1119.51764950092</v>
      </c>
      <c r="M22">
        <v>22.043169972556701</v>
      </c>
      <c r="N22">
        <v>1.42260908122344</v>
      </c>
      <c r="O22">
        <v>17.843947923997099</v>
      </c>
      <c r="P22">
        <v>22.3813112283345</v>
      </c>
      <c r="Q22">
        <v>2.6891772513830001E-2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75</v>
      </c>
      <c r="E23">
        <v>333482.2503291</v>
      </c>
      <c r="F23">
        <v>1543.8</v>
      </c>
      <c r="G23">
        <v>71.088108109088793</v>
      </c>
      <c r="H23">
        <v>-4.78418080580836E-2</v>
      </c>
      <c r="I23">
        <v>12.1550862325902</v>
      </c>
      <c r="J23">
        <v>-1.54320602110147</v>
      </c>
      <c r="K23">
        <v>1471.3646804401301</v>
      </c>
      <c r="L23">
        <v>1260.63713896801</v>
      </c>
      <c r="M23">
        <v>55.290177604765297</v>
      </c>
      <c r="N23">
        <v>0.63831824154505801</v>
      </c>
      <c r="O23">
        <v>5.0265578442803598</v>
      </c>
      <c r="P23">
        <v>104.612326043737</v>
      </c>
      <c r="Q23">
        <v>8.4546039406699997E-2</v>
      </c>
    </row>
    <row r="24" spans="1:17" x14ac:dyDescent="0.3">
      <c r="A24" t="s">
        <v>76</v>
      </c>
      <c r="B24" t="s">
        <v>77</v>
      </c>
      <c r="C24" t="str">
        <f>IFERROR(VLOOKUP(Table1[[#This Row],[Ticker]],[1]!Table2[[Symbol]:[Industry]],2,FALSE),"-")</f>
        <v>-</v>
      </c>
      <c r="D24" t="s">
        <v>78</v>
      </c>
      <c r="E24">
        <v>332674.55996336002</v>
      </c>
      <c r="F24">
        <v>11543.2</v>
      </c>
      <c r="G24">
        <v>14.5442382618037</v>
      </c>
      <c r="H24">
        <v>-3.0741494700719398</v>
      </c>
      <c r="I24">
        <v>2.08218523612249</v>
      </c>
      <c r="J24">
        <v>-1.57123422765163</v>
      </c>
      <c r="K24">
        <v>11206.5917923582</v>
      </c>
      <c r="L24">
        <v>10046.6839246175</v>
      </c>
      <c r="M24">
        <v>46.908682347793899</v>
      </c>
      <c r="N24">
        <v>0.73938620719207604</v>
      </c>
      <c r="O24">
        <v>4.6330307020583303</v>
      </c>
      <c r="P24">
        <v>44.513092085907601</v>
      </c>
      <c r="Q24">
        <v>3.6083770967152998E-2</v>
      </c>
    </row>
    <row r="25" spans="1:17" x14ac:dyDescent="0.3">
      <c r="A25" t="s">
        <v>79</v>
      </c>
      <c r="B25" t="s">
        <v>80</v>
      </c>
      <c r="C25" t="str">
        <f>IFERROR(VLOOKUP(Table1[[#This Row],[Ticker]],[1]!Table2[[Symbol]:[Industry]],2,FALSE),"-")</f>
        <v>-</v>
      </c>
      <c r="D25" t="s">
        <v>81</v>
      </c>
      <c r="E25">
        <v>327549.01058005</v>
      </c>
      <c r="F25">
        <v>531.5</v>
      </c>
      <c r="G25">
        <v>104.176633322421</v>
      </c>
      <c r="H25">
        <v>1.60324401098439</v>
      </c>
      <c r="I25">
        <v>6.6264523285533796</v>
      </c>
      <c r="J25">
        <v>-1.5797058055467099</v>
      </c>
      <c r="K25">
        <v>492.67020998253298</v>
      </c>
      <c r="L25">
        <v>426.34421417555302</v>
      </c>
      <c r="M25">
        <v>62.274533109082</v>
      </c>
      <c r="N25">
        <v>1.09734163510565</v>
      </c>
      <c r="O25">
        <v>2.0225776105362101</v>
      </c>
      <c r="P25">
        <v>134.14096916299499</v>
      </c>
      <c r="Q25">
        <v>0.16302604141918101</v>
      </c>
    </row>
    <row r="26" spans="1:17" x14ac:dyDescent="0.3">
      <c r="A26" t="s">
        <v>82</v>
      </c>
      <c r="B26" t="s">
        <v>83</v>
      </c>
      <c r="C26" t="str">
        <f>IFERROR(VLOOKUP(Table1[[#This Row],[Ticker]],[1]!Table2[[Symbol]:[Industry]],2,FALSE),"-")</f>
        <v>-</v>
      </c>
      <c r="D26" t="s">
        <v>84</v>
      </c>
      <c r="E26">
        <v>327427.75744789501</v>
      </c>
      <c r="F26">
        <v>352.05</v>
      </c>
      <c r="G26">
        <v>65.328445211463304</v>
      </c>
      <c r="H26">
        <v>0.16728220600635599</v>
      </c>
      <c r="I26">
        <v>20.593265126575702</v>
      </c>
      <c r="J26">
        <v>0.18593224503558101</v>
      </c>
      <c r="K26">
        <v>332.40458872392202</v>
      </c>
      <c r="L26">
        <v>283.45001158593101</v>
      </c>
      <c r="M26">
        <v>57.597354087889201</v>
      </c>
      <c r="N26">
        <v>0.98629518506410596</v>
      </c>
      <c r="O26">
        <v>2.9683283624485099</v>
      </c>
      <c r="P26">
        <v>95.787278415015606</v>
      </c>
      <c r="Q26">
        <v>0.118671854991201</v>
      </c>
    </row>
    <row r="27" spans="1:17" x14ac:dyDescent="0.3">
      <c r="A27" t="s">
        <v>85</v>
      </c>
      <c r="B27" t="s">
        <v>86</v>
      </c>
      <c r="C27" t="str">
        <f>IFERROR(VLOOKUP(Table1[[#This Row],[Ticker]],[1]!Table2[[Symbol]:[Industry]],2,FALSE),"-")</f>
        <v>-</v>
      </c>
      <c r="D27" t="s">
        <v>87</v>
      </c>
      <c r="E27">
        <v>326570.39017580001</v>
      </c>
      <c r="F27">
        <v>5018.5</v>
      </c>
      <c r="G27">
        <v>13.873707428435401</v>
      </c>
      <c r="H27">
        <v>1.0072687864649299</v>
      </c>
      <c r="I27">
        <v>24.196187581480299</v>
      </c>
      <c r="J27">
        <v>-0.230526916516784</v>
      </c>
      <c r="K27">
        <v>4857.6365487520197</v>
      </c>
      <c r="L27">
        <v>4397.6316810218796</v>
      </c>
      <c r="M27">
        <v>54.650937483832301</v>
      </c>
      <c r="N27">
        <v>0.88477938287233704</v>
      </c>
      <c r="O27">
        <v>3.9952176945302398</v>
      </c>
      <c r="P27">
        <v>43.745076978159602</v>
      </c>
      <c r="Q27">
        <v>1.7793379507612998E-2</v>
      </c>
    </row>
    <row r="28" spans="1:17" x14ac:dyDescent="0.3">
      <c r="A28" t="s">
        <v>88</v>
      </c>
      <c r="B28" t="s">
        <v>89</v>
      </c>
      <c r="C28" t="str">
        <f>IFERROR(VLOOKUP(Table1[[#This Row],[Ticker]],[1]!Table2[[Symbol]:[Industry]],2,FALSE),"-")</f>
        <v>-</v>
      </c>
      <c r="D28" t="s">
        <v>63</v>
      </c>
      <c r="E28">
        <v>321227.05203527998</v>
      </c>
      <c r="F28">
        <v>2680.85</v>
      </c>
      <c r="G28">
        <v>51.5907776723732</v>
      </c>
      <c r="H28">
        <v>-8.2985376818863497</v>
      </c>
      <c r="I28">
        <v>44.979618938021403</v>
      </c>
      <c r="J28">
        <v>-7.7326814777894102</v>
      </c>
      <c r="K28">
        <v>2715.8801315097498</v>
      </c>
      <c r="L28">
        <v>2197.8985577182302</v>
      </c>
      <c r="M28">
        <v>35.141668092765798</v>
      </c>
      <c r="N28">
        <v>0.84335444726765296</v>
      </c>
      <c r="O28">
        <v>12.4083779398325</v>
      </c>
      <c r="P28">
        <v>84.886206896551698</v>
      </c>
      <c r="Q28">
        <v>0.18468931580925499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317029.44487499999</v>
      </c>
      <c r="F29">
        <v>4740.45</v>
      </c>
      <c r="G29">
        <v>128.70194890871801</v>
      </c>
      <c r="H29">
        <v>-18.761963332441901</v>
      </c>
      <c r="I29">
        <v>49.913651992851896</v>
      </c>
      <c r="J29">
        <v>-6.4193509678571798</v>
      </c>
      <c r="K29">
        <v>4895.6551088673696</v>
      </c>
      <c r="L29">
        <v>3799.3465757768799</v>
      </c>
      <c r="M29">
        <v>42.629203893807201</v>
      </c>
      <c r="N29">
        <v>0.58016338014726299</v>
      </c>
      <c r="O29">
        <v>19.709099347108399</v>
      </c>
      <c r="P29">
        <v>168.15533431383599</v>
      </c>
      <c r="Q29">
        <v>0.26983299195335603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297326.27263685397</v>
      </c>
      <c r="F30">
        <v>3101.45</v>
      </c>
      <c r="G30">
        <v>-31.209462068555901</v>
      </c>
      <c r="H30">
        <v>6.2907477674533903</v>
      </c>
      <c r="I30">
        <v>-6.7578320862007599</v>
      </c>
      <c r="J30">
        <v>5.5499152174389703</v>
      </c>
      <c r="K30">
        <v>2959.2124331169698</v>
      </c>
      <c r="L30">
        <v>2986.54026268807</v>
      </c>
      <c r="M30">
        <v>75.1160798399371</v>
      </c>
      <c r="N30">
        <v>1.10079444735668</v>
      </c>
      <c r="O30">
        <v>10.3661190733366</v>
      </c>
      <c r="P30">
        <v>16.154825661960199</v>
      </c>
      <c r="Q30">
        <v>-5.2276918610677001E-2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295058.85139500001</v>
      </c>
      <c r="F31">
        <v>3326.25</v>
      </c>
      <c r="G31">
        <v>-9.1625982421919492</v>
      </c>
      <c r="H31">
        <v>4.3271005237815698</v>
      </c>
      <c r="I31">
        <v>-17.790251738702999</v>
      </c>
      <c r="J31">
        <v>-1.81867648468201</v>
      </c>
      <c r="K31">
        <v>3385.0443508154099</v>
      </c>
      <c r="L31">
        <v>3390.8918545075599</v>
      </c>
      <c r="M31">
        <v>38.891692364188501</v>
      </c>
      <c r="N31">
        <v>1.0429384579137899</v>
      </c>
      <c r="O31">
        <v>16.856820744081102</v>
      </c>
      <c r="P31">
        <v>15.3966243993824</v>
      </c>
      <c r="Q31">
        <v>7.1547302638495999E-2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280769.75672549999</v>
      </c>
      <c r="F32">
        <v>1772.5</v>
      </c>
      <c r="G32">
        <v>59.523693331668497</v>
      </c>
      <c r="H32">
        <v>-0.45523100281810902</v>
      </c>
      <c r="I32">
        <v>-15.803905683434801</v>
      </c>
      <c r="J32">
        <v>-2.3346487354412999</v>
      </c>
      <c r="K32">
        <v>1795.7302502024099</v>
      </c>
      <c r="L32">
        <v>1662.75135649036</v>
      </c>
      <c r="M32">
        <v>44.417545750479903</v>
      </c>
      <c r="N32">
        <v>2.1272737085723801</v>
      </c>
      <c r="O32">
        <v>22.657263751763001</v>
      </c>
      <c r="P32">
        <v>117.337992765618</v>
      </c>
      <c r="Q32">
        <v>6.5621488182733001E-2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271033.29071992001</v>
      </c>
      <c r="F33">
        <v>9708.2000000000007</v>
      </c>
      <c r="G33">
        <v>83.896000766552504</v>
      </c>
      <c r="H33">
        <v>-1.97534989661873</v>
      </c>
      <c r="I33">
        <v>15.256228807954001</v>
      </c>
      <c r="J33">
        <v>0.811062585911829</v>
      </c>
      <c r="K33">
        <v>9430.7056535286792</v>
      </c>
      <c r="L33">
        <v>8134.7593556593001</v>
      </c>
      <c r="M33">
        <v>60.839150016198303</v>
      </c>
      <c r="N33">
        <v>0.73508635846582304</v>
      </c>
      <c r="O33">
        <v>3.4053686574236002</v>
      </c>
      <c r="P33">
        <v>113.789914115833</v>
      </c>
      <c r="Q33">
        <v>0.13442844793644401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60</v>
      </c>
      <c r="E34">
        <v>266861.60532778897</v>
      </c>
      <c r="F34">
        <v>691.9</v>
      </c>
      <c r="G34">
        <v>129.18110397269001</v>
      </c>
      <c r="H34">
        <v>-2.76066452050254</v>
      </c>
      <c r="I34">
        <v>10.6566983350393</v>
      </c>
      <c r="J34">
        <v>-3.6481260726082798</v>
      </c>
      <c r="K34">
        <v>702.15879380119202</v>
      </c>
      <c r="L34">
        <v>586.22815674068204</v>
      </c>
      <c r="M34">
        <v>35.323672342423599</v>
      </c>
      <c r="N34">
        <v>0.96086806387965895</v>
      </c>
      <c r="O34">
        <v>29.476803006214698</v>
      </c>
      <c r="P34">
        <v>161.34088762983899</v>
      </c>
      <c r="Q34">
        <v>0.188146093535564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21</v>
      </c>
      <c r="E35">
        <v>259881.42332261999</v>
      </c>
      <c r="F35">
        <v>497.4</v>
      </c>
      <c r="G35">
        <v>-3.00617080330179</v>
      </c>
      <c r="H35">
        <v>-8.5876897117006195</v>
      </c>
      <c r="I35">
        <v>-10.348922626365599</v>
      </c>
      <c r="J35">
        <v>-3.6422496636175099</v>
      </c>
      <c r="K35">
        <v>506.387207516084</v>
      </c>
      <c r="L35">
        <v>474.24173156253499</v>
      </c>
      <c r="M35">
        <v>38.405025541259803</v>
      </c>
      <c r="N35">
        <v>0.81988314748439295</v>
      </c>
      <c r="O35">
        <v>16.5862484921592</v>
      </c>
      <c r="P35">
        <v>32.6223170243967</v>
      </c>
      <c r="Q35">
        <v>-0.113646176850226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111</v>
      </c>
      <c r="E36">
        <v>251554.36666500001</v>
      </c>
      <c r="F36">
        <v>595.35</v>
      </c>
      <c r="G36">
        <v>63.9718849532576</v>
      </c>
      <c r="H36">
        <v>-12.864200304858</v>
      </c>
      <c r="I36">
        <v>77.668350891715605</v>
      </c>
      <c r="J36">
        <v>-2.1220651067678999</v>
      </c>
      <c r="K36">
        <v>625.425641917912</v>
      </c>
      <c r="L36">
        <v>481.13129807020402</v>
      </c>
      <c r="M36">
        <v>28.6993074321893</v>
      </c>
      <c r="N36">
        <v>0.23824521291226999</v>
      </c>
      <c r="O36">
        <v>35.668094398253103</v>
      </c>
      <c r="P36">
        <v>109.188334504567</v>
      </c>
      <c r="Q36">
        <v>5.6846309670346998E-2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250428.31806077901</v>
      </c>
      <c r="F37">
        <v>1571.4</v>
      </c>
      <c r="G37">
        <v>-19.807305173194401</v>
      </c>
      <c r="H37">
        <v>-0.80169831090809895</v>
      </c>
      <c r="I37">
        <v>-12.346877583605499</v>
      </c>
      <c r="J37">
        <v>-2.4453777278842299</v>
      </c>
      <c r="K37">
        <v>1597.04545275184</v>
      </c>
      <c r="L37">
        <v>1591.40843116714</v>
      </c>
      <c r="M37">
        <v>37.4289077004848</v>
      </c>
      <c r="N37">
        <v>1.25842399058147</v>
      </c>
      <c r="O37">
        <v>10.792923507700101</v>
      </c>
      <c r="P37">
        <v>10.736055811986899</v>
      </c>
      <c r="Q37">
        <v>-3.5545865268266003E-2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243237.5683248</v>
      </c>
      <c r="F38">
        <v>2522.8000000000002</v>
      </c>
      <c r="G38">
        <v>-11.6562835006526</v>
      </c>
      <c r="H38">
        <v>-2.4711928888000601</v>
      </c>
      <c r="I38">
        <v>-9.8650390660622307</v>
      </c>
      <c r="J38">
        <v>4.4360558156207999</v>
      </c>
      <c r="K38">
        <v>2527.9627327942699</v>
      </c>
      <c r="L38">
        <v>2469.8392491610002</v>
      </c>
      <c r="M38">
        <v>54.111186915251103</v>
      </c>
      <c r="N38">
        <v>1.5381799933998199</v>
      </c>
      <c r="O38">
        <v>9.7708894878706101</v>
      </c>
      <c r="P38">
        <v>17.613053613053602</v>
      </c>
      <c r="Q38">
        <v>-1.5042948549949999E-3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18</v>
      </c>
      <c r="E39">
        <v>243195.96743202501</v>
      </c>
      <c r="F39">
        <v>172.22</v>
      </c>
      <c r="G39">
        <v>61.498043999065999</v>
      </c>
      <c r="H39">
        <v>-2.8219992511621701</v>
      </c>
      <c r="I39">
        <v>-18.425260511630299</v>
      </c>
      <c r="J39">
        <v>-6.4409943825770499</v>
      </c>
      <c r="K39">
        <v>170.34499492520001</v>
      </c>
      <c r="L39">
        <v>151.49275837681</v>
      </c>
      <c r="M39">
        <v>47.005318414372901</v>
      </c>
      <c r="N39">
        <v>1.3177090068397199</v>
      </c>
      <c r="O39">
        <v>14.2724422250609</v>
      </c>
      <c r="P39">
        <v>101.42690058479501</v>
      </c>
      <c r="Q39">
        <v>0.120216340841911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243078.78305662499</v>
      </c>
      <c r="F40">
        <v>6825.75</v>
      </c>
      <c r="G40">
        <v>54.043521838947903</v>
      </c>
      <c r="H40">
        <v>-16.793160653229801</v>
      </c>
      <c r="I40">
        <v>49.842932170363497</v>
      </c>
      <c r="J40">
        <v>-3.5467413331200701</v>
      </c>
      <c r="K40">
        <v>7039.1750126028601</v>
      </c>
      <c r="L40">
        <v>5698.4747351997703</v>
      </c>
      <c r="M40">
        <v>42.811581051904703</v>
      </c>
      <c r="N40">
        <v>0.78332655060891998</v>
      </c>
      <c r="O40">
        <v>16.744680071786899</v>
      </c>
      <c r="P40">
        <v>110.281885397412</v>
      </c>
      <c r="Q40">
        <v>0.153009914332496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238382.61794600001</v>
      </c>
      <c r="F41">
        <v>182.41</v>
      </c>
      <c r="G41">
        <v>242.669350179943</v>
      </c>
      <c r="H41">
        <v>-9.3358038445109095</v>
      </c>
      <c r="I41">
        <v>1.45912012248484</v>
      </c>
      <c r="J41">
        <v>-7.5382026178592501</v>
      </c>
      <c r="K41">
        <v>183.90929656743401</v>
      </c>
      <c r="L41">
        <v>143.83997905596601</v>
      </c>
      <c r="M41">
        <v>40.273229045002303</v>
      </c>
      <c r="N41">
        <v>0.734842750778128</v>
      </c>
      <c r="O41">
        <v>25.541362863878</v>
      </c>
      <c r="P41">
        <v>306.71125975473802</v>
      </c>
      <c r="Q41">
        <v>0.174742606989232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231195.30710508101</v>
      </c>
      <c r="F42">
        <v>265.67</v>
      </c>
      <c r="G42">
        <v>148.21895270074401</v>
      </c>
      <c r="H42">
        <v>19.2676026246154</v>
      </c>
      <c r="I42">
        <v>78.430459153823804</v>
      </c>
      <c r="J42">
        <v>12.033292398833799</v>
      </c>
      <c r="K42">
        <v>214.37755879429901</v>
      </c>
      <c r="L42">
        <v>169.13455800900201</v>
      </c>
      <c r="M42">
        <v>75.834786092576394</v>
      </c>
      <c r="N42">
        <v>1.78247894333206</v>
      </c>
      <c r="O42">
        <v>4.90458087100538</v>
      </c>
      <c r="P42">
        <v>200.87202718006699</v>
      </c>
      <c r="Q42">
        <v>6.5303273615124002E-2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220916.26450212</v>
      </c>
      <c r="F43">
        <v>906.45</v>
      </c>
      <c r="G43">
        <v>-12.496307763546699</v>
      </c>
      <c r="H43">
        <v>-6.9513880721803298</v>
      </c>
      <c r="I43">
        <v>-2.4439167115871299</v>
      </c>
      <c r="J43">
        <v>8.3886516237297898E-2</v>
      </c>
      <c r="K43">
        <v>905.86247872506999</v>
      </c>
      <c r="L43">
        <v>856.728887619842</v>
      </c>
      <c r="M43">
        <v>51.836338705058502</v>
      </c>
      <c r="N43">
        <v>0.98732405450860705</v>
      </c>
      <c r="O43">
        <v>5.8414694688068796</v>
      </c>
      <c r="P43">
        <v>25.373443983402399</v>
      </c>
      <c r="Q43">
        <v>-1.7881346806068999E-2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219439.56044658</v>
      </c>
      <c r="F44">
        <v>300.2</v>
      </c>
      <c r="G44">
        <v>109.543894038872</v>
      </c>
      <c r="H44">
        <v>-11.928800926692</v>
      </c>
      <c r="I44">
        <v>54.424203734524902</v>
      </c>
      <c r="J44">
        <v>-7.5304218261688698</v>
      </c>
      <c r="K44">
        <v>298.710375078288</v>
      </c>
      <c r="L44">
        <v>233.34379424488</v>
      </c>
      <c r="M44">
        <v>43.944637393275599</v>
      </c>
      <c r="N44">
        <v>0.66133456692397496</v>
      </c>
      <c r="O44">
        <v>13.4243837441705</v>
      </c>
      <c r="P44">
        <v>137.12480252764601</v>
      </c>
      <c r="Q44">
        <v>0.23256704910192699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57</v>
      </c>
      <c r="E45">
        <v>209499.5460993</v>
      </c>
      <c r="F45">
        <v>329.75</v>
      </c>
      <c r="G45">
        <v>8.4990087177106801</v>
      </c>
      <c r="H45">
        <v>-11.8195348192647</v>
      </c>
      <c r="I45">
        <v>12.0187304934918</v>
      </c>
      <c r="J45">
        <v>-3.1460195679985601</v>
      </c>
      <c r="K45">
        <v>341.70894859642101</v>
      </c>
      <c r="L45">
        <v>300.52267352179598</v>
      </c>
      <c r="M45">
        <v>50.570886939530901</v>
      </c>
      <c r="N45">
        <v>0.69064439117052701</v>
      </c>
      <c r="O45">
        <v>19.696739954510999</v>
      </c>
      <c r="P45">
        <v>62.598619329388498</v>
      </c>
    </row>
    <row r="46" spans="1:17" x14ac:dyDescent="0.3">
      <c r="A46" t="s">
        <v>136</v>
      </c>
      <c r="B46" t="s">
        <v>137</v>
      </c>
      <c r="C46" t="str">
        <f>IFERROR(VLOOKUP(Table1[[#This Row],[Ticker]],[1]!Table2[[Symbol]:[Industry]],2,FALSE),"-")</f>
        <v>-</v>
      </c>
      <c r="D46" t="s">
        <v>138</v>
      </c>
      <c r="E46">
        <v>209324.73441788999</v>
      </c>
      <c r="F46">
        <v>845.65</v>
      </c>
      <c r="G46">
        <v>48.897613031562301</v>
      </c>
      <c r="H46">
        <v>-1.64518085035791</v>
      </c>
      <c r="I46">
        <v>-8.5936588973955192</v>
      </c>
      <c r="J46">
        <v>-4.1454046136568197</v>
      </c>
      <c r="K46">
        <v>841.64599566328502</v>
      </c>
      <c r="L46">
        <v>776.41636660132701</v>
      </c>
      <c r="M46">
        <v>51.788941075896602</v>
      </c>
      <c r="N46">
        <v>1.1489635013268</v>
      </c>
      <c r="O46">
        <v>14.420859693726699</v>
      </c>
      <c r="P46">
        <v>82.626066299535594</v>
      </c>
      <c r="Q46">
        <v>0.12387046041557701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197496.66689781999</v>
      </c>
      <c r="F47">
        <v>1519.85</v>
      </c>
      <c r="G47">
        <v>53.415671276995297</v>
      </c>
      <c r="H47">
        <v>-9.5067853147889902</v>
      </c>
      <c r="I47">
        <v>2.19001195441145</v>
      </c>
      <c r="J47">
        <v>-5.8482249710374203</v>
      </c>
      <c r="K47">
        <v>1558.23472212447</v>
      </c>
      <c r="L47">
        <v>1355.3840626362901</v>
      </c>
      <c r="M47">
        <v>40.281195123585803</v>
      </c>
      <c r="N47">
        <v>1.50121437225103</v>
      </c>
      <c r="O47">
        <v>12.0373721090897</v>
      </c>
      <c r="P47">
        <v>89.354014825889195</v>
      </c>
      <c r="Q47">
        <v>0.22889226217604899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194538.735594945</v>
      </c>
      <c r="F48">
        <v>5472.45</v>
      </c>
      <c r="G48">
        <v>184.96980618228901</v>
      </c>
      <c r="H48">
        <v>-7.3010411901822296</v>
      </c>
      <c r="I48">
        <v>40.903278126642803</v>
      </c>
      <c r="J48">
        <v>-4.7769144480693999</v>
      </c>
      <c r="K48">
        <v>5237.7610194953704</v>
      </c>
      <c r="L48">
        <v>4076.3757120217601</v>
      </c>
      <c r="M48">
        <v>50.378883939127398</v>
      </c>
      <c r="N48">
        <v>1.0562888574245499</v>
      </c>
      <c r="O48">
        <v>8.1654469204835092</v>
      </c>
      <c r="P48">
        <v>226.830506450071</v>
      </c>
      <c r="Q48">
        <v>0.26231170132264098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130</v>
      </c>
      <c r="E49">
        <v>192071.61628982599</v>
      </c>
      <c r="F49">
        <v>153.86000000000001</v>
      </c>
      <c r="G49">
        <v>5.47338296481868</v>
      </c>
      <c r="H49">
        <v>-13.589570666759</v>
      </c>
      <c r="I49">
        <v>-4.2419410324267197</v>
      </c>
      <c r="J49">
        <v>-6.5250377932950503</v>
      </c>
      <c r="K49">
        <v>165.51667458422901</v>
      </c>
      <c r="L49">
        <v>152.70560632457401</v>
      </c>
      <c r="M49">
        <v>35.619948835182399</v>
      </c>
      <c r="N49">
        <v>1.2064315462719299</v>
      </c>
      <c r="O49">
        <v>19.979201871831499</v>
      </c>
      <c r="P49">
        <v>34.258289703315903</v>
      </c>
      <c r="Q49">
        <v>-2.9884035129015999E-2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78</v>
      </c>
      <c r="E50">
        <v>175594.75694036399</v>
      </c>
      <c r="F50">
        <v>2637.05</v>
      </c>
      <c r="G50">
        <v>18.694218546770799</v>
      </c>
      <c r="H50">
        <v>-4.7994164452189301</v>
      </c>
      <c r="I50">
        <v>14.0967011348894</v>
      </c>
      <c r="J50">
        <v>-3.7307921120224599</v>
      </c>
      <c r="K50">
        <v>2639.8239060319302</v>
      </c>
      <c r="L50">
        <v>2318.2601623658302</v>
      </c>
      <c r="M50">
        <v>29.4459700455016</v>
      </c>
      <c r="N50">
        <v>0.88037488498249195</v>
      </c>
      <c r="O50">
        <v>9.1276236703892604</v>
      </c>
      <c r="P50">
        <v>50.595003979699001</v>
      </c>
      <c r="Q50">
        <v>7.1710218121373001E-2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37</v>
      </c>
      <c r="E51">
        <v>168835.81044735</v>
      </c>
      <c r="F51">
        <v>1685.7</v>
      </c>
      <c r="G51">
        <v>5.4314613769789402</v>
      </c>
      <c r="H51">
        <v>9.5844442510418908</v>
      </c>
      <c r="I51">
        <v>3.9232029164134898</v>
      </c>
      <c r="J51">
        <v>-8.2198559040722596E-2</v>
      </c>
      <c r="K51">
        <v>1581.2785014158701</v>
      </c>
      <c r="L51">
        <v>1464.8282492165799</v>
      </c>
      <c r="M51">
        <v>49.328233615619297</v>
      </c>
      <c r="N51">
        <v>1.2356597577378901</v>
      </c>
      <c r="O51">
        <v>6.2555614878092101</v>
      </c>
      <c r="P51">
        <v>33.325424130976401</v>
      </c>
      <c r="Q51">
        <v>2.1769161945065001E-2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153</v>
      </c>
      <c r="E52">
        <v>168761.44501788</v>
      </c>
      <c r="F52">
        <v>432.3</v>
      </c>
      <c r="G52">
        <v>49.960189752886997</v>
      </c>
      <c r="H52">
        <v>-12.9396449085048</v>
      </c>
      <c r="I52">
        <v>42.341775235703103</v>
      </c>
      <c r="J52">
        <v>-5.7993539755041699</v>
      </c>
      <c r="K52">
        <v>436.30208459383601</v>
      </c>
      <c r="L52">
        <v>359.94030386929097</v>
      </c>
      <c r="M52">
        <v>46.083266792224499</v>
      </c>
      <c r="N52">
        <v>1.19660077779147</v>
      </c>
      <c r="O52">
        <v>17.221836687485499</v>
      </c>
      <c r="P52">
        <v>107.836538461538</v>
      </c>
      <c r="Q52">
        <v>1.6311995845343E-2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156</v>
      </c>
      <c r="E53">
        <v>166780.36746000001</v>
      </c>
      <c r="F53">
        <v>7870.4</v>
      </c>
      <c r="G53">
        <v>49.911067221941501</v>
      </c>
      <c r="H53">
        <v>-13.6520590165079</v>
      </c>
      <c r="I53">
        <v>61.233653373544399</v>
      </c>
      <c r="J53">
        <v>-2.18244370007007</v>
      </c>
      <c r="K53">
        <v>7904.5491990501796</v>
      </c>
      <c r="L53">
        <v>6489.6651607335698</v>
      </c>
      <c r="M53">
        <v>54.4659271677749</v>
      </c>
      <c r="N53">
        <v>0.60424687800039101</v>
      </c>
      <c r="O53">
        <v>16.257750559056699</v>
      </c>
      <c r="P53">
        <v>104.425974025974</v>
      </c>
      <c r="Q53">
        <v>0.18323930470015201</v>
      </c>
    </row>
    <row r="54" spans="1:17" x14ac:dyDescent="0.3">
      <c r="A54" t="s">
        <v>157</v>
      </c>
      <c r="B54" t="s">
        <v>158</v>
      </c>
      <c r="C54" t="str">
        <f>IFERROR(VLOOKUP(Table1[[#This Row],[Ticker]],[1]!Table2[[Symbol]:[Industry]],2,FALSE),"-")</f>
        <v>-</v>
      </c>
      <c r="D54" t="s">
        <v>159</v>
      </c>
      <c r="E54">
        <v>166771.59543048</v>
      </c>
      <c r="F54">
        <v>4317.8999999999996</v>
      </c>
      <c r="G54">
        <v>46.788691572384899</v>
      </c>
      <c r="H54">
        <v>-1.3571561514591699</v>
      </c>
      <c r="I54">
        <v>27.843212552185101</v>
      </c>
      <c r="J54">
        <v>-2.12999888009222</v>
      </c>
      <c r="K54">
        <v>4263.7357253623004</v>
      </c>
      <c r="L54">
        <v>3604.2608456506</v>
      </c>
      <c r="M54">
        <v>45.938542981751503</v>
      </c>
      <c r="N54">
        <v>0.78433346744703902</v>
      </c>
      <c r="O54">
        <v>6.7602306676856898</v>
      </c>
      <c r="P54">
        <v>85.051535346175996</v>
      </c>
      <c r="Q54">
        <v>0.116858579889159</v>
      </c>
    </row>
    <row r="55" spans="1:17" x14ac:dyDescent="0.3">
      <c r="A55" t="s">
        <v>160</v>
      </c>
      <c r="B55" t="s">
        <v>161</v>
      </c>
      <c r="C55" t="str">
        <f>IFERROR(VLOOKUP(Table1[[#This Row],[Ticker]],[1]!Table2[[Symbol]:[Industry]],2,FALSE),"-")</f>
        <v>-</v>
      </c>
      <c r="D55" t="s">
        <v>21</v>
      </c>
      <c r="E55">
        <v>164844.07161925</v>
      </c>
      <c r="F55">
        <v>5567.5</v>
      </c>
      <c r="G55">
        <v>-13.6719517368585</v>
      </c>
      <c r="H55">
        <v>0.76413293255858294</v>
      </c>
      <c r="I55">
        <v>-8.5978462456428808</v>
      </c>
      <c r="J55">
        <v>-1.32487209823297</v>
      </c>
      <c r="K55">
        <v>5367.4954137986597</v>
      </c>
      <c r="L55">
        <v>5221.1886297911497</v>
      </c>
      <c r="M55">
        <v>49.561301979833601</v>
      </c>
      <c r="N55">
        <v>0.79019545097527799</v>
      </c>
      <c r="O55">
        <v>15.707229456668101</v>
      </c>
      <c r="P55">
        <v>23.3507992600059</v>
      </c>
      <c r="Q55">
        <v>-1.6713679231132001E-2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Row],[Ticker]],[1]!Table2[[Symbol]:[Industry]],2,FALSE),"-")</f>
        <v>-</v>
      </c>
      <c r="D56" t="s">
        <v>124</v>
      </c>
      <c r="E56">
        <v>162513.51117119999</v>
      </c>
      <c r="F56">
        <v>492.45</v>
      </c>
      <c r="G56">
        <v>106.671821553203</v>
      </c>
      <c r="H56">
        <v>-11.6433690489188</v>
      </c>
      <c r="I56">
        <v>-5.7931875698228499</v>
      </c>
      <c r="J56">
        <v>-11.9812538669033</v>
      </c>
      <c r="K56">
        <v>509.66217382935298</v>
      </c>
      <c r="L56">
        <v>417.87659496638202</v>
      </c>
      <c r="M56">
        <v>34.239201474662202</v>
      </c>
      <c r="N56">
        <v>0.67969650686341498</v>
      </c>
      <c r="O56">
        <v>17.778454665448201</v>
      </c>
      <c r="P56">
        <v>145.67223746570201</v>
      </c>
      <c r="Q56">
        <v>0.192789323497016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166</v>
      </c>
      <c r="E57">
        <v>160356.8957619</v>
      </c>
      <c r="F57">
        <v>3152.85</v>
      </c>
      <c r="G57">
        <v>-3.2128290453024499</v>
      </c>
      <c r="H57">
        <v>-1.5230908888058701</v>
      </c>
      <c r="I57">
        <v>6.1587941799035804</v>
      </c>
      <c r="J57">
        <v>-0.69515448693074799</v>
      </c>
      <c r="K57">
        <v>3100.1273393875799</v>
      </c>
      <c r="L57">
        <v>2884.8591761336102</v>
      </c>
      <c r="M57">
        <v>55.091019724952098</v>
      </c>
      <c r="N57">
        <v>0.67640447089948497</v>
      </c>
      <c r="O57">
        <v>2.8609036268772701</v>
      </c>
      <c r="P57">
        <v>37.525899107980102</v>
      </c>
      <c r="Q57">
        <v>1.3918995751789001E-2</v>
      </c>
    </row>
    <row r="58" spans="1:17" x14ac:dyDescent="0.3">
      <c r="A58" t="s">
        <v>167</v>
      </c>
      <c r="B58" t="s">
        <v>168</v>
      </c>
      <c r="C58" t="str">
        <f>IFERROR(VLOOKUP(Table1[[#This Row],[Ticker]],[1]!Table2[[Symbol]:[Industry]],2,FALSE),"-")</f>
        <v>-</v>
      </c>
      <c r="D58" t="s">
        <v>78</v>
      </c>
      <c r="E58">
        <v>158452.73333973999</v>
      </c>
      <c r="F58">
        <v>643.29999999999995</v>
      </c>
      <c r="G58">
        <v>11.7047571239654</v>
      </c>
      <c r="H58">
        <v>-8.6463051990652193</v>
      </c>
      <c r="I58">
        <v>2.4239894805115201</v>
      </c>
      <c r="J58">
        <v>-5.2182184541079399</v>
      </c>
      <c r="K58">
        <v>658.60746035711497</v>
      </c>
      <c r="L58">
        <v>588.80286084511204</v>
      </c>
      <c r="M58">
        <v>37.511955940899597</v>
      </c>
      <c r="N58">
        <v>0.76204775820193804</v>
      </c>
      <c r="O58">
        <v>9.8942950411938497</v>
      </c>
      <c r="P58">
        <v>59.212968691993503</v>
      </c>
      <c r="Q58">
        <v>4.0874365819174002E-2</v>
      </c>
    </row>
    <row r="59" spans="1:17" x14ac:dyDescent="0.3">
      <c r="A59" t="s">
        <v>169</v>
      </c>
      <c r="B59" t="s">
        <v>170</v>
      </c>
      <c r="C59" t="str">
        <f>IFERROR(VLOOKUP(Table1[[#This Row],[Ticker]],[1]!Table2[[Symbol]:[Industry]],2,FALSE),"-")</f>
        <v>-</v>
      </c>
      <c r="D59" t="s">
        <v>124</v>
      </c>
      <c r="E59">
        <v>155478.71108000001</v>
      </c>
      <c r="F59">
        <v>590.45000000000005</v>
      </c>
      <c r="G59">
        <v>154.46456298056501</v>
      </c>
      <c r="H59">
        <v>-3.4358949025769201</v>
      </c>
      <c r="I59">
        <v>5.2087770667193896</v>
      </c>
      <c r="J59">
        <v>-9.2902358908325198</v>
      </c>
      <c r="K59">
        <v>574.73794272142902</v>
      </c>
      <c r="L59">
        <v>464.71267728963602</v>
      </c>
      <c r="M59">
        <v>43.271342073120302</v>
      </c>
      <c r="N59">
        <v>0.66178438891975999</v>
      </c>
      <c r="O59">
        <v>10.7629773901261</v>
      </c>
      <c r="P59">
        <v>197.68086715402001</v>
      </c>
      <c r="Q59">
        <v>0.20272616716691999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173</v>
      </c>
      <c r="E60">
        <v>153811.72107502</v>
      </c>
      <c r="F60">
        <v>1503.8</v>
      </c>
      <c r="G60">
        <v>21.916927934828301</v>
      </c>
      <c r="H60">
        <v>7.2473885159796403</v>
      </c>
      <c r="I60">
        <v>10.681831615119901</v>
      </c>
      <c r="J60">
        <v>4.7365047314054198</v>
      </c>
      <c r="K60">
        <v>1410.4737366711599</v>
      </c>
      <c r="L60">
        <v>1252.9638463055701</v>
      </c>
      <c r="M60">
        <v>65.9416945102776</v>
      </c>
      <c r="N60">
        <v>0.82639720039477604</v>
      </c>
      <c r="O60">
        <v>1.4097619364277201</v>
      </c>
      <c r="P60">
        <v>56.678474682225399</v>
      </c>
      <c r="Q60">
        <v>2.7692457341112999E-2</v>
      </c>
    </row>
    <row r="61" spans="1:17" x14ac:dyDescent="0.3">
      <c r="A61" t="s">
        <v>174</v>
      </c>
      <c r="B61" t="s">
        <v>175</v>
      </c>
      <c r="C61" t="str">
        <f>IFERROR(VLOOKUP(Table1[[#This Row],[Ticker]],[1]!Table2[[Symbol]:[Industry]],2,FALSE),"-")</f>
        <v>-</v>
      </c>
      <c r="D61" t="s">
        <v>176</v>
      </c>
      <c r="E61">
        <v>153541.259823336</v>
      </c>
      <c r="F61">
        <v>233.52</v>
      </c>
      <c r="G61">
        <v>80.4099569336244</v>
      </c>
      <c r="H61">
        <v>-9.9567470294702698E-2</v>
      </c>
      <c r="I61">
        <v>19.7013639808896</v>
      </c>
      <c r="J61">
        <v>-5.8866495829496399</v>
      </c>
      <c r="K61">
        <v>221.177719119572</v>
      </c>
      <c r="L61">
        <v>186.08855210681</v>
      </c>
      <c r="M61">
        <v>55.309715396979399</v>
      </c>
      <c r="N61">
        <v>0.865773238291773</v>
      </c>
      <c r="O61">
        <v>5.47276464542652</v>
      </c>
      <c r="P61">
        <v>109.434977578475</v>
      </c>
      <c r="Q61">
        <v>0.102806272106427</v>
      </c>
    </row>
    <row r="62" spans="1:17" x14ac:dyDescent="0.3">
      <c r="A62" t="s">
        <v>64</v>
      </c>
      <c r="B62" t="s">
        <v>177</v>
      </c>
      <c r="C62" t="str">
        <f>IFERROR(VLOOKUP(Table1[[#This Row],[Ticker]],[1]!Table2[[Symbol]:[Industry]],2,FALSE),"-")</f>
        <v>-</v>
      </c>
      <c r="D62" t="s">
        <v>63</v>
      </c>
      <c r="E62">
        <v>151860.11489632499</v>
      </c>
      <c r="F62">
        <v>709.65</v>
      </c>
      <c r="G62">
        <v>53.9178136051165</v>
      </c>
      <c r="H62">
        <v>1.78135310816865</v>
      </c>
      <c r="I62">
        <v>3.96263390495076</v>
      </c>
      <c r="J62">
        <v>-9.5378583499330301</v>
      </c>
      <c r="K62">
        <v>693.54790269288799</v>
      </c>
      <c r="L62">
        <v>597.80861233462099</v>
      </c>
      <c r="M62">
        <v>39.2687657472623</v>
      </c>
      <c r="N62">
        <v>1.6230365415541499</v>
      </c>
      <c r="O62">
        <v>13.337560769393299</v>
      </c>
      <c r="P62">
        <v>80.595495610128495</v>
      </c>
      <c r="Q62">
        <v>0.108572439416318</v>
      </c>
    </row>
    <row r="63" spans="1:17" x14ac:dyDescent="0.3">
      <c r="A63" t="s">
        <v>178</v>
      </c>
      <c r="B63" t="s">
        <v>179</v>
      </c>
      <c r="C63" t="str">
        <f>IFERROR(VLOOKUP(Table1[[#This Row],[Ticker]],[1]!Table2[[Symbol]:[Industry]],2,FALSE),"-")</f>
        <v>-</v>
      </c>
      <c r="D63" t="s">
        <v>37</v>
      </c>
      <c r="E63">
        <v>149724.351092625</v>
      </c>
      <c r="F63">
        <v>696.25</v>
      </c>
      <c r="G63">
        <v>-16.670414302146298</v>
      </c>
      <c r="H63">
        <v>11.4889996051092</v>
      </c>
      <c r="I63">
        <v>4.2609312436944604</v>
      </c>
      <c r="J63">
        <v>0.15129183549801301</v>
      </c>
      <c r="K63">
        <v>637.02769845631406</v>
      </c>
      <c r="L63">
        <v>613.00922159333697</v>
      </c>
      <c r="M63">
        <v>57.653875549248603</v>
      </c>
      <c r="N63">
        <v>1.1537021591409899</v>
      </c>
      <c r="O63">
        <v>3.7701974865349901</v>
      </c>
      <c r="P63">
        <v>36.145874071177097</v>
      </c>
      <c r="Q63">
        <v>-4.7743926742414997E-2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Row],[Ticker]],[1]!Table2[[Symbol]:[Industry]],2,FALSE),"-")</f>
        <v>-</v>
      </c>
      <c r="D64" t="s">
        <v>18</v>
      </c>
      <c r="E64">
        <v>149092.74109512</v>
      </c>
      <c r="F64">
        <v>343.65</v>
      </c>
      <c r="G64">
        <v>66.588661139287495</v>
      </c>
      <c r="H64">
        <v>9.3689594579028501</v>
      </c>
      <c r="I64">
        <v>3.3667659224120099</v>
      </c>
      <c r="J64">
        <v>-2.1326999650544098</v>
      </c>
      <c r="K64">
        <v>317.80495053924602</v>
      </c>
      <c r="L64">
        <v>279.429602424508</v>
      </c>
      <c r="M64">
        <v>63.316685077165197</v>
      </c>
      <c r="N64">
        <v>1.17595256211664</v>
      </c>
      <c r="O64">
        <v>4.4813036519715004</v>
      </c>
      <c r="P64">
        <v>107.361593000452</v>
      </c>
      <c r="Q64">
        <v>4.0992092419551998E-2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Row],[Ticker]],[1]!Table2[[Symbol]:[Industry]],2,FALSE),"-")</f>
        <v>-</v>
      </c>
      <c r="D65" t="s">
        <v>21</v>
      </c>
      <c r="E65">
        <v>144145.55928612</v>
      </c>
      <c r="F65">
        <v>1473.65</v>
      </c>
      <c r="G65">
        <v>1.3402928627742901</v>
      </c>
      <c r="H65">
        <v>1.3385921889774599</v>
      </c>
      <c r="I65">
        <v>1.01637236947913</v>
      </c>
      <c r="J65">
        <v>-0.93034608871507496</v>
      </c>
      <c r="K65">
        <v>1442.7341150186201</v>
      </c>
      <c r="L65">
        <v>1319.91886521423</v>
      </c>
      <c r="M65">
        <v>39.868468397663896</v>
      </c>
      <c r="N65">
        <v>1.2295357280986301</v>
      </c>
      <c r="O65">
        <v>6.4703287754894303</v>
      </c>
      <c r="P65">
        <v>34.193871511177797</v>
      </c>
      <c r="Q65">
        <v>-2.6881847389456998E-2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116</v>
      </c>
      <c r="E66">
        <v>140590.00700928</v>
      </c>
      <c r="F66">
        <v>5836.8</v>
      </c>
      <c r="G66">
        <v>1.27602268620571</v>
      </c>
      <c r="H66">
        <v>5.2992819784424103</v>
      </c>
      <c r="I66">
        <v>4.1440447444586397</v>
      </c>
      <c r="J66">
        <v>2.1014521508417401</v>
      </c>
      <c r="K66">
        <v>5584.1272953590997</v>
      </c>
      <c r="L66">
        <v>5144.9956622986001</v>
      </c>
      <c r="M66">
        <v>57.288444787321197</v>
      </c>
      <c r="N66">
        <v>1.0770581560394701</v>
      </c>
      <c r="O66">
        <v>2.8817160087719098</v>
      </c>
      <c r="P66">
        <v>34.250293258504499</v>
      </c>
      <c r="Q66">
        <v>4.1206979558484E-2</v>
      </c>
    </row>
    <row r="67" spans="1:17" x14ac:dyDescent="0.3">
      <c r="A67" t="s">
        <v>186</v>
      </c>
      <c r="B67" t="s">
        <v>187</v>
      </c>
      <c r="C67" t="str">
        <f>IFERROR(VLOOKUP(Table1[[#This Row],[Ticker]],[1]!Table2[[Symbol]:[Industry]],2,FALSE),"-")</f>
        <v>-</v>
      </c>
      <c r="D67" t="s">
        <v>188</v>
      </c>
      <c r="E67">
        <v>139544.48018511001</v>
      </c>
      <c r="F67">
        <v>623.70000000000005</v>
      </c>
      <c r="G67">
        <v>10.1883974978496</v>
      </c>
      <c r="H67">
        <v>-12.834649245852599</v>
      </c>
      <c r="I67">
        <v>-5.4829300772099199</v>
      </c>
      <c r="J67">
        <v>-5.8329923869921698</v>
      </c>
      <c r="K67">
        <v>662.3302480927</v>
      </c>
      <c r="L67">
        <v>597.60892133061998</v>
      </c>
      <c r="M67">
        <v>33.701413060793399</v>
      </c>
      <c r="N67">
        <v>0.86588224666935298</v>
      </c>
      <c r="O67">
        <v>14.678531345198</v>
      </c>
      <c r="P67">
        <v>42.348510783978099</v>
      </c>
      <c r="Q67">
        <v>2.0443525919033E-2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84</v>
      </c>
      <c r="E68">
        <v>137495.46070741001</v>
      </c>
      <c r="F68">
        <v>430.3</v>
      </c>
      <c r="G68">
        <v>60.852853607735298</v>
      </c>
      <c r="H68">
        <v>-0.90711919484835601</v>
      </c>
      <c r="I68">
        <v>-1.8978313759723999</v>
      </c>
      <c r="J68">
        <v>0.44677986269041398</v>
      </c>
      <c r="K68">
        <v>435.49186014638798</v>
      </c>
      <c r="L68">
        <v>383.313684609201</v>
      </c>
      <c r="M68">
        <v>41.300290176699797</v>
      </c>
      <c r="N68">
        <v>1.51434547277764</v>
      </c>
      <c r="O68">
        <v>9.4585173135022007</v>
      </c>
      <c r="P68">
        <v>88.686691515018595</v>
      </c>
      <c r="Q68">
        <v>0.146909191718883</v>
      </c>
    </row>
    <row r="69" spans="1:17" x14ac:dyDescent="0.3">
      <c r="A69" t="s">
        <v>191</v>
      </c>
      <c r="B69" t="s">
        <v>192</v>
      </c>
      <c r="C69" t="str">
        <f>IFERROR(VLOOKUP(Table1[[#This Row],[Ticker]],[1]!Table2[[Symbol]:[Industry]],2,FALSE),"-")</f>
        <v>-</v>
      </c>
      <c r="D69" t="s">
        <v>193</v>
      </c>
      <c r="E69">
        <v>135943.15018192999</v>
      </c>
      <c r="F69">
        <v>1131.6500000000001</v>
      </c>
      <c r="G69">
        <v>11.917368824867401</v>
      </c>
      <c r="H69">
        <v>11.450450668248299</v>
      </c>
      <c r="I69">
        <v>-4.6197110018254497</v>
      </c>
      <c r="J69">
        <v>9.7945890364397395E-2</v>
      </c>
      <c r="K69">
        <v>1063.80904780426</v>
      </c>
      <c r="L69">
        <v>1058.1114915548801</v>
      </c>
      <c r="M69">
        <v>53.092587869436301</v>
      </c>
      <c r="N69">
        <v>2.6137240628663201</v>
      </c>
      <c r="O69">
        <v>19.118101886625698</v>
      </c>
      <c r="P69">
        <v>64.963556851311907</v>
      </c>
      <c r="Q69">
        <v>2.8139925406014999E-2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196</v>
      </c>
      <c r="E70">
        <v>131314.03309700001</v>
      </c>
      <c r="F70">
        <v>4946.5</v>
      </c>
      <c r="G70">
        <v>2.5072423809724298</v>
      </c>
      <c r="H70">
        <v>4.3582895696254802</v>
      </c>
      <c r="I70">
        <v>21.756788313129</v>
      </c>
      <c r="J70">
        <v>1.0537621781120201</v>
      </c>
      <c r="K70">
        <v>4551.5242893210198</v>
      </c>
      <c r="L70">
        <v>4051.8244827855901</v>
      </c>
      <c r="M70">
        <v>66.814001199030798</v>
      </c>
      <c r="N70">
        <v>1.2658862005056799</v>
      </c>
      <c r="O70">
        <v>1.2837359749317601</v>
      </c>
      <c r="P70">
        <v>50.1077291900585</v>
      </c>
      <c r="Q70">
        <v>-3.8038215593467997E-2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51</v>
      </c>
      <c r="E71">
        <v>128078.49341715001</v>
      </c>
      <c r="F71">
        <v>1272.8499999999999</v>
      </c>
      <c r="G71">
        <v>63.393983726185098</v>
      </c>
      <c r="H71">
        <v>5.4747080302424704</v>
      </c>
      <c r="I71">
        <v>50.001405659080604</v>
      </c>
      <c r="J71">
        <v>2.4327270608720699</v>
      </c>
      <c r="K71">
        <v>1138.71396977524</v>
      </c>
      <c r="L71">
        <v>930.45550629758804</v>
      </c>
      <c r="M71">
        <v>72.708549114522299</v>
      </c>
      <c r="N71">
        <v>0.83838615977872899</v>
      </c>
      <c r="O71">
        <v>0.42031661232668699</v>
      </c>
      <c r="P71">
        <v>124.19198590929101</v>
      </c>
      <c r="Q71">
        <v>0.10006101699101499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34</v>
      </c>
      <c r="E72">
        <v>127650.703363893</v>
      </c>
      <c r="F72">
        <v>115.93</v>
      </c>
      <c r="G72">
        <v>67.953169941000397</v>
      </c>
      <c r="H72">
        <v>-6.8475620083872899</v>
      </c>
      <c r="I72">
        <v>-17.225794510904301</v>
      </c>
      <c r="J72">
        <v>-6.9040905930187497</v>
      </c>
      <c r="K72">
        <v>121.816272947087</v>
      </c>
      <c r="L72">
        <v>110.505265581551</v>
      </c>
      <c r="M72">
        <v>39.413513368197997</v>
      </c>
      <c r="N72">
        <v>0.97089550522229495</v>
      </c>
      <c r="O72">
        <v>23.2640386440093</v>
      </c>
      <c r="P72">
        <v>93.700918964076806</v>
      </c>
      <c r="Q72">
        <v>0.13370216738770599</v>
      </c>
    </row>
    <row r="73" spans="1:17" x14ac:dyDescent="0.3">
      <c r="A73" t="s">
        <v>201</v>
      </c>
      <c r="B73" t="s">
        <v>202</v>
      </c>
      <c r="C73" t="str">
        <f>IFERROR(VLOOKUP(Table1[[#This Row],[Ticker]],[1]!Table2[[Symbol]:[Industry]],2,FALSE),"-")</f>
        <v>-</v>
      </c>
      <c r="D73" t="s">
        <v>203</v>
      </c>
      <c r="E73">
        <v>125966.743903225</v>
      </c>
      <c r="F73">
        <v>4597.1499999999996</v>
      </c>
      <c r="G73">
        <v>13.005222218593699</v>
      </c>
      <c r="H73">
        <v>-1.9439943552013399</v>
      </c>
      <c r="I73">
        <v>6.2526286307041703</v>
      </c>
      <c r="J73">
        <v>-3.52326785956922</v>
      </c>
      <c r="K73">
        <v>4761.2571560390898</v>
      </c>
      <c r="L73">
        <v>4277.5173976899396</v>
      </c>
      <c r="M73">
        <v>20.683182983518201</v>
      </c>
      <c r="N73">
        <v>1.1541180337925701</v>
      </c>
      <c r="O73">
        <v>10.044266556453399</v>
      </c>
      <c r="P73">
        <v>40.375278634462099</v>
      </c>
      <c r="Q73">
        <v>6.4403850088388004E-2</v>
      </c>
    </row>
    <row r="74" spans="1:17" x14ac:dyDescent="0.3">
      <c r="A74" t="s">
        <v>204</v>
      </c>
      <c r="B74" t="s">
        <v>205</v>
      </c>
      <c r="C74" t="str">
        <f>IFERROR(VLOOKUP(Table1[[#This Row],[Ticker]],[1]!Table2[[Symbol]:[Industry]],2,FALSE),"-")</f>
        <v>-</v>
      </c>
      <c r="D74" t="s">
        <v>34</v>
      </c>
      <c r="E74">
        <v>125870.95543685999</v>
      </c>
      <c r="F74">
        <v>243.4</v>
      </c>
      <c r="G74">
        <v>4.5271714934805702</v>
      </c>
      <c r="H74">
        <v>-10.2036609594343</v>
      </c>
      <c r="I74">
        <v>-11.3041215571516</v>
      </c>
      <c r="J74">
        <v>-4.0625331635010502</v>
      </c>
      <c r="K74">
        <v>259.19364389501601</v>
      </c>
      <c r="L74">
        <v>246.48256854678399</v>
      </c>
      <c r="M74">
        <v>37.481911194104399</v>
      </c>
      <c r="N74">
        <v>1.05360480019225</v>
      </c>
      <c r="O74">
        <v>23.130649137222601</v>
      </c>
      <c r="P74">
        <v>31.036339165545002</v>
      </c>
      <c r="Q74">
        <v>0.13914315573900901</v>
      </c>
    </row>
    <row r="75" spans="1:17" x14ac:dyDescent="0.3">
      <c r="A75" t="s">
        <v>206</v>
      </c>
      <c r="B75" t="s">
        <v>207</v>
      </c>
      <c r="C75" t="str">
        <f>IFERROR(VLOOKUP(Table1[[#This Row],[Ticker]],[1]!Table2[[Symbol]:[Industry]],2,FALSE),"-")</f>
        <v>-</v>
      </c>
      <c r="D75" t="s">
        <v>51</v>
      </c>
      <c r="E75">
        <v>125458.4713716</v>
      </c>
      <c r="F75">
        <v>1553.55</v>
      </c>
      <c r="G75">
        <v>2.97640747023592</v>
      </c>
      <c r="H75">
        <v>0.86205827637761601</v>
      </c>
      <c r="I75">
        <v>-2.8140390033589</v>
      </c>
      <c r="J75">
        <v>2.5936143820731599</v>
      </c>
      <c r="K75">
        <v>1503.5244162604899</v>
      </c>
      <c r="L75">
        <v>1392.6059472275001</v>
      </c>
      <c r="M75">
        <v>61.270919373458902</v>
      </c>
      <c r="N75">
        <v>1.08293214343991</v>
      </c>
      <c r="O75">
        <v>2.9899262978339798</v>
      </c>
      <c r="P75">
        <v>37.239399293286198</v>
      </c>
      <c r="Q75">
        <v>4.8453228351030997E-2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210</v>
      </c>
      <c r="E76">
        <v>122592.23893230601</v>
      </c>
      <c r="F76">
        <v>180.91</v>
      </c>
      <c r="G76">
        <v>59.4017908933941</v>
      </c>
      <c r="H76">
        <v>-14.7208947666692</v>
      </c>
      <c r="I76">
        <v>37.129952250291602</v>
      </c>
      <c r="J76">
        <v>-7.82918561953863</v>
      </c>
      <c r="K76">
        <v>180.370487988837</v>
      </c>
      <c r="L76">
        <v>139.28120537654399</v>
      </c>
      <c r="M76">
        <v>35.344631420220203</v>
      </c>
      <c r="N76">
        <v>0.86073746419844999</v>
      </c>
      <c r="O76">
        <v>15.4607263280084</v>
      </c>
      <c r="P76">
        <v>108.421658986175</v>
      </c>
      <c r="Q76">
        <v>2.9539232015115002E-2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-</v>
      </c>
      <c r="D77" t="s">
        <v>104</v>
      </c>
      <c r="E77">
        <v>122313.55293486999</v>
      </c>
      <c r="F77">
        <v>2574.5500000000002</v>
      </c>
      <c r="G77">
        <v>60.959753176047599</v>
      </c>
      <c r="H77">
        <v>1.51343463927975</v>
      </c>
      <c r="I77">
        <v>13.9457838199879</v>
      </c>
      <c r="J77">
        <v>1.9704203335963799</v>
      </c>
      <c r="K77">
        <v>2398.9126961757001</v>
      </c>
      <c r="L77">
        <v>2081.0146118504799</v>
      </c>
      <c r="M77">
        <v>63.915191628835899</v>
      </c>
      <c r="N77">
        <v>1.2019484454079901</v>
      </c>
      <c r="O77">
        <v>1.7129207045891399</v>
      </c>
      <c r="P77">
        <v>95.485952923310506</v>
      </c>
      <c r="Q77">
        <v>0.24140782168053401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138</v>
      </c>
      <c r="E78">
        <v>120952.21360977</v>
      </c>
      <c r="F78">
        <v>1215.45</v>
      </c>
      <c r="G78">
        <v>43.260665891628797</v>
      </c>
      <c r="H78">
        <v>-23.125559345811901</v>
      </c>
      <c r="I78">
        <v>-3.3548423033152801</v>
      </c>
      <c r="J78">
        <v>-10.144133311953199</v>
      </c>
      <c r="K78">
        <v>1369.95521154209</v>
      </c>
      <c r="L78">
        <v>1168.16630460081</v>
      </c>
      <c r="M78">
        <v>27.727540685486598</v>
      </c>
      <c r="N78">
        <v>1.03344608367185</v>
      </c>
      <c r="O78">
        <v>35.748076843967198</v>
      </c>
      <c r="P78">
        <v>89.602995086186695</v>
      </c>
      <c r="Q78">
        <v>9.9011888036008994E-2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60</v>
      </c>
      <c r="E79">
        <v>120365.703672</v>
      </c>
      <c r="F79">
        <v>690</v>
      </c>
      <c r="G79">
        <v>112.43890379003599</v>
      </c>
      <c r="H79">
        <v>-7.9299897785422901</v>
      </c>
      <c r="I79">
        <v>28.897064479979701</v>
      </c>
      <c r="J79">
        <v>-2.8705313803695098</v>
      </c>
      <c r="K79">
        <v>683.95906766110795</v>
      </c>
      <c r="L79">
        <v>561.10872111939204</v>
      </c>
      <c r="M79">
        <v>41.875783735652199</v>
      </c>
      <c r="N79">
        <v>0.68700130906006995</v>
      </c>
      <c r="O79">
        <v>8.9855072463768106</v>
      </c>
      <c r="P79">
        <v>138.67173988239301</v>
      </c>
      <c r="Q79">
        <v>0.104874904477768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219</v>
      </c>
      <c r="E80">
        <v>118698.29766768</v>
      </c>
      <c r="F80">
        <v>1199.5999999999999</v>
      </c>
      <c r="G80">
        <v>20.9803511450739</v>
      </c>
      <c r="H80">
        <v>5.1920507973745202</v>
      </c>
      <c r="I80">
        <v>-6.6506192785781604</v>
      </c>
      <c r="J80">
        <v>3.55191149878973</v>
      </c>
      <c r="K80">
        <v>1148.68558996713</v>
      </c>
      <c r="L80">
        <v>1068.0325781060101</v>
      </c>
      <c r="M80">
        <v>55.611019960232397</v>
      </c>
      <c r="N80">
        <v>1.06528182437663</v>
      </c>
      <c r="O80">
        <v>4.4865287448436897</v>
      </c>
      <c r="P80">
        <v>46.635753868094802</v>
      </c>
      <c r="Q80">
        <v>2.6355084422203998E-2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-</v>
      </c>
      <c r="D81" t="s">
        <v>124</v>
      </c>
      <c r="E81">
        <v>117970.43725800001</v>
      </c>
      <c r="F81">
        <v>565.79999999999995</v>
      </c>
      <c r="G81">
        <v>328.11356686865997</v>
      </c>
      <c r="H81">
        <v>5.6266652308469798</v>
      </c>
      <c r="I81">
        <v>90.666666444775601</v>
      </c>
      <c r="J81">
        <v>-8.4253246466304308</v>
      </c>
      <c r="K81">
        <v>496.03725877686298</v>
      </c>
      <c r="L81">
        <v>328.04536041401502</v>
      </c>
      <c r="M81">
        <v>46.399755562210302</v>
      </c>
      <c r="N81">
        <v>0.47192542236578999</v>
      </c>
      <c r="O81">
        <v>14.351360904913401</v>
      </c>
      <c r="P81">
        <v>362.25490196078403</v>
      </c>
      <c r="Q81">
        <v>0.22429523194298601</v>
      </c>
    </row>
    <row r="82" spans="1:17" x14ac:dyDescent="0.3">
      <c r="A82" t="s">
        <v>222</v>
      </c>
      <c r="B82" t="s">
        <v>223</v>
      </c>
      <c r="C82" t="str">
        <f>IFERROR(VLOOKUP(Table1[[#This Row],[Ticker]],[1]!Table2[[Symbol]:[Industry]],2,FALSE),"-")</f>
        <v>-</v>
      </c>
      <c r="D82" t="s">
        <v>34</v>
      </c>
      <c r="E82">
        <v>117024.834276896</v>
      </c>
      <c r="F82">
        <v>61.91</v>
      </c>
      <c r="G82">
        <v>115.51318249432001</v>
      </c>
      <c r="H82">
        <v>-4.5520815040806601</v>
      </c>
      <c r="I82">
        <v>-33.065629503281698</v>
      </c>
      <c r="J82">
        <v>-8.61441156817585</v>
      </c>
      <c r="K82">
        <v>64.925090309083402</v>
      </c>
      <c r="L82">
        <v>57.033308401154898</v>
      </c>
      <c r="M82">
        <v>36.861323161665901</v>
      </c>
      <c r="N82">
        <v>0.96887486011783697</v>
      </c>
      <c r="O82">
        <v>35.277015021805802</v>
      </c>
      <c r="P82">
        <v>140.89494163424101</v>
      </c>
      <c r="Q82">
        <v>0.103881706117138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57</v>
      </c>
      <c r="E83">
        <v>115772.24508774</v>
      </c>
      <c r="F83">
        <v>1377.7</v>
      </c>
      <c r="G83">
        <v>5.0202507100296803</v>
      </c>
      <c r="H83">
        <v>-6.3335637969049001</v>
      </c>
      <c r="I83">
        <v>7.9945344512152596</v>
      </c>
      <c r="J83">
        <v>-3.0759025381357801</v>
      </c>
      <c r="K83">
        <v>1369.5703228531499</v>
      </c>
      <c r="L83">
        <v>1239.1218999749001</v>
      </c>
      <c r="M83">
        <v>46.749379569229298</v>
      </c>
      <c r="N83">
        <v>1.2384356531935501</v>
      </c>
      <c r="O83">
        <v>7.2076649488277598</v>
      </c>
      <c r="P83">
        <v>38.149912258711403</v>
      </c>
      <c r="Q83">
        <v>0.12827666873780599</v>
      </c>
    </row>
    <row r="84" spans="1:17" x14ac:dyDescent="0.3">
      <c r="A84" t="s">
        <v>226</v>
      </c>
      <c r="B84" t="s">
        <v>227</v>
      </c>
      <c r="C84" t="str">
        <f>IFERROR(VLOOKUP(Table1[[#This Row],[Ticker]],[1]!Table2[[Symbol]:[Industry]],2,FALSE),"-")</f>
        <v>-</v>
      </c>
      <c r="D84" t="s">
        <v>51</v>
      </c>
      <c r="E84">
        <v>115355.164124744</v>
      </c>
      <c r="F84">
        <v>6926.35</v>
      </c>
      <c r="G84">
        <v>-0.97345564058826595</v>
      </c>
      <c r="H84">
        <v>4.5199769854809304</v>
      </c>
      <c r="I84">
        <v>1.28820730861074</v>
      </c>
      <c r="J84">
        <v>2.8759781355035701</v>
      </c>
      <c r="K84">
        <v>6502.9588344707099</v>
      </c>
      <c r="L84">
        <v>6041.3914056889198</v>
      </c>
      <c r="M84">
        <v>62.3837973306834</v>
      </c>
      <c r="N84">
        <v>0.78718374417871395</v>
      </c>
      <c r="O84">
        <v>0.78901585972408395</v>
      </c>
      <c r="P84">
        <v>33.057025674520403</v>
      </c>
      <c r="Q84">
        <v>2.0330498830072E-2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Row],[Ticker]],[1]!Table2[[Symbol]:[Industry]],2,FALSE),"-")</f>
        <v>-</v>
      </c>
      <c r="D85" t="s">
        <v>230</v>
      </c>
      <c r="E85">
        <v>114371.98053545</v>
      </c>
      <c r="F85">
        <v>1824.35</v>
      </c>
      <c r="G85">
        <v>14.229652544069101</v>
      </c>
      <c r="H85">
        <v>-5.9716581121681704</v>
      </c>
      <c r="I85">
        <v>24.208847432212099</v>
      </c>
      <c r="J85">
        <v>0.67177372531132096</v>
      </c>
      <c r="K85">
        <v>1813.1171681733099</v>
      </c>
      <c r="L85">
        <v>1607.72958717914</v>
      </c>
      <c r="M85">
        <v>50.755031039946402</v>
      </c>
      <c r="N85">
        <v>0.60151342609210701</v>
      </c>
      <c r="O85">
        <v>8.8278016827911294</v>
      </c>
      <c r="P85">
        <v>47.978261751226803</v>
      </c>
      <c r="Q85">
        <v>2.2813891431106001E-2</v>
      </c>
    </row>
    <row r="86" spans="1:17" x14ac:dyDescent="0.3">
      <c r="A86" t="s">
        <v>231</v>
      </c>
      <c r="B86" t="s">
        <v>232</v>
      </c>
      <c r="C86" t="str">
        <f>IFERROR(VLOOKUP(Table1[[#This Row],[Ticker]],[1]!Table2[[Symbol]:[Industry]],2,FALSE),"-")</f>
        <v>-</v>
      </c>
      <c r="D86" t="s">
        <v>233</v>
      </c>
      <c r="E86">
        <v>113498.47181100999</v>
      </c>
      <c r="F86">
        <v>421.3</v>
      </c>
      <c r="G86">
        <v>118.560701004301</v>
      </c>
      <c r="H86">
        <v>4.5129713238912199</v>
      </c>
      <c r="I86">
        <v>75.911886660179306</v>
      </c>
      <c r="J86">
        <v>-3.1857798194932498</v>
      </c>
      <c r="K86">
        <v>388.41559580588302</v>
      </c>
      <c r="L86">
        <v>301.84246796649398</v>
      </c>
      <c r="M86">
        <v>50.495748509778402</v>
      </c>
      <c r="N86">
        <v>0.59311033753020304</v>
      </c>
      <c r="O86">
        <v>7.5955376216472796</v>
      </c>
      <c r="P86">
        <v>167.74706069272301</v>
      </c>
      <c r="Q86">
        <v>6.8073399810382004E-2</v>
      </c>
    </row>
    <row r="87" spans="1:17" x14ac:dyDescent="0.3">
      <c r="A87" t="s">
        <v>234</v>
      </c>
      <c r="B87" t="s">
        <v>235</v>
      </c>
      <c r="C87" t="str">
        <f>IFERROR(VLOOKUP(Table1[[#This Row],[Ticker]],[1]!Table2[[Symbol]:[Industry]],2,FALSE),"-")</f>
        <v>-</v>
      </c>
      <c r="D87" t="s">
        <v>173</v>
      </c>
      <c r="E87">
        <v>113295.005030425</v>
      </c>
      <c r="F87">
        <v>639.25</v>
      </c>
      <c r="G87">
        <v>-10.9023665320438</v>
      </c>
      <c r="H87">
        <v>2.5716291255907202</v>
      </c>
      <c r="I87">
        <v>8.1591756605455892</v>
      </c>
      <c r="J87">
        <v>1.73748182956981</v>
      </c>
      <c r="K87">
        <v>611.182966911515</v>
      </c>
      <c r="L87">
        <v>568.73062876678705</v>
      </c>
      <c r="M87">
        <v>55.437000022678497</v>
      </c>
      <c r="N87">
        <v>0.88636541522463896</v>
      </c>
      <c r="O87">
        <v>3.6136096988658601</v>
      </c>
      <c r="P87">
        <v>30.672526573998301</v>
      </c>
      <c r="Q87">
        <v>-5.8998926449257999E-2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Row],[Ticker]],[1]!Table2[[Symbol]:[Industry]],2,FALSE),"-")</f>
        <v>-</v>
      </c>
      <c r="D88" t="s">
        <v>51</v>
      </c>
      <c r="E88">
        <v>112487.41866559999</v>
      </c>
      <c r="F88">
        <v>3323.65</v>
      </c>
      <c r="G88">
        <v>33.008869263123799</v>
      </c>
      <c r="H88">
        <v>11.474480201013799</v>
      </c>
      <c r="I88">
        <v>14.6583382761393</v>
      </c>
      <c r="J88">
        <v>5.6921613625009302</v>
      </c>
      <c r="K88">
        <v>2961.8725105605399</v>
      </c>
      <c r="L88">
        <v>2577.05074846055</v>
      </c>
      <c r="M88">
        <v>72.1973277652137</v>
      </c>
      <c r="N88">
        <v>1.6909591248511699</v>
      </c>
      <c r="O88">
        <v>0.16096761090969</v>
      </c>
      <c r="P88">
        <v>87.559606105922498</v>
      </c>
      <c r="Q88">
        <v>0.102169519997483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57</v>
      </c>
      <c r="E89">
        <v>109961.740738244</v>
      </c>
      <c r="F89">
        <v>2925.05</v>
      </c>
      <c r="G89">
        <v>33.717722839011998</v>
      </c>
      <c r="H89">
        <v>-0.39970821755546698</v>
      </c>
      <c r="I89">
        <v>10.3946399942398</v>
      </c>
      <c r="J89">
        <v>-0.49172613222367301</v>
      </c>
      <c r="K89">
        <v>2762.0332916846301</v>
      </c>
      <c r="L89">
        <v>2399.6680253335298</v>
      </c>
      <c r="M89">
        <v>55.360608543617602</v>
      </c>
      <c r="N89">
        <v>1.2726859368713299</v>
      </c>
      <c r="O89">
        <v>4.5947932513973999</v>
      </c>
      <c r="P89">
        <v>66.186580307937007</v>
      </c>
      <c r="Q89">
        <v>9.8047473671161997E-2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27</v>
      </c>
      <c r="E90">
        <v>109568.11175808001</v>
      </c>
      <c r="F90">
        <v>15.72</v>
      </c>
      <c r="G90">
        <v>64.279556902177404</v>
      </c>
      <c r="H90">
        <v>-11.569060106358499</v>
      </c>
      <c r="I90">
        <v>-5.9931875698228403</v>
      </c>
      <c r="J90">
        <v>-4.3698580158677096</v>
      </c>
      <c r="K90">
        <v>15.8473141249824</v>
      </c>
      <c r="L90">
        <v>14.106921147641</v>
      </c>
      <c r="M90">
        <v>46.671645674849202</v>
      </c>
      <c r="N90">
        <v>0.53214781304666403</v>
      </c>
      <c r="O90">
        <v>22.010178117048302</v>
      </c>
      <c r="P90">
        <v>109.6</v>
      </c>
      <c r="Q90">
        <v>8.6321561589683002E-2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244</v>
      </c>
      <c r="E91">
        <v>106396.88277683999</v>
      </c>
      <c r="F91">
        <v>1462.8</v>
      </c>
      <c r="G91">
        <v>16.298418076339601</v>
      </c>
      <c r="H91">
        <v>12.240358992997001</v>
      </c>
      <c r="I91">
        <v>24.444643521565201</v>
      </c>
      <c r="J91">
        <v>2.5595184987641302</v>
      </c>
      <c r="K91">
        <v>1312.5873101439299</v>
      </c>
      <c r="L91">
        <v>1171.91415450102</v>
      </c>
      <c r="M91">
        <v>77.112027063085804</v>
      </c>
      <c r="N91">
        <v>1.33915856790721</v>
      </c>
      <c r="O91">
        <v>0.218758545255681</v>
      </c>
      <c r="P91">
        <v>49.869371446134899</v>
      </c>
      <c r="Q91">
        <v>9.9698513972859004E-2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Row],[Ticker]],[1]!Table2[[Symbol]:[Industry]],2,FALSE),"-")</f>
        <v>-</v>
      </c>
      <c r="D92" t="s">
        <v>156</v>
      </c>
      <c r="E92">
        <v>106063.64979330001</v>
      </c>
      <c r="F92">
        <v>304.60000000000002</v>
      </c>
      <c r="G92">
        <v>191.33699482137001</v>
      </c>
      <c r="H92">
        <v>-8.9959352746937409</v>
      </c>
      <c r="I92">
        <v>20.755074144709599</v>
      </c>
      <c r="J92">
        <v>-6.9130795590629299</v>
      </c>
      <c r="K92">
        <v>301.78417545414101</v>
      </c>
      <c r="L92">
        <v>243.21608916241499</v>
      </c>
      <c r="M92">
        <v>48.449693889725999</v>
      </c>
      <c r="N92">
        <v>0.702512988166207</v>
      </c>
      <c r="O92">
        <v>10.095206828627701</v>
      </c>
      <c r="P92">
        <v>221.30801687763699</v>
      </c>
      <c r="Q92">
        <v>0.18110869638976501</v>
      </c>
    </row>
    <row r="93" spans="1:17" x14ac:dyDescent="0.3">
      <c r="A93" t="s">
        <v>247</v>
      </c>
      <c r="B93" t="s">
        <v>248</v>
      </c>
      <c r="C93" t="str">
        <f>IFERROR(VLOOKUP(Table1[[#This Row],[Ticker]],[1]!Table2[[Symbol]:[Industry]],2,FALSE),"-")</f>
        <v>-</v>
      </c>
      <c r="D93" t="s">
        <v>156</v>
      </c>
      <c r="E93">
        <v>104818.43282652</v>
      </c>
      <c r="F93">
        <v>685.8</v>
      </c>
      <c r="G93">
        <v>45.391238207386202</v>
      </c>
      <c r="H93">
        <v>-14.099270350066501</v>
      </c>
      <c r="I93">
        <v>46.068660554605302</v>
      </c>
      <c r="J93">
        <v>-7.1941216195936804</v>
      </c>
      <c r="K93">
        <v>687.15248085103497</v>
      </c>
      <c r="L93">
        <v>559.86922710552801</v>
      </c>
      <c r="M93">
        <v>38.346356294527801</v>
      </c>
      <c r="N93">
        <v>0.845805288400302</v>
      </c>
      <c r="O93">
        <v>14.282589676290399</v>
      </c>
      <c r="P93">
        <v>90.924276169264999</v>
      </c>
      <c r="Q93">
        <v>0.24542175652221401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104</v>
      </c>
      <c r="E94">
        <v>104786.89371765</v>
      </c>
      <c r="F94">
        <v>5241.1499999999996</v>
      </c>
      <c r="G94">
        <v>53.438605471141898</v>
      </c>
      <c r="H94">
        <v>-6.1942735358797902</v>
      </c>
      <c r="I94">
        <v>-1.45107818911834</v>
      </c>
      <c r="J94">
        <v>-2.5629955800767998</v>
      </c>
      <c r="K94">
        <v>5354.1402724585996</v>
      </c>
      <c r="L94">
        <v>4624.3555505263603</v>
      </c>
      <c r="M94">
        <v>35.2452659748785</v>
      </c>
      <c r="N94">
        <v>0.74138345747378398</v>
      </c>
      <c r="O94">
        <v>12.466729629947601</v>
      </c>
      <c r="P94">
        <v>81.354671280276804</v>
      </c>
      <c r="Q94">
        <v>7.0511571103829995E-2</v>
      </c>
    </row>
    <row r="95" spans="1:17" x14ac:dyDescent="0.3">
      <c r="A95" t="s">
        <v>251</v>
      </c>
      <c r="B95" t="s">
        <v>252</v>
      </c>
      <c r="C95" t="str">
        <f>IFERROR(VLOOKUP(Table1[[#This Row],[Ticker]],[1]!Table2[[Symbol]:[Industry]],2,FALSE),"-")</f>
        <v>-</v>
      </c>
      <c r="D95" t="s">
        <v>37</v>
      </c>
      <c r="E95">
        <v>104769.981880785</v>
      </c>
      <c r="F95">
        <v>726.05</v>
      </c>
      <c r="G95">
        <v>1.50001056795337</v>
      </c>
      <c r="H95">
        <v>9.1127279036816002</v>
      </c>
      <c r="I95">
        <v>26.081164395489601</v>
      </c>
      <c r="J95">
        <v>-0.37342178839443202</v>
      </c>
      <c r="K95">
        <v>650.21344676138199</v>
      </c>
      <c r="L95">
        <v>585.64367193246505</v>
      </c>
      <c r="M95">
        <v>63.792438601483902</v>
      </c>
      <c r="N95">
        <v>1.3556943831617201</v>
      </c>
      <c r="O95">
        <v>2.2243647131740398</v>
      </c>
      <c r="P95">
        <v>56.6619915848527</v>
      </c>
      <c r="Q95">
        <v>-3.2868751266702002E-2</v>
      </c>
    </row>
    <row r="96" spans="1:17" x14ac:dyDescent="0.3">
      <c r="A96" t="s">
        <v>253</v>
      </c>
      <c r="B96" t="s">
        <v>254</v>
      </c>
      <c r="C96" t="str">
        <f>IFERROR(VLOOKUP(Table1[[#This Row],[Ticker]],[1]!Table2[[Symbol]:[Industry]],2,FALSE),"-")</f>
        <v>-</v>
      </c>
      <c r="D96" t="s">
        <v>24</v>
      </c>
      <c r="E96">
        <v>104755.60733472</v>
      </c>
      <c r="F96">
        <v>1345.15</v>
      </c>
      <c r="G96">
        <v>-28.937104634314998</v>
      </c>
      <c r="H96">
        <v>-3.2561530180538298</v>
      </c>
      <c r="I96">
        <v>-22.024916213370499</v>
      </c>
      <c r="J96">
        <v>-0.54614721232181096</v>
      </c>
      <c r="K96">
        <v>1438.5316492816701</v>
      </c>
      <c r="L96">
        <v>1452.0103991308999</v>
      </c>
      <c r="M96">
        <v>20.811104881870399</v>
      </c>
      <c r="N96">
        <v>1.0501309816297999</v>
      </c>
      <c r="O96">
        <v>25.971081292049199</v>
      </c>
      <c r="P96">
        <v>1.1999699067108001</v>
      </c>
      <c r="Q96">
        <v>6.1337040946379999E-3</v>
      </c>
    </row>
    <row r="97" spans="1:17" x14ac:dyDescent="0.3">
      <c r="A97" t="s">
        <v>255</v>
      </c>
      <c r="B97" t="s">
        <v>256</v>
      </c>
      <c r="C97" t="str">
        <f>IFERROR(VLOOKUP(Table1[[#This Row],[Ticker]],[1]!Table2[[Symbol]:[Industry]],2,FALSE),"-")</f>
        <v>-</v>
      </c>
      <c r="D97" t="s">
        <v>257</v>
      </c>
      <c r="E97">
        <v>104034.94727780001</v>
      </c>
      <c r="F97">
        <v>9347.7999999999993</v>
      </c>
      <c r="G97">
        <v>1.28309267934265</v>
      </c>
      <c r="H97">
        <v>-5.5584789288904002</v>
      </c>
      <c r="I97">
        <v>-2.2474047240928501</v>
      </c>
      <c r="J97">
        <v>-2.1925198581740002</v>
      </c>
      <c r="K97">
        <v>9119.5994764282295</v>
      </c>
      <c r="L97">
        <v>8317.6179463787703</v>
      </c>
      <c r="M97">
        <v>44.688817609520797</v>
      </c>
      <c r="N97">
        <v>0.51084404715103104</v>
      </c>
      <c r="O97">
        <v>7.7793705470805996</v>
      </c>
      <c r="P97">
        <v>41.037130916278102</v>
      </c>
      <c r="Q97">
        <v>9.3314759818442006E-2</v>
      </c>
    </row>
    <row r="98" spans="1:17" x14ac:dyDescent="0.3">
      <c r="A98" t="s">
        <v>258</v>
      </c>
      <c r="B98" t="s">
        <v>259</v>
      </c>
      <c r="C98" t="str">
        <f>IFERROR(VLOOKUP(Table1[[#This Row],[Ticker]],[1]!Table2[[Symbol]:[Industry]],2,FALSE),"-")</f>
        <v>-</v>
      </c>
      <c r="D98" t="s">
        <v>260</v>
      </c>
      <c r="E98">
        <v>103909.806</v>
      </c>
      <c r="F98">
        <v>3748.55</v>
      </c>
      <c r="G98">
        <v>90.004952122867707</v>
      </c>
      <c r="H98">
        <v>-14.5086409540563</v>
      </c>
      <c r="I98">
        <v>45.383381049458897</v>
      </c>
      <c r="J98">
        <v>-4.9379246696869199</v>
      </c>
      <c r="K98">
        <v>3700.4671721165901</v>
      </c>
      <c r="L98">
        <v>3003.2849796953201</v>
      </c>
      <c r="M98">
        <v>54.568502841345001</v>
      </c>
      <c r="N98">
        <v>1.3631656214387899</v>
      </c>
      <c r="O98">
        <v>11.2937002307558</v>
      </c>
      <c r="P98">
        <v>126.73138571342101</v>
      </c>
      <c r="Q98">
        <v>0.19687356357840799</v>
      </c>
    </row>
    <row r="99" spans="1:17" x14ac:dyDescent="0.3">
      <c r="A99" t="s">
        <v>261</v>
      </c>
      <c r="B99" t="s">
        <v>262</v>
      </c>
      <c r="C99" t="str">
        <f>IFERROR(VLOOKUP(Table1[[#This Row],[Ticker]],[1]!Table2[[Symbol]:[Industry]],2,FALSE),"-")</f>
        <v>-</v>
      </c>
      <c r="D99" t="s">
        <v>263</v>
      </c>
      <c r="E99">
        <v>102728.45037994999</v>
      </c>
      <c r="F99">
        <v>95.54</v>
      </c>
      <c r="G99">
        <v>22.437539786982502</v>
      </c>
      <c r="H99">
        <v>8.0311691859300307</v>
      </c>
      <c r="I99">
        <v>-9.8528811778524297</v>
      </c>
      <c r="J99">
        <v>-9.7549588119763495</v>
      </c>
      <c r="K99">
        <v>90.872854773737103</v>
      </c>
      <c r="L99">
        <v>81.1276145756284</v>
      </c>
      <c r="M99">
        <v>48.253020903553299</v>
      </c>
      <c r="N99">
        <v>2.9701323133944499</v>
      </c>
      <c r="O99">
        <v>12.9369897425162</v>
      </c>
      <c r="P99">
        <v>61.248945147679301</v>
      </c>
      <c r="Q99">
        <v>8.8946021678671994E-2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Row],[Ticker]],[1]!Table2[[Symbol]:[Industry]],2,FALSE),"-")</f>
        <v>-</v>
      </c>
      <c r="D100" t="s">
        <v>46</v>
      </c>
      <c r="E100">
        <v>102400.94878249599</v>
      </c>
      <c r="F100">
        <v>96.98</v>
      </c>
      <c r="G100">
        <v>63.961820282393703</v>
      </c>
      <c r="H100">
        <v>-4.3917908173109597</v>
      </c>
      <c r="I100">
        <v>-3.9870201689417799</v>
      </c>
      <c r="J100">
        <v>-7.1932278912638701</v>
      </c>
      <c r="K100">
        <v>94.006250310295698</v>
      </c>
      <c r="L100">
        <v>81.468796636552</v>
      </c>
      <c r="M100">
        <v>51.633236506195203</v>
      </c>
      <c r="N100">
        <v>0.65907313516061705</v>
      </c>
      <c r="O100">
        <v>6.9808207877912896</v>
      </c>
      <c r="P100">
        <v>90.530451866404704</v>
      </c>
      <c r="Q100">
        <v>0.16192130099108101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-</v>
      </c>
      <c r="D101" t="s">
        <v>101</v>
      </c>
      <c r="E101">
        <v>101002.824964275</v>
      </c>
      <c r="F101">
        <v>100.55</v>
      </c>
      <c r="G101">
        <v>79.147396979598298</v>
      </c>
      <c r="H101">
        <v>-6.5817773899425003</v>
      </c>
      <c r="I101">
        <v>-12.886663713931901</v>
      </c>
      <c r="J101">
        <v>-4.9235271227114499</v>
      </c>
      <c r="K101">
        <v>102.592382478573</v>
      </c>
      <c r="L101">
        <v>86.7890763808267</v>
      </c>
      <c r="M101">
        <v>39.458722858419101</v>
      </c>
      <c r="N101">
        <v>0.48164361624801399</v>
      </c>
      <c r="O101">
        <v>17.752362008950701</v>
      </c>
      <c r="P101">
        <v>107.747933884297</v>
      </c>
      <c r="Q101">
        <v>0.160881907736274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Row],[Ticker]],[1]!Table2[[Symbol]:[Industry]],2,FALSE),"-")</f>
        <v>-</v>
      </c>
      <c r="D102" t="s">
        <v>230</v>
      </c>
      <c r="E102">
        <v>100861.57840290001</v>
      </c>
      <c r="F102">
        <v>6707.4</v>
      </c>
      <c r="G102">
        <v>21.849734255407899</v>
      </c>
      <c r="H102">
        <v>-3.2855871931604401</v>
      </c>
      <c r="I102">
        <v>42.059381280375902</v>
      </c>
      <c r="J102">
        <v>-1.41957421161321</v>
      </c>
      <c r="K102">
        <v>6535.4345064072804</v>
      </c>
      <c r="L102">
        <v>5671.6073443485902</v>
      </c>
      <c r="M102">
        <v>56.697802604747601</v>
      </c>
      <c r="N102">
        <v>0.64888241360662102</v>
      </c>
      <c r="O102">
        <v>9.3039031517428494</v>
      </c>
      <c r="P102">
        <v>76.464088397789993</v>
      </c>
      <c r="Q102">
        <v>0.15871709556080801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Row],[Ticker]],[1]!Table2[[Symbol]:[Industry]],2,FALSE),"-")</f>
        <v>-</v>
      </c>
      <c r="D103" t="s">
        <v>54</v>
      </c>
      <c r="E103">
        <v>100491.82932798</v>
      </c>
      <c r="F103">
        <v>617.79999999999995</v>
      </c>
      <c r="G103">
        <v>215.77777037440799</v>
      </c>
      <c r="H103">
        <v>16.2088515159558</v>
      </c>
      <c r="I103">
        <v>79.260134825583194</v>
      </c>
      <c r="J103">
        <v>0.65489696596879798</v>
      </c>
      <c r="K103">
        <v>520.00869357696001</v>
      </c>
      <c r="L103">
        <v>390.30713808461797</v>
      </c>
      <c r="M103">
        <v>66.397324811057004</v>
      </c>
      <c r="N103">
        <v>1.46359717305436</v>
      </c>
      <c r="O103">
        <v>5.6976367756555497</v>
      </c>
      <c r="P103">
        <v>254.31083922768099</v>
      </c>
      <c r="Q103">
        <v>0.16837670952056699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Row],[Ticker]],[1]!Table2[[Symbol]:[Industry]],2,FALSE),"-")</f>
        <v>-</v>
      </c>
      <c r="D104" t="s">
        <v>34</v>
      </c>
      <c r="E104">
        <v>98162.587935719901</v>
      </c>
      <c r="F104">
        <v>108.22</v>
      </c>
      <c r="G104">
        <v>40.6593213349731</v>
      </c>
      <c r="H104">
        <v>-10.480318705206001</v>
      </c>
      <c r="I104">
        <v>-12.794455341261701</v>
      </c>
      <c r="J104">
        <v>-6.7746910070974202</v>
      </c>
      <c r="K104">
        <v>114.662785732364</v>
      </c>
      <c r="L104">
        <v>104.5914059526</v>
      </c>
      <c r="M104">
        <v>37.968501968576398</v>
      </c>
      <c r="N104">
        <v>0.88592887314025404</v>
      </c>
      <c r="O104">
        <v>19.109221955276201</v>
      </c>
      <c r="P104">
        <v>69.490994518402502</v>
      </c>
      <c r="Q104">
        <v>0.15541206490033099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Row],[Ticker]],[1]!Table2[[Symbol]:[Industry]],2,FALSE),"-")</f>
        <v>-</v>
      </c>
      <c r="D105" t="s">
        <v>276</v>
      </c>
      <c r="E105">
        <v>97724.8557</v>
      </c>
      <c r="F105">
        <v>4845.3</v>
      </c>
      <c r="G105">
        <v>143.64567870039301</v>
      </c>
      <c r="H105">
        <v>-19.3855249907438</v>
      </c>
      <c r="I105">
        <v>114.041503040603</v>
      </c>
      <c r="J105">
        <v>-10.3840298977003</v>
      </c>
      <c r="K105">
        <v>4457.1205474664403</v>
      </c>
      <c r="L105">
        <v>3012.93422203816</v>
      </c>
      <c r="M105">
        <v>42.489325358613897</v>
      </c>
      <c r="N105">
        <v>0.45420076920786001</v>
      </c>
      <c r="O105">
        <v>20.941943739293698</v>
      </c>
      <c r="P105">
        <v>182.681368688194</v>
      </c>
      <c r="Q105">
        <v>0.268705582456223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Row],[Ticker]],[1]!Table2[[Symbol]:[Industry]],2,FALSE),"-")</f>
        <v>-</v>
      </c>
      <c r="D106" t="s">
        <v>279</v>
      </c>
      <c r="E106">
        <v>96628.321966994903</v>
      </c>
      <c r="F106">
        <v>6720.35</v>
      </c>
      <c r="G106">
        <v>10.037103312229</v>
      </c>
      <c r="H106">
        <v>4.6999393521587596</v>
      </c>
      <c r="I106">
        <v>-2.0135762100675798</v>
      </c>
      <c r="J106">
        <v>2.7347556598379099</v>
      </c>
      <c r="K106">
        <v>6363.5209015253904</v>
      </c>
      <c r="L106">
        <v>5963.2792337245601</v>
      </c>
      <c r="M106">
        <v>69.308294843421194</v>
      </c>
      <c r="N106">
        <v>1.0312538243621701</v>
      </c>
      <c r="O106">
        <v>2.2930353329811499</v>
      </c>
      <c r="P106">
        <v>42.199534490055001</v>
      </c>
      <c r="Q106">
        <v>4.0499675644141003E-2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Row],[Ticker]],[1]!Table2[[Symbol]:[Industry]],2,FALSE),"-")</f>
        <v>-</v>
      </c>
      <c r="D107" t="s">
        <v>176</v>
      </c>
      <c r="E107">
        <v>96277.374665819996</v>
      </c>
      <c r="F107">
        <v>875.4</v>
      </c>
      <c r="G107">
        <v>10.548126264145001</v>
      </c>
      <c r="H107">
        <v>-2.8233586907647998</v>
      </c>
      <c r="I107">
        <v>-26.6241572347428</v>
      </c>
      <c r="J107">
        <v>-0.99968819699872802</v>
      </c>
      <c r="K107">
        <v>906.30742182093104</v>
      </c>
      <c r="L107">
        <v>949.56391715295695</v>
      </c>
      <c r="M107">
        <v>42.7066295582854</v>
      </c>
      <c r="N107">
        <v>1.2134125644018801</v>
      </c>
      <c r="O107">
        <v>43.865661411925899</v>
      </c>
      <c r="P107">
        <v>67.701149425287298</v>
      </c>
      <c r="Q107">
        <v>2.1381364362046001E-2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Row],[Ticker]],[1]!Table2[[Symbol]:[Industry]],2,FALSE),"-")</f>
        <v>-</v>
      </c>
      <c r="D108" t="s">
        <v>130</v>
      </c>
      <c r="E108">
        <v>95754.804119519904</v>
      </c>
      <c r="F108">
        <v>946.4</v>
      </c>
      <c r="G108">
        <v>19.9661941228308</v>
      </c>
      <c r="H108">
        <v>-11.984886636269801</v>
      </c>
      <c r="I108">
        <v>10.439118841500999</v>
      </c>
      <c r="J108">
        <v>-3.62173200390703</v>
      </c>
      <c r="K108">
        <v>985.63781133335203</v>
      </c>
      <c r="L108">
        <v>869.80323995369304</v>
      </c>
      <c r="M108">
        <v>43.015248869962399</v>
      </c>
      <c r="N108">
        <v>1.0692412394319399</v>
      </c>
      <c r="O108">
        <v>15.912933220625501</v>
      </c>
      <c r="P108">
        <v>62.723521320495102</v>
      </c>
      <c r="Q108">
        <v>8.7497897525643006E-2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Row],[Ticker]],[1]!Table2[[Symbol]:[Industry]],2,FALSE),"-")</f>
        <v>-</v>
      </c>
      <c r="D109" t="s">
        <v>210</v>
      </c>
      <c r="E109">
        <v>95650.381479400006</v>
      </c>
      <c r="F109">
        <v>32430.85</v>
      </c>
      <c r="G109">
        <v>54.241351824907099</v>
      </c>
      <c r="H109">
        <v>-6.9511246718593096</v>
      </c>
      <c r="I109">
        <v>17.782545437355001</v>
      </c>
      <c r="J109">
        <v>-3.7928546418674398</v>
      </c>
      <c r="K109">
        <v>33302.3511173242</v>
      </c>
      <c r="L109">
        <v>28479.256650494099</v>
      </c>
      <c r="M109">
        <v>24.379190053918801</v>
      </c>
      <c r="N109">
        <v>0.48630563484971401</v>
      </c>
      <c r="O109">
        <v>13.096018143218499</v>
      </c>
      <c r="P109">
        <v>80.863190592906705</v>
      </c>
      <c r="Q109">
        <v>0.122728359615009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Row],[Ticker]],[1]!Table2[[Symbol]:[Industry]],2,FALSE),"-")</f>
        <v>-</v>
      </c>
      <c r="D110" t="s">
        <v>37</v>
      </c>
      <c r="E110">
        <v>95565.245041369999</v>
      </c>
      <c r="F110">
        <v>1935.05</v>
      </c>
      <c r="G110">
        <v>14.4118784413334</v>
      </c>
      <c r="H110">
        <v>2.9088958839405401</v>
      </c>
      <c r="I110">
        <v>8.3161316472151903</v>
      </c>
      <c r="J110">
        <v>0.23451484915811699</v>
      </c>
      <c r="K110">
        <v>1838.525572583</v>
      </c>
      <c r="L110">
        <v>1638.11302435223</v>
      </c>
      <c r="M110">
        <v>49.352551276506603</v>
      </c>
      <c r="N110">
        <v>0.93298191668790398</v>
      </c>
      <c r="O110">
        <v>4.95852820340561</v>
      </c>
      <c r="P110">
        <v>52.847551342811997</v>
      </c>
      <c r="Q110">
        <v>-4.0193017720450003E-3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Row],[Ticker]],[1]!Table2[[Symbol]:[Industry]],2,FALSE),"-")</f>
        <v>-</v>
      </c>
      <c r="D111" t="s">
        <v>290</v>
      </c>
      <c r="E111">
        <v>94872.810338572002</v>
      </c>
      <c r="F111">
        <v>69.58</v>
      </c>
      <c r="G111">
        <v>249.09919376785601</v>
      </c>
      <c r="H111">
        <v>18.524203754012699</v>
      </c>
      <c r="I111">
        <v>30.486000247435999</v>
      </c>
      <c r="J111">
        <v>-3.0323311831044402</v>
      </c>
      <c r="K111">
        <v>56.443010585447702</v>
      </c>
      <c r="L111">
        <v>43.737819462711698</v>
      </c>
      <c r="M111">
        <v>67.508054324745899</v>
      </c>
      <c r="N111">
        <v>1.7523342913378801</v>
      </c>
      <c r="O111">
        <v>2.9606208680655399</v>
      </c>
      <c r="P111">
        <v>281.26027397260202</v>
      </c>
      <c r="Q111">
        <v>0.210577844752696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Row],[Ticker]],[1]!Table2[[Symbol]:[Industry]],2,FALSE),"-")</f>
        <v>-</v>
      </c>
      <c r="D112" t="s">
        <v>173</v>
      </c>
      <c r="E112">
        <v>93801.04552575</v>
      </c>
      <c r="F112">
        <v>3448.75</v>
      </c>
      <c r="G112">
        <v>48.8857580337488</v>
      </c>
      <c r="H112">
        <v>16.0027848599225</v>
      </c>
      <c r="I112">
        <v>24.390945076238701</v>
      </c>
      <c r="J112">
        <v>2.3315217804136199</v>
      </c>
      <c r="K112">
        <v>3053.9836393578998</v>
      </c>
      <c r="L112">
        <v>2645.9353993150899</v>
      </c>
      <c r="M112">
        <v>85.224970514804596</v>
      </c>
      <c r="N112">
        <v>1.54310703841979</v>
      </c>
      <c r="O112">
        <v>0.17542587894165901</v>
      </c>
      <c r="P112">
        <v>80.657412257726506</v>
      </c>
      <c r="Q112">
        <v>9.6363008057810007E-2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Row],[Ticker]],[1]!Table2[[Symbol]:[Industry]],2,FALSE),"-")</f>
        <v>-</v>
      </c>
      <c r="D113" t="s">
        <v>34</v>
      </c>
      <c r="E113">
        <v>93259.813370000003</v>
      </c>
      <c r="F113">
        <v>122.17</v>
      </c>
      <c r="G113">
        <v>18.229293581773</v>
      </c>
      <c r="H113">
        <v>-9.3184446104718699</v>
      </c>
      <c r="I113">
        <v>-27.4859935705047</v>
      </c>
      <c r="J113">
        <v>-6.7310455274409904</v>
      </c>
      <c r="K113">
        <v>137.86989132953801</v>
      </c>
      <c r="L113">
        <v>131.00913060917301</v>
      </c>
      <c r="M113">
        <v>18.296214511623901</v>
      </c>
      <c r="N113">
        <v>0.66827006219914098</v>
      </c>
      <c r="O113">
        <v>41.196693132520203</v>
      </c>
      <c r="P113">
        <v>43.983500294637601</v>
      </c>
      <c r="Q113">
        <v>0.13853054757428601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Row],[Ticker]],[1]!Table2[[Symbol]:[Industry]],2,FALSE),"-")</f>
        <v>-</v>
      </c>
      <c r="D114" t="s">
        <v>297</v>
      </c>
      <c r="E114">
        <v>92469.524953125001</v>
      </c>
      <c r="F114">
        <v>10218.75</v>
      </c>
      <c r="G114">
        <v>139.379141501438</v>
      </c>
      <c r="H114">
        <v>-16.710052146738999</v>
      </c>
      <c r="I114">
        <v>37.1234941749969</v>
      </c>
      <c r="J114">
        <v>-3.7337198334607899</v>
      </c>
      <c r="K114">
        <v>10426.355759419501</v>
      </c>
      <c r="L114">
        <v>8357.3345843960797</v>
      </c>
      <c r="M114">
        <v>30.194659855862799</v>
      </c>
      <c r="N114">
        <v>0.46570996243505403</v>
      </c>
      <c r="O114">
        <v>30.133333333333301</v>
      </c>
      <c r="P114">
        <v>165.28082449604699</v>
      </c>
      <c r="Q114">
        <v>0.18604782285556901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Row],[Ticker]],[1]!Table2[[Symbol]:[Industry]],2,FALSE),"-")</f>
        <v>-</v>
      </c>
      <c r="D115" t="s">
        <v>127</v>
      </c>
      <c r="E115">
        <v>91049.714139090007</v>
      </c>
      <c r="F115">
        <v>7048.65</v>
      </c>
      <c r="G115">
        <v>22.077876711644599</v>
      </c>
      <c r="H115">
        <v>-0.88226295245867403</v>
      </c>
      <c r="I115">
        <v>19.757917696746802</v>
      </c>
      <c r="J115">
        <v>-0.73326402375468602</v>
      </c>
      <c r="K115">
        <v>6659.18829242635</v>
      </c>
      <c r="L115">
        <v>5741.3071571558603</v>
      </c>
      <c r="M115">
        <v>54.001299558891702</v>
      </c>
      <c r="N115">
        <v>1.06593893629337</v>
      </c>
      <c r="O115">
        <v>3.9596234739985601</v>
      </c>
      <c r="P115">
        <v>77.456225374806394</v>
      </c>
      <c r="Q115">
        <v>1.0299894463156999E-2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Row],[Ticker]],[1]!Table2[[Symbol]:[Industry]],2,FALSE),"-")</f>
        <v>-</v>
      </c>
      <c r="D116" t="s">
        <v>51</v>
      </c>
      <c r="E116">
        <v>90950.164770705</v>
      </c>
      <c r="F116">
        <v>1994.45</v>
      </c>
      <c r="G116">
        <v>60.490948575658798</v>
      </c>
      <c r="H116">
        <v>7.5544848546070797</v>
      </c>
      <c r="I116">
        <v>14.305601867547701</v>
      </c>
      <c r="J116">
        <v>4.9548285898968896</v>
      </c>
      <c r="K116">
        <v>1763.1065140872699</v>
      </c>
      <c r="L116">
        <v>1524.4651361065501</v>
      </c>
      <c r="M116">
        <v>75.092714430744607</v>
      </c>
      <c r="N116">
        <v>1.24874754367159</v>
      </c>
      <c r="O116">
        <v>1.7799393316453</v>
      </c>
      <c r="P116">
        <v>91.130809774796305</v>
      </c>
      <c r="Q116">
        <v>8.0696287772588998E-2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Row],[Ticker]],[1]!Table2[[Symbol]:[Industry]],2,FALSE),"-")</f>
        <v>-</v>
      </c>
      <c r="D117" t="s">
        <v>78</v>
      </c>
      <c r="E117">
        <v>90557.626175280006</v>
      </c>
      <c r="F117">
        <v>25098.6</v>
      </c>
      <c r="G117">
        <v>-20.499257268133199</v>
      </c>
      <c r="H117">
        <v>-5.0873587043047204</v>
      </c>
      <c r="I117">
        <v>-21.526107619758299</v>
      </c>
      <c r="J117">
        <v>-1.9910693599668201</v>
      </c>
      <c r="K117">
        <v>27017.429733535599</v>
      </c>
      <c r="L117">
        <v>26342.886308149598</v>
      </c>
      <c r="M117">
        <v>17.409340632523602</v>
      </c>
      <c r="N117">
        <v>1.5291398053288401</v>
      </c>
      <c r="O117">
        <v>22.467986262181899</v>
      </c>
      <c r="P117">
        <v>7.02571318920302</v>
      </c>
      <c r="Q117">
        <v>-6.1338767324986998E-2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Row],[Ticker]],[1]!Table2[[Symbol]:[Industry]],2,FALSE),"-")</f>
        <v>-</v>
      </c>
      <c r="D118" t="s">
        <v>306</v>
      </c>
      <c r="E118">
        <v>88338.204007619905</v>
      </c>
      <c r="F118">
        <v>620.6</v>
      </c>
      <c r="G118">
        <v>33.3690250247558</v>
      </c>
      <c r="H118">
        <v>-2.8636866352470101</v>
      </c>
      <c r="I118">
        <v>7.4726533067850598</v>
      </c>
      <c r="J118">
        <v>-5.0017604873460204</v>
      </c>
      <c r="K118">
        <v>608.17861090206304</v>
      </c>
      <c r="L118">
        <v>539.87006157680196</v>
      </c>
      <c r="M118">
        <v>49.866445641621603</v>
      </c>
      <c r="N118">
        <v>0.808854353818244</v>
      </c>
      <c r="O118">
        <v>6.8240412504028303</v>
      </c>
      <c r="P118">
        <v>67.007534983853603</v>
      </c>
      <c r="Q118">
        <v>0.20389726719242701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Row],[Ticker]],[1]!Table2[[Symbol]:[Industry]],2,FALSE),"-")</f>
        <v>-</v>
      </c>
      <c r="D119" t="s">
        <v>309</v>
      </c>
      <c r="E119">
        <v>87048.651792959994</v>
      </c>
      <c r="F119">
        <v>10038.6</v>
      </c>
      <c r="G119">
        <v>129.99068284641299</v>
      </c>
      <c r="H119">
        <v>-5.5270977488449802</v>
      </c>
      <c r="I119">
        <v>32.131481764004</v>
      </c>
      <c r="J119">
        <v>-9.3849326078987101</v>
      </c>
      <c r="K119">
        <v>9899.6422154039192</v>
      </c>
      <c r="L119">
        <v>7649.1065521733199</v>
      </c>
      <c r="M119">
        <v>32.649603855713401</v>
      </c>
      <c r="N119">
        <v>1.0543123383983199</v>
      </c>
      <c r="O119">
        <v>13.995975534436999</v>
      </c>
      <c r="P119">
        <v>160.06062019118599</v>
      </c>
      <c r="Q119">
        <v>7.7262301000665001E-2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Row],[Ticker]],[1]!Table2[[Symbol]:[Industry]],2,FALSE),"-")</f>
        <v>-</v>
      </c>
      <c r="D120" t="s">
        <v>257</v>
      </c>
      <c r="E120">
        <v>86914.784071500006</v>
      </c>
      <c r="F120">
        <v>4069.45</v>
      </c>
      <c r="G120">
        <v>42.055089927684598</v>
      </c>
      <c r="H120">
        <v>-6.0746282561939404</v>
      </c>
      <c r="I120">
        <v>0.91282395913679404</v>
      </c>
      <c r="J120">
        <v>-0.77847468016879895</v>
      </c>
      <c r="K120">
        <v>4019.2472002128702</v>
      </c>
      <c r="L120">
        <v>3571.8376211599402</v>
      </c>
      <c r="M120">
        <v>48.222931792591602</v>
      </c>
      <c r="N120">
        <v>1.0982636003775501</v>
      </c>
      <c r="O120">
        <v>5.5769207141013997</v>
      </c>
      <c r="P120">
        <v>69.730146813480104</v>
      </c>
      <c r="Q120">
        <v>1.2615955362914001E-2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Row],[Ticker]],[1]!Table2[[Symbol]:[Industry]],2,FALSE),"-")</f>
        <v>-</v>
      </c>
      <c r="D121" t="s">
        <v>51</v>
      </c>
      <c r="E121">
        <v>85848.795297634904</v>
      </c>
      <c r="F121">
        <v>1465.15</v>
      </c>
      <c r="G121">
        <v>44.7635644126388</v>
      </c>
      <c r="H121">
        <v>7.1859952681003803</v>
      </c>
      <c r="I121">
        <v>36.5691458473257</v>
      </c>
      <c r="J121">
        <v>2.4879009109111698</v>
      </c>
      <c r="K121">
        <v>1308.16950185992</v>
      </c>
      <c r="L121">
        <v>1120.8240145329701</v>
      </c>
      <c r="M121">
        <v>72.377790180402599</v>
      </c>
      <c r="N121">
        <v>0.78435082151772095</v>
      </c>
      <c r="O121">
        <v>0.474354161689927</v>
      </c>
      <c r="P121">
        <v>79.596714881098293</v>
      </c>
      <c r="Q121">
        <v>6.5303111149272994E-2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84</v>
      </c>
      <c r="E122">
        <v>85119.635530319996</v>
      </c>
      <c r="F122">
        <v>1771.05</v>
      </c>
      <c r="G122">
        <v>143.86186479056599</v>
      </c>
      <c r="H122">
        <v>16.390590419346001</v>
      </c>
      <c r="I122">
        <v>43.170995686718904</v>
      </c>
      <c r="J122">
        <v>5.7370640841793197</v>
      </c>
      <c r="K122">
        <v>1564.12301461322</v>
      </c>
      <c r="L122">
        <v>1264.46502705121</v>
      </c>
      <c r="M122">
        <v>65.266521468516899</v>
      </c>
      <c r="N122">
        <v>1.8298340171794201</v>
      </c>
      <c r="O122">
        <v>7.7327009401202602</v>
      </c>
      <c r="P122">
        <v>184.963797264682</v>
      </c>
      <c r="Q122">
        <v>0.16076097148732399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18</v>
      </c>
      <c r="E123">
        <v>84431.997474560005</v>
      </c>
      <c r="F123">
        <v>396.8</v>
      </c>
      <c r="G123">
        <v>98.271498336709399</v>
      </c>
      <c r="H123">
        <v>16.334431450432501</v>
      </c>
      <c r="I123">
        <v>2.8813731635614102</v>
      </c>
      <c r="J123">
        <v>-0.46685572416531701</v>
      </c>
      <c r="K123">
        <v>356.81463508851903</v>
      </c>
      <c r="L123">
        <v>308.59323100192103</v>
      </c>
      <c r="M123">
        <v>75.319800701825997</v>
      </c>
      <c r="N123">
        <v>1.3903717670515301</v>
      </c>
      <c r="O123">
        <v>2.4697580645161201</v>
      </c>
      <c r="P123">
        <v>148.82943143812699</v>
      </c>
      <c r="Q123">
        <v>9.0230508586666994E-2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173</v>
      </c>
      <c r="E124">
        <v>84028.262802015</v>
      </c>
      <c r="F124">
        <v>649.04999999999995</v>
      </c>
      <c r="G124">
        <v>-11.262485099266</v>
      </c>
      <c r="H124">
        <v>-0.78834434689982502</v>
      </c>
      <c r="I124">
        <v>12.858936644313101</v>
      </c>
      <c r="J124">
        <v>-5.1030824199653599</v>
      </c>
      <c r="K124">
        <v>635.385334318074</v>
      </c>
      <c r="L124">
        <v>576.2294245086</v>
      </c>
      <c r="M124">
        <v>43.512533660792101</v>
      </c>
      <c r="N124">
        <v>0.85979292164974996</v>
      </c>
      <c r="O124">
        <v>6.4632925044295604</v>
      </c>
      <c r="P124">
        <v>33.466995681677901</v>
      </c>
      <c r="Q124">
        <v>-1.4897392089367001E-2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279</v>
      </c>
      <c r="E125">
        <v>83060.792712519993</v>
      </c>
      <c r="F125">
        <v>854.6</v>
      </c>
      <c r="G125">
        <v>22.5147553148147</v>
      </c>
      <c r="H125">
        <v>-6.4431639300179402</v>
      </c>
      <c r="I125">
        <v>-8.1200332477227697</v>
      </c>
      <c r="J125">
        <v>-4.0238834260933896</v>
      </c>
      <c r="K125">
        <v>889.71974135687799</v>
      </c>
      <c r="L125">
        <v>783.65066499308602</v>
      </c>
      <c r="M125">
        <v>23.095789566131302</v>
      </c>
      <c r="N125">
        <v>0.61644678428474198</v>
      </c>
      <c r="O125">
        <v>14.6618300959513</v>
      </c>
      <c r="P125">
        <v>68.062930186823905</v>
      </c>
      <c r="Q125">
        <v>0.108415583885413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138</v>
      </c>
      <c r="E126">
        <v>82799.803037699996</v>
      </c>
      <c r="F126">
        <v>2977.8</v>
      </c>
      <c r="G126">
        <v>66.699015363029204</v>
      </c>
      <c r="H126">
        <v>-11.106803928296401</v>
      </c>
      <c r="I126">
        <v>18.981065023221699</v>
      </c>
      <c r="J126">
        <v>-6.0638593399821099</v>
      </c>
      <c r="K126">
        <v>3046.1394429776201</v>
      </c>
      <c r="L126">
        <v>2532.0975496313099</v>
      </c>
      <c r="M126">
        <v>39.294487157644902</v>
      </c>
      <c r="N126">
        <v>1.66990538656752</v>
      </c>
      <c r="O126">
        <v>14.2689233662435</v>
      </c>
      <c r="P126">
        <v>99.1439844847188</v>
      </c>
      <c r="Q126">
        <v>6.7561907566018001E-2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51</v>
      </c>
      <c r="E127">
        <v>82454.717751780001</v>
      </c>
      <c r="F127">
        <v>2058.1</v>
      </c>
      <c r="G127">
        <v>-9.8669214192501293</v>
      </c>
      <c r="H127">
        <v>-5.0448497259135996</v>
      </c>
      <c r="I127">
        <v>-14.0915947492618</v>
      </c>
      <c r="J127">
        <v>1.6301990672762701</v>
      </c>
      <c r="K127">
        <v>2115.7955449763999</v>
      </c>
      <c r="L127">
        <v>2053.24676639363</v>
      </c>
      <c r="M127">
        <v>50.708274765355398</v>
      </c>
      <c r="N127">
        <v>1.2019941691757099</v>
      </c>
      <c r="O127">
        <v>20.985374860307999</v>
      </c>
      <c r="P127">
        <v>22.283948783458602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328</v>
      </c>
      <c r="E128">
        <v>79294.706683719996</v>
      </c>
      <c r="F128">
        <v>4099.7</v>
      </c>
      <c r="G128">
        <v>7.6106700591225804</v>
      </c>
      <c r="H128">
        <v>-3.9648840795121099</v>
      </c>
      <c r="I128">
        <v>3.0731346954495402</v>
      </c>
      <c r="J128">
        <v>-1.3568836829498301</v>
      </c>
      <c r="K128">
        <v>4064.9872635584502</v>
      </c>
      <c r="L128">
        <v>3717.3181888434401</v>
      </c>
      <c r="M128">
        <v>50.9714536693102</v>
      </c>
      <c r="N128">
        <v>0.85481067483151496</v>
      </c>
      <c r="O128">
        <v>14.196160694684901</v>
      </c>
      <c r="P128">
        <v>48.647570703408199</v>
      </c>
      <c r="Q128">
        <v>0.135633253074425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Row],[Ticker]],[1]!Table2[[Symbol]:[Industry]],2,FALSE),"-")</f>
        <v>-</v>
      </c>
      <c r="D129" t="s">
        <v>166</v>
      </c>
      <c r="E129">
        <v>76776.993923250004</v>
      </c>
      <c r="F129">
        <v>2590.1</v>
      </c>
      <c r="G129">
        <v>-10.5894368049118</v>
      </c>
      <c r="H129">
        <v>3.7854135395354902</v>
      </c>
      <c r="I129">
        <v>2.0627414949033902</v>
      </c>
      <c r="J129">
        <v>-1.0064717297838399</v>
      </c>
      <c r="K129">
        <v>2434.8225837319701</v>
      </c>
      <c r="L129">
        <v>2400.8034507037</v>
      </c>
      <c r="M129">
        <v>64.226392186415794</v>
      </c>
      <c r="N129">
        <v>1.4895632117622599</v>
      </c>
      <c r="O129">
        <v>4.0094977027913901</v>
      </c>
      <c r="P129">
        <v>24.389482530915998</v>
      </c>
      <c r="Q129">
        <v>2.2289868122058999E-2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-</v>
      </c>
      <c r="D130" t="s">
        <v>34</v>
      </c>
      <c r="E130">
        <v>76716.333537854996</v>
      </c>
      <c r="F130">
        <v>569.54999999999995</v>
      </c>
      <c r="G130">
        <v>40.104242880264401</v>
      </c>
      <c r="H130">
        <v>5.0063232314720203</v>
      </c>
      <c r="I130">
        <v>-5.8747018002732601</v>
      </c>
      <c r="J130">
        <v>-3.1469477358758899</v>
      </c>
      <c r="K130">
        <v>559.85249285888801</v>
      </c>
      <c r="L130">
        <v>499.54372104389302</v>
      </c>
      <c r="M130">
        <v>43.6881983583351</v>
      </c>
      <c r="N130">
        <v>0.83469512008145796</v>
      </c>
      <c r="O130">
        <v>11.087700816433999</v>
      </c>
      <c r="P130">
        <v>65.880297072957504</v>
      </c>
      <c r="Q130">
        <v>0.17511721339514599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24</v>
      </c>
      <c r="E131">
        <v>75371.124917399997</v>
      </c>
      <c r="F131">
        <v>24.05</v>
      </c>
      <c r="G131">
        <v>18.323776155977502</v>
      </c>
      <c r="H131">
        <v>-13.6179411375246</v>
      </c>
      <c r="I131">
        <v>-30.0884895832456</v>
      </c>
      <c r="J131">
        <v>-7.7849053466658704</v>
      </c>
      <c r="K131">
        <v>24.5971313996695</v>
      </c>
      <c r="L131">
        <v>22.938558065786602</v>
      </c>
      <c r="M131">
        <v>41.127064611602997</v>
      </c>
      <c r="N131">
        <v>1.0678422711201401</v>
      </c>
      <c r="O131">
        <v>36.590436590436497</v>
      </c>
      <c r="P131">
        <v>53.1847133757962</v>
      </c>
      <c r="Q131">
        <v>6.6698872756160002E-2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57</v>
      </c>
      <c r="E132">
        <v>74487.610336140002</v>
      </c>
      <c r="F132">
        <v>1855.4</v>
      </c>
      <c r="G132">
        <v>12.2372211046267</v>
      </c>
      <c r="H132">
        <v>-1.595385514578</v>
      </c>
      <c r="I132">
        <v>19.396617012150902</v>
      </c>
      <c r="J132">
        <v>1.6175318374101899</v>
      </c>
      <c r="K132">
        <v>1773.82785182882</v>
      </c>
      <c r="L132">
        <v>1570.8410702861299</v>
      </c>
      <c r="M132">
        <v>58.743098739255601</v>
      </c>
      <c r="N132">
        <v>0.99968686751732205</v>
      </c>
      <c r="O132">
        <v>2.1343106607739402</v>
      </c>
      <c r="P132">
        <v>56.924768469573301</v>
      </c>
      <c r="Q132">
        <v>-6.7533984034629999E-3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127</v>
      </c>
      <c r="E133">
        <v>74468</v>
      </c>
      <c r="F133">
        <v>930.85</v>
      </c>
      <c r="G133">
        <v>18.391427990224599</v>
      </c>
      <c r="H133">
        <v>-10.6829723827945</v>
      </c>
      <c r="I133">
        <v>-13.2964606779663</v>
      </c>
      <c r="J133">
        <v>-4.55091178172753</v>
      </c>
      <c r="K133">
        <v>994.60859073572601</v>
      </c>
      <c r="L133">
        <v>924.87061535498594</v>
      </c>
      <c r="M133">
        <v>28.234887724911601</v>
      </c>
      <c r="N133">
        <v>0.51041134282786005</v>
      </c>
      <c r="O133">
        <v>22.3505398291883</v>
      </c>
      <c r="P133">
        <v>46.567469689812597</v>
      </c>
      <c r="Q133">
        <v>5.4063266575388999E-2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203</v>
      </c>
      <c r="E134">
        <v>72617.846535479999</v>
      </c>
      <c r="F134">
        <v>247.3</v>
      </c>
      <c r="G134">
        <v>11.1157833839312</v>
      </c>
      <c r="H134">
        <v>5.8885630173422898</v>
      </c>
      <c r="I134">
        <v>28.295676322190602</v>
      </c>
      <c r="J134">
        <v>-1.79493630940106</v>
      </c>
      <c r="K134">
        <v>231.192463299629</v>
      </c>
      <c r="L134">
        <v>199.74503143673499</v>
      </c>
      <c r="M134">
        <v>57.356706541776298</v>
      </c>
      <c r="N134">
        <v>1.0159934288911201</v>
      </c>
      <c r="O134">
        <v>4.7310958350181798</v>
      </c>
      <c r="P134">
        <v>56.9660425261821</v>
      </c>
      <c r="Q134">
        <v>7.1937716778786007E-2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-</v>
      </c>
      <c r="D135" t="s">
        <v>130</v>
      </c>
      <c r="E135">
        <v>72513.101490839996</v>
      </c>
      <c r="F135">
        <v>1557.45</v>
      </c>
      <c r="G135">
        <v>47.126828739517897</v>
      </c>
      <c r="H135">
        <v>-9.5587808420520499</v>
      </c>
      <c r="I135">
        <v>10.385571426481301</v>
      </c>
      <c r="J135">
        <v>-10.0400024920249</v>
      </c>
      <c r="K135">
        <v>1597.9240059230301</v>
      </c>
      <c r="L135">
        <v>1347.1921079603501</v>
      </c>
      <c r="M135">
        <v>36.328033392793103</v>
      </c>
      <c r="N135">
        <v>0.84664278267258997</v>
      </c>
      <c r="O135">
        <v>15.8624674949436</v>
      </c>
      <c r="P135">
        <v>75.546663660955801</v>
      </c>
      <c r="Q135">
        <v>7.2047277891536005E-2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-</v>
      </c>
      <c r="D136" t="s">
        <v>309</v>
      </c>
      <c r="E136">
        <v>71542.575022764999</v>
      </c>
      <c r="F136">
        <v>4676.1499999999996</v>
      </c>
      <c r="G136">
        <v>67.579140729545301</v>
      </c>
      <c r="H136">
        <v>-5.6984234436175702</v>
      </c>
      <c r="I136">
        <v>-2.6853606385208999</v>
      </c>
      <c r="J136">
        <v>-4.0306960069685598</v>
      </c>
      <c r="K136">
        <v>4382.1616523862504</v>
      </c>
      <c r="L136">
        <v>3805.70637253728</v>
      </c>
      <c r="M136">
        <v>50.3393267161401</v>
      </c>
      <c r="N136">
        <v>0.59413987794323098</v>
      </c>
      <c r="O136">
        <v>6.1728131047977497</v>
      </c>
      <c r="P136">
        <v>96.559478772593494</v>
      </c>
      <c r="Q136">
        <v>0.13493971964800799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-</v>
      </c>
      <c r="D137" t="s">
        <v>347</v>
      </c>
      <c r="E137">
        <v>69449.996415550006</v>
      </c>
      <c r="F137">
        <v>11606.9</v>
      </c>
      <c r="G137">
        <v>123.479492762332</v>
      </c>
      <c r="H137">
        <v>-11.032258688909</v>
      </c>
      <c r="I137">
        <v>73.184874993084705</v>
      </c>
      <c r="J137">
        <v>-7.8051860389970802</v>
      </c>
      <c r="K137">
        <v>11078.9368399548</v>
      </c>
      <c r="L137">
        <v>8413.5462833843994</v>
      </c>
      <c r="M137">
        <v>51.2305608141058</v>
      </c>
      <c r="N137">
        <v>1.2104576412680199</v>
      </c>
      <c r="O137">
        <v>10.9598600832263</v>
      </c>
      <c r="P137">
        <v>164.69253486277199</v>
      </c>
      <c r="Q137">
        <v>0.114538834479275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Row],[Ticker]],[1]!Table2[[Symbol]:[Industry]],2,FALSE),"-")</f>
        <v>-</v>
      </c>
      <c r="D138" t="s">
        <v>127</v>
      </c>
      <c r="E138">
        <v>68639.971397100002</v>
      </c>
      <c r="F138">
        <v>1513.5</v>
      </c>
      <c r="G138">
        <v>65.642093996753502</v>
      </c>
      <c r="H138">
        <v>2.6417082143031898</v>
      </c>
      <c r="I138">
        <v>54.544369782154398</v>
      </c>
      <c r="J138">
        <v>0.72576658728114396</v>
      </c>
      <c r="K138">
        <v>1397.7792340409101</v>
      </c>
      <c r="L138">
        <v>1142.04556925463</v>
      </c>
      <c r="M138">
        <v>60.112203267220103</v>
      </c>
      <c r="N138">
        <v>0.48821172348882103</v>
      </c>
      <c r="O138">
        <v>2.54046911133134</v>
      </c>
      <c r="P138">
        <v>128.86738242854901</v>
      </c>
      <c r="Q138">
        <v>1.4904702731068E-2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37</v>
      </c>
      <c r="E139">
        <v>68404.055999999997</v>
      </c>
      <c r="F139">
        <v>389.9</v>
      </c>
      <c r="G139">
        <v>64.510161682464499</v>
      </c>
      <c r="H139">
        <v>-6.91799309292833</v>
      </c>
      <c r="I139">
        <v>-14.2713408066095</v>
      </c>
      <c r="J139">
        <v>-6.7853870422342801</v>
      </c>
      <c r="K139">
        <v>387.290041256628</v>
      </c>
      <c r="L139">
        <v>337.21592047896399</v>
      </c>
      <c r="M139">
        <v>45.674332882238097</v>
      </c>
      <c r="N139">
        <v>2.0050725256366699</v>
      </c>
      <c r="O139">
        <v>19.979481918440602</v>
      </c>
      <c r="P139">
        <v>100.462724935732</v>
      </c>
      <c r="Q139">
        <v>8.9092945357593004E-2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354</v>
      </c>
      <c r="E140">
        <v>67897.67501726</v>
      </c>
      <c r="F140">
        <v>713.9</v>
      </c>
      <c r="G140">
        <v>-42.932599167155203</v>
      </c>
      <c r="H140">
        <v>-3.0206977642092898</v>
      </c>
      <c r="I140">
        <v>-12.3445907277901</v>
      </c>
      <c r="J140">
        <v>-0.72145428448316096</v>
      </c>
      <c r="K140">
        <v>721.50326910756701</v>
      </c>
      <c r="L140">
        <v>739.29102654215899</v>
      </c>
      <c r="M140">
        <v>46.916161285314601</v>
      </c>
      <c r="N140">
        <v>1.40810111659657</v>
      </c>
      <c r="O140">
        <v>25.066535929401802</v>
      </c>
      <c r="P140">
        <v>10.1782544949455</v>
      </c>
      <c r="Q140">
        <v>-0.13360439537282801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Row],[Ticker]],[1]!Table2[[Symbol]:[Industry]],2,FALSE),"-")</f>
        <v>-</v>
      </c>
      <c r="D141" t="s">
        <v>166</v>
      </c>
      <c r="E141">
        <v>67085.195877880004</v>
      </c>
      <c r="F141">
        <v>4422.2</v>
      </c>
      <c r="G141">
        <v>-6.9434090520548697</v>
      </c>
      <c r="H141">
        <v>13.3196510465055</v>
      </c>
      <c r="I141">
        <v>22.019570527875</v>
      </c>
      <c r="J141">
        <v>-0.118148246731582</v>
      </c>
      <c r="K141">
        <v>3952.09848789136</v>
      </c>
      <c r="L141">
        <v>3705.56066380126</v>
      </c>
      <c r="M141">
        <v>69.931586145548707</v>
      </c>
      <c r="N141">
        <v>1.09625368103645</v>
      </c>
      <c r="O141">
        <v>1.0142010763873199</v>
      </c>
      <c r="P141">
        <v>37.335403726708002</v>
      </c>
      <c r="Q141">
        <v>1.5711895940736E-2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Row],[Ticker]],[1]!Table2[[Symbol]:[Industry]],2,FALSE),"-")</f>
        <v>-</v>
      </c>
      <c r="D142" t="s">
        <v>359</v>
      </c>
      <c r="E142">
        <v>66984.857913450003</v>
      </c>
      <c r="F142">
        <v>228.57</v>
      </c>
      <c r="G142">
        <v>79.008979052548099</v>
      </c>
      <c r="H142">
        <v>-11.9473777930605</v>
      </c>
      <c r="I142">
        <v>-16.905325585842501</v>
      </c>
      <c r="J142">
        <v>-6.4585731746872197</v>
      </c>
      <c r="K142">
        <v>244.05608999132801</v>
      </c>
      <c r="L142">
        <v>220.78401199615701</v>
      </c>
      <c r="M142">
        <v>38.825517597230998</v>
      </c>
      <c r="N142">
        <v>0.69271225194339403</v>
      </c>
      <c r="O142">
        <v>25.278907993174901</v>
      </c>
      <c r="P142">
        <v>106.10459873760099</v>
      </c>
      <c r="Q142">
        <v>6.4353876084778994E-2</v>
      </c>
    </row>
    <row r="143" spans="1:17" hidden="1" x14ac:dyDescent="0.3">
      <c r="A143" t="s">
        <v>360</v>
      </c>
      <c r="B143" t="s">
        <v>361</v>
      </c>
      <c r="C143" t="str">
        <f>IFERROR(VLOOKUP(Table1[[#This Row],[Ticker]],[1]!Table2[[Symbol]:[Industry]],2,FALSE),"-")</f>
        <v>-</v>
      </c>
      <c r="D143" t="s">
        <v>124</v>
      </c>
      <c r="E143">
        <v>66723.758826449994</v>
      </c>
      <c r="F143">
        <v>248.25</v>
      </c>
      <c r="G143">
        <v>289.76608384828501</v>
      </c>
      <c r="H143">
        <v>1.35395107494627</v>
      </c>
      <c r="I143">
        <v>13.9555561487701</v>
      </c>
      <c r="J143">
        <v>-8.4934850624282898</v>
      </c>
      <c r="K143">
        <v>227.93800875327199</v>
      </c>
      <c r="M143">
        <v>45.750177685031602</v>
      </c>
      <c r="N143">
        <v>0.47795751116041302</v>
      </c>
      <c r="O143">
        <v>24.874118831822699</v>
      </c>
      <c r="P143">
        <v>430.44871794871699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Row],[Ticker]],[1]!Table2[[Symbol]:[Industry]],2,FALSE),"-")</f>
        <v>-</v>
      </c>
      <c r="D144" t="s">
        <v>297</v>
      </c>
      <c r="E144">
        <v>66624.035007600003</v>
      </c>
      <c r="F144">
        <v>7812</v>
      </c>
      <c r="G144">
        <v>27.802665541408899</v>
      </c>
      <c r="H144">
        <v>-13.784924858254501</v>
      </c>
      <c r="I144">
        <v>26.476185123903999</v>
      </c>
      <c r="J144">
        <v>-0.54425622448873001</v>
      </c>
      <c r="K144">
        <v>8255.1595276115004</v>
      </c>
      <c r="L144">
        <v>7130.5485132139502</v>
      </c>
      <c r="M144">
        <v>32.733269697316203</v>
      </c>
      <c r="N144">
        <v>0.654073154494211</v>
      </c>
      <c r="O144">
        <v>27.176779313876001</v>
      </c>
      <c r="P144">
        <v>60.344827586206897</v>
      </c>
      <c r="Q144">
        <v>0.15977511586309601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75</v>
      </c>
      <c r="E145">
        <v>66112.172022225001</v>
      </c>
      <c r="F145">
        <v>320.25</v>
      </c>
      <c r="G145">
        <v>79.607946531056896</v>
      </c>
      <c r="H145">
        <v>-12.9076675055751</v>
      </c>
      <c r="I145">
        <v>36.043126047783701</v>
      </c>
      <c r="J145">
        <v>-5.61018650656146</v>
      </c>
      <c r="K145">
        <v>316.65359109928602</v>
      </c>
      <c r="L145">
        <v>250.79813055823499</v>
      </c>
      <c r="M145">
        <v>40.804763852792099</v>
      </c>
      <c r="N145">
        <v>0.45252261053283799</v>
      </c>
      <c r="O145">
        <v>12.7088212334113</v>
      </c>
      <c r="P145">
        <v>125.210970464135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368</v>
      </c>
      <c r="E146">
        <v>66098.431804499996</v>
      </c>
      <c r="F146">
        <v>5203.5</v>
      </c>
      <c r="G146">
        <v>14.3996804654864</v>
      </c>
      <c r="H146">
        <v>-16.933065315939398</v>
      </c>
      <c r="I146">
        <v>13.5853381018474</v>
      </c>
      <c r="J146">
        <v>-3.8742708723427102</v>
      </c>
      <c r="K146">
        <v>5491.0029384555701</v>
      </c>
      <c r="L146">
        <v>4784.57434632681</v>
      </c>
      <c r="M146">
        <v>41.354548006931303</v>
      </c>
      <c r="N146">
        <v>0.68253192088611503</v>
      </c>
      <c r="O146">
        <v>24.147208609589601</v>
      </c>
      <c r="P146">
        <v>45.381649530621303</v>
      </c>
      <c r="Q146">
        <v>0.10564177123037501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Row],[Ticker]],[1]!Table2[[Symbol]:[Industry]],2,FALSE),"-")</f>
        <v>-</v>
      </c>
      <c r="D147" t="s">
        <v>138</v>
      </c>
      <c r="E147">
        <v>66011.89287245</v>
      </c>
      <c r="F147">
        <v>1646.75</v>
      </c>
      <c r="G147">
        <v>157.84904636753899</v>
      </c>
      <c r="H147">
        <v>-10.0414375428523</v>
      </c>
      <c r="I147">
        <v>23.476452448115001</v>
      </c>
      <c r="J147">
        <v>-9.7446771798887895</v>
      </c>
      <c r="K147">
        <v>1733.6245116114001</v>
      </c>
      <c r="L147">
        <v>1365.9006948546901</v>
      </c>
      <c r="M147">
        <v>30.5591034089251</v>
      </c>
      <c r="N147">
        <v>0.94416002732341597</v>
      </c>
      <c r="O147">
        <v>25.993623804463301</v>
      </c>
      <c r="P147">
        <v>203.26887661141799</v>
      </c>
      <c r="Q147">
        <v>0.179226629443934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Row],[Ticker]],[1]!Table2[[Symbol]:[Industry]],2,FALSE),"-")</f>
        <v>-</v>
      </c>
      <c r="D148" t="s">
        <v>51</v>
      </c>
      <c r="E148">
        <v>65907.217124999996</v>
      </c>
      <c r="F148">
        <v>5512.25</v>
      </c>
      <c r="G148">
        <v>9.4248474771681501</v>
      </c>
      <c r="H148">
        <v>4.7306920955170302</v>
      </c>
      <c r="I148">
        <v>-3.2968684497237901</v>
      </c>
      <c r="J148">
        <v>4.6730164768030402</v>
      </c>
      <c r="K148">
        <v>5174.8222796905002</v>
      </c>
      <c r="L148">
        <v>4827.3467993680997</v>
      </c>
      <c r="M148">
        <v>76.284701207930098</v>
      </c>
      <c r="N148">
        <v>0.75345002386075099</v>
      </c>
      <c r="O148">
        <v>1.2073109891605101</v>
      </c>
      <c r="P148">
        <v>59.914418334783797</v>
      </c>
      <c r="Q148">
        <v>2.4416726079841002E-2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375</v>
      </c>
      <c r="E149">
        <v>65611.567106250004</v>
      </c>
      <c r="F149">
        <v>1812.5</v>
      </c>
      <c r="G149">
        <v>8.5911487643514803</v>
      </c>
      <c r="H149">
        <v>7.0652278441169898</v>
      </c>
      <c r="I149">
        <v>0.239647519616008</v>
      </c>
      <c r="J149">
        <v>6.1695279228565996</v>
      </c>
      <c r="K149">
        <v>1595.8830971069599</v>
      </c>
      <c r="L149">
        <v>1475.72209315136</v>
      </c>
      <c r="M149">
        <v>80.665117920129703</v>
      </c>
      <c r="N149">
        <v>1.0366427113324701</v>
      </c>
      <c r="O149">
        <v>0.68965517241379404</v>
      </c>
      <c r="P149">
        <v>54.921150476515997</v>
      </c>
      <c r="Q149">
        <v>4.2476952952938997E-2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Row],[Ticker]],[1]!Table2[[Symbol]:[Industry]],2,FALSE),"-")</f>
        <v>-</v>
      </c>
      <c r="D150" t="s">
        <v>138</v>
      </c>
      <c r="E150">
        <v>64403.046228624997</v>
      </c>
      <c r="F150">
        <v>1771.25</v>
      </c>
      <c r="G150">
        <v>37.104711013943898</v>
      </c>
      <c r="H150">
        <v>-4.47589763955237</v>
      </c>
      <c r="I150">
        <v>23.764490859166401</v>
      </c>
      <c r="J150">
        <v>-4.0708718312460404</v>
      </c>
      <c r="K150">
        <v>1747.51606934762</v>
      </c>
      <c r="L150">
        <v>1526.6647669271999</v>
      </c>
      <c r="M150">
        <v>51.389273687174999</v>
      </c>
      <c r="N150">
        <v>0.89861038031529905</v>
      </c>
      <c r="O150">
        <v>10.2639378969654</v>
      </c>
      <c r="P150">
        <v>68.513937779469103</v>
      </c>
      <c r="Q150">
        <v>0.110140554572749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Row],[Ticker]],[1]!Table2[[Symbol]:[Industry]],2,FALSE),"-")</f>
        <v>-</v>
      </c>
      <c r="D151" t="s">
        <v>380</v>
      </c>
      <c r="E151">
        <v>62520.094127880002</v>
      </c>
      <c r="F151">
        <v>966.2</v>
      </c>
      <c r="G151">
        <v>80.914822052081206</v>
      </c>
      <c r="H151">
        <v>-8.7320525056402207</v>
      </c>
      <c r="I151">
        <v>12.015836897924199</v>
      </c>
      <c r="J151">
        <v>-7.7234582098783502</v>
      </c>
      <c r="K151">
        <v>945.47116852740999</v>
      </c>
      <c r="L151">
        <v>770.26303245410804</v>
      </c>
      <c r="M151">
        <v>40.1725233357067</v>
      </c>
      <c r="N151">
        <v>0.227648739091969</v>
      </c>
      <c r="O151">
        <v>22.852411509004298</v>
      </c>
      <c r="P151">
        <v>133.86179353745601</v>
      </c>
      <c r="Q151">
        <v>0.14700368734430899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Row],[Ticker]],[1]!Table2[[Symbol]:[Industry]],2,FALSE),"-")</f>
        <v>-</v>
      </c>
      <c r="D152" t="s">
        <v>95</v>
      </c>
      <c r="E152">
        <v>62224.364115375</v>
      </c>
      <c r="F152">
        <v>533.75</v>
      </c>
      <c r="G152">
        <v>-33.370631862261497</v>
      </c>
      <c r="H152">
        <v>5.3658931666409604</v>
      </c>
      <c r="I152">
        <v>-14.7604419778832</v>
      </c>
      <c r="J152">
        <v>0.28069608242087402</v>
      </c>
      <c r="K152">
        <v>522.56070785644602</v>
      </c>
      <c r="L152">
        <v>535.31012900404698</v>
      </c>
      <c r="M152">
        <v>42.780170037590402</v>
      </c>
      <c r="N152">
        <v>0.39109765404392899</v>
      </c>
      <c r="O152">
        <v>27.353629976580699</v>
      </c>
      <c r="P152">
        <v>21.583143507972601</v>
      </c>
      <c r="Q152">
        <v>-0.102102491077299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Row],[Ticker]],[1]!Table2[[Symbol]:[Industry]],2,FALSE),"-")</f>
        <v>-</v>
      </c>
      <c r="D153" t="s">
        <v>34</v>
      </c>
      <c r="E153">
        <v>62111.202724319897</v>
      </c>
      <c r="F153">
        <v>51.95</v>
      </c>
      <c r="G153">
        <v>62.203929152152597</v>
      </c>
      <c r="H153">
        <v>-7.6763109130192397</v>
      </c>
      <c r="I153">
        <v>-34.842895172162002</v>
      </c>
      <c r="J153">
        <v>-9.05248096436911</v>
      </c>
      <c r="K153">
        <v>55.036862232674302</v>
      </c>
      <c r="L153">
        <v>49.569787335602101</v>
      </c>
      <c r="M153">
        <v>34.027689423761302</v>
      </c>
      <c r="N153">
        <v>0.85969526124667595</v>
      </c>
      <c r="O153">
        <v>35.996150144369501</v>
      </c>
      <c r="P153">
        <v>92.407407407407405</v>
      </c>
      <c r="Q153">
        <v>0.118008259204507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Row],[Ticker]],[1]!Table2[[Symbol]:[Industry]],2,FALSE),"-")</f>
        <v>-</v>
      </c>
      <c r="D154" t="s">
        <v>387</v>
      </c>
      <c r="E154">
        <v>62048.051888349997</v>
      </c>
      <c r="F154">
        <v>3209.65</v>
      </c>
      <c r="G154">
        <v>11.4243568881316</v>
      </c>
      <c r="H154">
        <v>-0.542160163806089</v>
      </c>
      <c r="I154">
        <v>25.822544106349699</v>
      </c>
      <c r="J154">
        <v>-1.82745477129559</v>
      </c>
      <c r="K154">
        <v>3109.35543017191</v>
      </c>
      <c r="L154">
        <v>2734.5285594448601</v>
      </c>
      <c r="M154">
        <v>48.642803554673399</v>
      </c>
      <c r="N154">
        <v>0.66802312913098505</v>
      </c>
      <c r="O154">
        <v>5.1516520492888596</v>
      </c>
      <c r="P154">
        <v>46.305497310602597</v>
      </c>
      <c r="Q154">
        <v>1.6956806551737001E-2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Row],[Ticker]],[1]!Table2[[Symbol]:[Industry]],2,FALSE),"-")</f>
        <v>-</v>
      </c>
      <c r="D155" t="s">
        <v>276</v>
      </c>
      <c r="E155">
        <v>61806.883049299999</v>
      </c>
      <c r="F155">
        <v>2349.35</v>
      </c>
      <c r="G155">
        <v>587.07843251656595</v>
      </c>
      <c r="H155">
        <v>-19.947023611302399</v>
      </c>
      <c r="I155">
        <v>158.041919421823</v>
      </c>
      <c r="J155">
        <v>-12.044687469984099</v>
      </c>
      <c r="K155">
        <v>2292.72821483799</v>
      </c>
      <c r="L155">
        <v>1444.2156067266501</v>
      </c>
      <c r="M155">
        <v>34.988585173466298</v>
      </c>
      <c r="N155">
        <v>0.34437815008328798</v>
      </c>
      <c r="O155">
        <v>26.820184306297399</v>
      </c>
      <c r="P155">
        <v>643.22999050933197</v>
      </c>
      <c r="Q155">
        <v>0.23561264635232301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Row],[Ticker]],[1]!Table2[[Symbol]:[Industry]],2,FALSE),"-")</f>
        <v>-</v>
      </c>
      <c r="D156" t="s">
        <v>210</v>
      </c>
      <c r="E156">
        <v>61570.36016805</v>
      </c>
      <c r="F156">
        <v>3939.15</v>
      </c>
      <c r="G156">
        <v>5.5081943019341297</v>
      </c>
      <c r="H156">
        <v>-16.853865379794701</v>
      </c>
      <c r="I156">
        <v>17.423917157982501</v>
      </c>
      <c r="J156">
        <v>-7.1587568503300698</v>
      </c>
      <c r="K156">
        <v>4146.6598811620697</v>
      </c>
      <c r="L156">
        <v>3643.34272421677</v>
      </c>
      <c r="M156">
        <v>40.995703521077097</v>
      </c>
      <c r="N156">
        <v>0.96029466078872505</v>
      </c>
      <c r="O156">
        <v>25.687013695848002</v>
      </c>
      <c r="P156">
        <v>50.798177781180598</v>
      </c>
      <c r="Q156">
        <v>0.116316789951533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Row],[Ticker]],[1]!Table2[[Symbol]:[Industry]],2,FALSE),"-")</f>
        <v>-</v>
      </c>
      <c r="D157" t="s">
        <v>394</v>
      </c>
      <c r="E157">
        <v>61212.756671819901</v>
      </c>
      <c r="F157">
        <v>1004.65</v>
      </c>
      <c r="G157">
        <v>19.742836351861701</v>
      </c>
      <c r="H157">
        <v>-7.6109759822383296</v>
      </c>
      <c r="I157">
        <v>-1.8939409165249199</v>
      </c>
      <c r="J157">
        <v>-3.9467781449545498</v>
      </c>
      <c r="K157">
        <v>1034.85744462052</v>
      </c>
      <c r="L157">
        <v>941.43647963210901</v>
      </c>
      <c r="M157">
        <v>41.524464220860303</v>
      </c>
      <c r="N157">
        <v>0.66973361675995702</v>
      </c>
      <c r="O157">
        <v>17.453839645647701</v>
      </c>
      <c r="P157">
        <v>55.542653661557502</v>
      </c>
      <c r="Q157">
        <v>2.9799832793512001E-2</v>
      </c>
    </row>
    <row r="158" spans="1:17" x14ac:dyDescent="0.3">
      <c r="A158" t="s">
        <v>395</v>
      </c>
      <c r="B158" t="s">
        <v>396</v>
      </c>
      <c r="C158" t="str">
        <f>IFERROR(VLOOKUP(Table1[[#This Row],[Ticker]],[1]!Table2[[Symbol]:[Industry]],2,FALSE),"-")</f>
        <v>-</v>
      </c>
      <c r="D158" t="s">
        <v>51</v>
      </c>
      <c r="E158">
        <v>59788.842297869996</v>
      </c>
      <c r="F158">
        <v>28136.85</v>
      </c>
      <c r="G158">
        <v>-6.5745962130548703</v>
      </c>
      <c r="H158">
        <v>-0.60012338776258101</v>
      </c>
      <c r="I158">
        <v>-12.8488904875947</v>
      </c>
      <c r="J158">
        <v>1.0480719310951501</v>
      </c>
      <c r="K158">
        <v>27649.354564961901</v>
      </c>
      <c r="L158">
        <v>26147.9600167233</v>
      </c>
      <c r="M158">
        <v>51.5886163823685</v>
      </c>
      <c r="N158">
        <v>0.79176178710082401</v>
      </c>
      <c r="O158">
        <v>5.3385506906423501</v>
      </c>
      <c r="P158">
        <v>27.894772727272699</v>
      </c>
      <c r="Q158">
        <v>1.9870151499222E-2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Row],[Ticker]],[1]!Table2[[Symbol]:[Industry]],2,FALSE),"-")</f>
        <v>-</v>
      </c>
      <c r="D159" t="s">
        <v>124</v>
      </c>
      <c r="E159">
        <v>59756.714999999997</v>
      </c>
      <c r="F159">
        <v>298.5</v>
      </c>
      <c r="G159">
        <v>338.09038725385801</v>
      </c>
      <c r="H159">
        <v>-13.6285659290635</v>
      </c>
      <c r="I159">
        <v>40.040566851602101</v>
      </c>
      <c r="J159">
        <v>-7.1941024639709701</v>
      </c>
      <c r="K159">
        <v>291.80126718838801</v>
      </c>
      <c r="L159">
        <v>209.82997205997299</v>
      </c>
      <c r="M159">
        <v>41.327477988026303</v>
      </c>
      <c r="N159">
        <v>0.70337297612145</v>
      </c>
      <c r="O159">
        <v>18.492462311557698</v>
      </c>
      <c r="P159">
        <v>386.94942903752002</v>
      </c>
      <c r="Q159">
        <v>0.18610036976952499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Row],[Ticker]],[1]!Table2[[Symbol]:[Industry]],2,FALSE),"-")</f>
        <v>-</v>
      </c>
      <c r="D160" t="s">
        <v>130</v>
      </c>
      <c r="E160">
        <v>58500.6296681069</v>
      </c>
      <c r="F160">
        <v>141.63</v>
      </c>
      <c r="G160">
        <v>26.606195491028402</v>
      </c>
      <c r="H160">
        <v>-13.0875031271311</v>
      </c>
      <c r="I160">
        <v>-12.061922320607</v>
      </c>
      <c r="J160">
        <v>-6.6258927535184702</v>
      </c>
      <c r="K160">
        <v>148.553545458705</v>
      </c>
      <c r="L160">
        <v>133.74032269116901</v>
      </c>
      <c r="M160">
        <v>44.103272723468798</v>
      </c>
      <c r="N160">
        <v>0.87940473147866105</v>
      </c>
      <c r="O160">
        <v>23.808515145096301</v>
      </c>
      <c r="P160">
        <v>73.141809290953503</v>
      </c>
      <c r="Q160">
        <v>-1.8900183256533001E-2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Row],[Ticker]],[1]!Table2[[Symbol]:[Industry]],2,FALSE),"-")</f>
        <v>-</v>
      </c>
      <c r="D161" t="s">
        <v>138</v>
      </c>
      <c r="E161">
        <v>58447.626635759902</v>
      </c>
      <c r="F161">
        <v>3270.2</v>
      </c>
      <c r="G161">
        <v>68.409082818721998</v>
      </c>
      <c r="H161">
        <v>-13.3360397352621</v>
      </c>
      <c r="I161">
        <v>7.6279603570284902</v>
      </c>
      <c r="J161">
        <v>-9.5399023069501698</v>
      </c>
      <c r="K161">
        <v>3525.9603503510002</v>
      </c>
      <c r="L161">
        <v>2905.6441464065801</v>
      </c>
      <c r="M161">
        <v>26.1929330816121</v>
      </c>
      <c r="N161">
        <v>0.71187073982944904</v>
      </c>
      <c r="O161">
        <v>26.506024096385499</v>
      </c>
      <c r="P161">
        <v>97.942013195327107</v>
      </c>
      <c r="Q161">
        <v>0.17392034996675601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387</v>
      </c>
      <c r="E162">
        <v>57088.117408650003</v>
      </c>
      <c r="F162">
        <v>134605.5</v>
      </c>
      <c r="G162">
        <v>0.40174681479902902</v>
      </c>
      <c r="H162">
        <v>5.1301120490205898</v>
      </c>
      <c r="I162">
        <v>-16.661360843630298</v>
      </c>
      <c r="J162">
        <v>-0.47078106920923701</v>
      </c>
      <c r="K162">
        <v>132460.86432066601</v>
      </c>
      <c r="L162">
        <v>126714.136309749</v>
      </c>
      <c r="M162">
        <v>41.980499317585704</v>
      </c>
      <c r="N162">
        <v>1.18652039888075</v>
      </c>
      <c r="O162">
        <v>12.510261467770601</v>
      </c>
      <c r="P162">
        <v>28.431784136555699</v>
      </c>
      <c r="Q162">
        <v>5.1118927961827001E-2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407</v>
      </c>
      <c r="E163">
        <v>57083.239412499999</v>
      </c>
      <c r="F163">
        <v>2125</v>
      </c>
      <c r="G163">
        <v>-17.237545528315898</v>
      </c>
      <c r="H163">
        <v>-13.3114744057834</v>
      </c>
      <c r="I163">
        <v>1.3824927426853999</v>
      </c>
      <c r="J163">
        <v>-2.10366787197992</v>
      </c>
      <c r="K163">
        <v>2212.4592750148399</v>
      </c>
      <c r="L163">
        <v>2059.87656373647</v>
      </c>
      <c r="M163">
        <v>33.071090237603798</v>
      </c>
      <c r="N163">
        <v>0.55951543189042197</v>
      </c>
      <c r="O163">
        <v>15.4823529411764</v>
      </c>
      <c r="P163">
        <v>22.126436781609101</v>
      </c>
      <c r="Q163">
        <v>1.7085000185330001E-2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Row],[Ticker]],[1]!Table2[[Symbol]:[Industry]],2,FALSE),"-")</f>
        <v>-</v>
      </c>
      <c r="D164" t="s">
        <v>210</v>
      </c>
      <c r="E164">
        <v>56959.924243225003</v>
      </c>
      <c r="F164">
        <v>992.05</v>
      </c>
      <c r="G164">
        <v>43.528818027686</v>
      </c>
      <c r="H164">
        <v>-17.389998519162901</v>
      </c>
      <c r="I164">
        <v>34.6260443269815</v>
      </c>
      <c r="J164">
        <v>-6.4358236049486202</v>
      </c>
      <c r="K164">
        <v>983.19256294803404</v>
      </c>
      <c r="L164">
        <v>798.32368004759905</v>
      </c>
      <c r="M164">
        <v>39.983016430989998</v>
      </c>
      <c r="N164">
        <v>0.67538395341254898</v>
      </c>
      <c r="O164">
        <v>21.697495085933099</v>
      </c>
      <c r="P164">
        <v>80.833029529711894</v>
      </c>
      <c r="Q164">
        <v>0.115733704106185</v>
      </c>
    </row>
    <row r="165" spans="1:17" hidden="1" x14ac:dyDescent="0.3">
      <c r="A165" t="s">
        <v>410</v>
      </c>
      <c r="B165" t="s">
        <v>411</v>
      </c>
      <c r="C165" t="str">
        <f>IFERROR(VLOOKUP(Table1[[#This Row],[Ticker]],[1]!Table2[[Symbol]:[Industry]],2,FALSE),"-")</f>
        <v>-</v>
      </c>
      <c r="D165" t="s">
        <v>27</v>
      </c>
      <c r="E165">
        <v>56297.5</v>
      </c>
      <c r="F165">
        <v>1125.95</v>
      </c>
      <c r="G165">
        <v>14.4582331166978</v>
      </c>
      <c r="H165">
        <v>-0.62541394125907601</v>
      </c>
      <c r="I165">
        <v>27.648961698589801</v>
      </c>
      <c r="J165">
        <v>-4.8209590353109197</v>
      </c>
      <c r="K165">
        <v>1080.69784049652</v>
      </c>
      <c r="M165">
        <v>48.758213377788501</v>
      </c>
      <c r="N165">
        <v>0.56415522876219004</v>
      </c>
      <c r="O165">
        <v>21.550690527998501</v>
      </c>
      <c r="P165">
        <v>49.132450331125803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Row],[Ticker]],[1]!Table2[[Symbol]:[Industry]],2,FALSE),"-")</f>
        <v>-</v>
      </c>
      <c r="D166" t="s">
        <v>173</v>
      </c>
      <c r="E166">
        <v>55939.4240451199</v>
      </c>
      <c r="F166">
        <v>17232.95</v>
      </c>
      <c r="G166">
        <v>-13.5322184799046</v>
      </c>
      <c r="H166">
        <v>1.3422321009555001</v>
      </c>
      <c r="I166">
        <v>-7.6889223087558296</v>
      </c>
      <c r="J166">
        <v>1.0284296384334</v>
      </c>
      <c r="K166">
        <v>16699.410050644401</v>
      </c>
      <c r="L166">
        <v>16404.7592360696</v>
      </c>
      <c r="M166">
        <v>58.724063461814801</v>
      </c>
      <c r="N166">
        <v>1.01668588498727</v>
      </c>
      <c r="O166">
        <v>11.704612384995</v>
      </c>
      <c r="P166">
        <v>13.707189775362799</v>
      </c>
      <c r="Q166">
        <v>-7.6853743477999998E-3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130</v>
      </c>
      <c r="E167">
        <v>55849.4509311</v>
      </c>
      <c r="F167">
        <v>678.25</v>
      </c>
      <c r="G167">
        <v>49.1052761412544</v>
      </c>
      <c r="H167">
        <v>-20.2095535418851</v>
      </c>
      <c r="I167">
        <v>-2.9547266428811199</v>
      </c>
      <c r="J167">
        <v>-8.1691677047801008</v>
      </c>
      <c r="K167">
        <v>753.11642897499996</v>
      </c>
      <c r="L167">
        <v>652.76668923043599</v>
      </c>
      <c r="M167">
        <v>27.845491693148499</v>
      </c>
      <c r="N167">
        <v>0.53119359790882104</v>
      </c>
      <c r="O167">
        <v>25.0276446737928</v>
      </c>
      <c r="P167">
        <v>74.806701030927798</v>
      </c>
      <c r="Q167">
        <v>0.159066166923781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Row],[Ticker]],[1]!Table2[[Symbol]:[Industry]],2,FALSE),"-")</f>
        <v>-</v>
      </c>
      <c r="D168" t="s">
        <v>98</v>
      </c>
      <c r="E168">
        <v>55694.348027919899</v>
      </c>
      <c r="F168">
        <v>540.4</v>
      </c>
      <c r="G168">
        <v>185.96733133896399</v>
      </c>
      <c r="H168">
        <v>8.45927580898217</v>
      </c>
      <c r="I168">
        <v>49.444025180362402</v>
      </c>
      <c r="J168">
        <v>-3.1169855155910899</v>
      </c>
      <c r="K168">
        <v>497.34882384754701</v>
      </c>
      <c r="L168">
        <v>393.62228594129999</v>
      </c>
      <c r="M168">
        <v>42.3033247938478</v>
      </c>
      <c r="N168">
        <v>1.32078787098672</v>
      </c>
      <c r="O168">
        <v>17.246484085862299</v>
      </c>
      <c r="P168">
        <v>217.22923393014301</v>
      </c>
      <c r="Q168">
        <v>0.222600388658967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Row],[Ticker]],[1]!Table2[[Symbol]:[Industry]],2,FALSE),"-")</f>
        <v>-</v>
      </c>
      <c r="D169" t="s">
        <v>101</v>
      </c>
      <c r="E169">
        <v>55248.990365325</v>
      </c>
      <c r="F169">
        <v>140.59</v>
      </c>
      <c r="G169">
        <v>124.62793177047701</v>
      </c>
      <c r="H169">
        <v>-5.6232008554575499</v>
      </c>
      <c r="I169">
        <v>-15.0886266440229</v>
      </c>
      <c r="J169">
        <v>-7.8457812342802002</v>
      </c>
      <c r="K169">
        <v>140.00937202525699</v>
      </c>
      <c r="L169">
        <v>117.00754809297899</v>
      </c>
      <c r="M169">
        <v>43.500723611240801</v>
      </c>
      <c r="N169">
        <v>0.95738444187312099</v>
      </c>
      <c r="O169">
        <v>21.274628351945299</v>
      </c>
      <c r="P169">
        <v>166.521327014218</v>
      </c>
      <c r="Q169">
        <v>0.18805040098564901</v>
      </c>
    </row>
    <row r="170" spans="1:17" x14ac:dyDescent="0.3">
      <c r="A170" t="s">
        <v>420</v>
      </c>
      <c r="B170" t="s">
        <v>421</v>
      </c>
      <c r="C170" t="str">
        <f>IFERROR(VLOOKUP(Table1[[#This Row],[Ticker]],[1]!Table2[[Symbol]:[Industry]],2,FALSE),"-")</f>
        <v>-</v>
      </c>
      <c r="D170" t="s">
        <v>422</v>
      </c>
      <c r="E170">
        <v>55043.438130143899</v>
      </c>
      <c r="F170">
        <v>211.52</v>
      </c>
      <c r="G170">
        <v>-9.9876887197557398</v>
      </c>
      <c r="H170">
        <v>-13.7876943747405</v>
      </c>
      <c r="I170">
        <v>1.9573454792176701</v>
      </c>
      <c r="J170">
        <v>-6.0658215674426099</v>
      </c>
      <c r="K170">
        <v>222.20788500254699</v>
      </c>
      <c r="L170">
        <v>202.53194530286899</v>
      </c>
      <c r="M170">
        <v>40.565850026993402</v>
      </c>
      <c r="N170">
        <v>0.96836777663693496</v>
      </c>
      <c r="O170">
        <v>16.726550680786598</v>
      </c>
      <c r="P170">
        <v>36.464516129032198</v>
      </c>
      <c r="Q170">
        <v>6.1629776603218001E-2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Row],[Ticker]],[1]!Table2[[Symbol]:[Industry]],2,FALSE),"-")</f>
        <v>-</v>
      </c>
      <c r="D171" t="s">
        <v>425</v>
      </c>
      <c r="E171">
        <v>54928.801143521901</v>
      </c>
      <c r="F171">
        <v>192.26</v>
      </c>
      <c r="G171">
        <v>6.7607285269659201</v>
      </c>
      <c r="H171">
        <v>4.6098897965187504</v>
      </c>
      <c r="I171">
        <v>12.0174160711863</v>
      </c>
      <c r="J171">
        <v>-3.77848016875899</v>
      </c>
      <c r="K171">
        <v>179.52832229667499</v>
      </c>
      <c r="L171">
        <v>168.70579667348801</v>
      </c>
      <c r="M171">
        <v>56.595697474099801</v>
      </c>
      <c r="N171">
        <v>2.0570782750982701</v>
      </c>
      <c r="O171">
        <v>6.3351711224383704</v>
      </c>
      <c r="P171">
        <v>47.778631821675603</v>
      </c>
      <c r="Q171">
        <v>-7.9993857363074003E-2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Row],[Ticker]],[1]!Table2[[Symbol]:[Industry]],2,FALSE),"-")</f>
        <v>-</v>
      </c>
      <c r="D172" t="s">
        <v>428</v>
      </c>
      <c r="E172">
        <v>54502.50319748</v>
      </c>
      <c r="F172">
        <v>363.35</v>
      </c>
      <c r="G172">
        <v>36.435509896850299</v>
      </c>
      <c r="H172">
        <v>6.07946058394365</v>
      </c>
      <c r="I172">
        <v>17.6444228932383</v>
      </c>
      <c r="J172">
        <v>0.42703700671238198</v>
      </c>
      <c r="K172">
        <v>336.36926894258801</v>
      </c>
      <c r="L172">
        <v>288.62875085819297</v>
      </c>
      <c r="M172">
        <v>58.153700935098101</v>
      </c>
      <c r="N172">
        <v>1.17412199233381</v>
      </c>
      <c r="O172">
        <v>4.0181643043896997</v>
      </c>
      <c r="P172">
        <v>89.540949400104296</v>
      </c>
      <c r="Q172">
        <v>5.5965318821725001E-2</v>
      </c>
    </row>
    <row r="173" spans="1:17" x14ac:dyDescent="0.3">
      <c r="A173" t="s">
        <v>429</v>
      </c>
      <c r="B173" t="s">
        <v>430</v>
      </c>
      <c r="C173" t="str">
        <f>IFERROR(VLOOKUP(Table1[[#This Row],[Ticker]],[1]!Table2[[Symbol]:[Industry]],2,FALSE),"-")</f>
        <v>-</v>
      </c>
      <c r="D173" t="s">
        <v>24</v>
      </c>
      <c r="E173">
        <v>54243.869710140003</v>
      </c>
      <c r="F173">
        <v>72.53</v>
      </c>
      <c r="G173">
        <v>-41.234343989706801</v>
      </c>
      <c r="H173">
        <v>-11.546452224011199</v>
      </c>
      <c r="I173">
        <v>-23.565286186780099</v>
      </c>
      <c r="J173">
        <v>-3.2070527227525298</v>
      </c>
      <c r="K173">
        <v>77.442941199598906</v>
      </c>
      <c r="L173">
        <v>79.482052954027594</v>
      </c>
      <c r="M173">
        <v>29.464895987200901</v>
      </c>
      <c r="N173">
        <v>0.99280988056019104</v>
      </c>
      <c r="O173">
        <v>38.839101061629599</v>
      </c>
      <c r="P173">
        <v>2.44350282485876</v>
      </c>
      <c r="Q173">
        <v>4.1197468063888999E-2</v>
      </c>
    </row>
    <row r="174" spans="1:17" x14ac:dyDescent="0.3">
      <c r="A174" t="s">
        <v>431</v>
      </c>
      <c r="B174" t="s">
        <v>432</v>
      </c>
      <c r="C174" t="str">
        <f>IFERROR(VLOOKUP(Table1[[#This Row],[Ticker]],[1]!Table2[[Symbol]:[Industry]],2,FALSE),"-")</f>
        <v>-</v>
      </c>
      <c r="D174" t="s">
        <v>34</v>
      </c>
      <c r="E174">
        <v>54117.562923141901</v>
      </c>
      <c r="F174">
        <v>118.87</v>
      </c>
      <c r="G174">
        <v>18.802870635072001</v>
      </c>
      <c r="H174">
        <v>-1.18277087308383</v>
      </c>
      <c r="I174">
        <v>-24.247865400183201</v>
      </c>
      <c r="J174">
        <v>-3.1409783750729301</v>
      </c>
      <c r="K174">
        <v>124.03691834507801</v>
      </c>
      <c r="L174">
        <v>121.27839234248</v>
      </c>
      <c r="M174">
        <v>34.189807925723898</v>
      </c>
      <c r="N174">
        <v>0.75446068689495105</v>
      </c>
      <c r="O174">
        <v>32.8762513670396</v>
      </c>
      <c r="P174">
        <v>43.216867469879503</v>
      </c>
      <c r="Q174">
        <v>5.2997755030811E-2</v>
      </c>
    </row>
    <row r="175" spans="1:17" x14ac:dyDescent="0.3">
      <c r="A175" t="s">
        <v>433</v>
      </c>
      <c r="B175" t="s">
        <v>434</v>
      </c>
      <c r="C175" t="str">
        <f>IFERROR(VLOOKUP(Table1[[#This Row],[Ticker]],[1]!Table2[[Symbol]:[Industry]],2,FALSE),"-")</f>
        <v>-</v>
      </c>
      <c r="D175" t="s">
        <v>27</v>
      </c>
      <c r="E175">
        <v>53487.375</v>
      </c>
      <c r="F175">
        <v>1876.75</v>
      </c>
      <c r="G175">
        <v>-13.388436025606101</v>
      </c>
      <c r="H175">
        <v>-2.3912471364514598</v>
      </c>
      <c r="I175">
        <v>-5.1120090200171796E-3</v>
      </c>
      <c r="J175">
        <v>-1.20293499369614</v>
      </c>
      <c r="K175">
        <v>1858.5811992105801</v>
      </c>
      <c r="L175">
        <v>1790.47307675142</v>
      </c>
      <c r="M175">
        <v>48.450815326380102</v>
      </c>
      <c r="N175">
        <v>1.4436575631148401</v>
      </c>
      <c r="O175">
        <v>11.0776608498734</v>
      </c>
      <c r="P175">
        <v>21.5984190747699</v>
      </c>
      <c r="Q175">
        <v>5.781007838222E-3</v>
      </c>
    </row>
    <row r="176" spans="1:17" x14ac:dyDescent="0.3">
      <c r="A176" t="s">
        <v>435</v>
      </c>
      <c r="B176" t="s">
        <v>436</v>
      </c>
      <c r="C176" t="str">
        <f>IFERROR(VLOOKUP(Table1[[#This Row],[Ticker]],[1]!Table2[[Symbol]:[Industry]],2,FALSE),"-")</f>
        <v>-</v>
      </c>
      <c r="D176" t="s">
        <v>309</v>
      </c>
      <c r="E176">
        <v>52512.5026296</v>
      </c>
      <c r="F176">
        <v>4962</v>
      </c>
      <c r="G176">
        <v>-6.9473333746314898</v>
      </c>
      <c r="H176">
        <v>-4.3477177638004099</v>
      </c>
      <c r="I176">
        <v>-21.644786563714302</v>
      </c>
      <c r="J176">
        <v>-2.4881185427312702</v>
      </c>
      <c r="K176">
        <v>4979.4463714778904</v>
      </c>
      <c r="L176">
        <v>4880.39712338156</v>
      </c>
      <c r="M176">
        <v>39.809588962983</v>
      </c>
      <c r="N176">
        <v>0.678535087867292</v>
      </c>
      <c r="O176">
        <v>18.366586054010401</v>
      </c>
      <c r="P176">
        <v>20.700559474580398</v>
      </c>
      <c r="Q176">
        <v>1.149890951799E-2</v>
      </c>
    </row>
    <row r="177" spans="1:17" x14ac:dyDescent="0.3">
      <c r="A177" t="s">
        <v>437</v>
      </c>
      <c r="B177" t="s">
        <v>438</v>
      </c>
      <c r="C177" t="str">
        <f>IFERROR(VLOOKUP(Table1[[#This Row],[Ticker]],[1]!Table2[[Symbol]:[Industry]],2,FALSE),"-")</f>
        <v>-</v>
      </c>
      <c r="D177" t="s">
        <v>244</v>
      </c>
      <c r="E177">
        <v>51966.187984459997</v>
      </c>
      <c r="F177">
        <v>1965.4</v>
      </c>
      <c r="G177">
        <v>1.3113532223772999</v>
      </c>
      <c r="H177">
        <v>-4.2307030885425396</v>
      </c>
      <c r="I177">
        <v>-1.0954229394541899</v>
      </c>
      <c r="J177">
        <v>0.58515102955620002</v>
      </c>
      <c r="K177">
        <v>2005.11150334988</v>
      </c>
      <c r="L177">
        <v>1849.81924497419</v>
      </c>
      <c r="M177">
        <v>37.377972576514203</v>
      </c>
      <c r="N177">
        <v>1.40825527184173</v>
      </c>
      <c r="O177">
        <v>11.0435534751195</v>
      </c>
      <c r="P177">
        <v>31.715980296887</v>
      </c>
      <c r="Q177">
        <v>1.2754291066030999E-2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34</v>
      </c>
      <c r="E178">
        <v>51668.951499264003</v>
      </c>
      <c r="F178">
        <v>59.52</v>
      </c>
      <c r="G178">
        <v>75.079628998786902</v>
      </c>
      <c r="H178">
        <v>-5.3709972321686701</v>
      </c>
      <c r="I178">
        <v>-30.523464036444501</v>
      </c>
      <c r="J178">
        <v>-6.1878481338703999</v>
      </c>
      <c r="K178">
        <v>62.980234933074797</v>
      </c>
      <c r="L178">
        <v>57.210992414045698</v>
      </c>
      <c r="M178">
        <v>30.343690322729</v>
      </c>
      <c r="N178">
        <v>0.60629773450556301</v>
      </c>
      <c r="O178">
        <v>29.2002688172043</v>
      </c>
      <c r="P178">
        <v>99.731543624161006</v>
      </c>
      <c r="Q178">
        <v>0.10616835408125599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21</v>
      </c>
      <c r="E179">
        <v>51545.923913799998</v>
      </c>
      <c r="F179">
        <v>2726</v>
      </c>
      <c r="G179">
        <v>-6.9957394248946203</v>
      </c>
      <c r="H179">
        <v>0.26518179969533201</v>
      </c>
      <c r="I179">
        <v>-5.5808137301115304</v>
      </c>
      <c r="J179">
        <v>-6.6897193757093198</v>
      </c>
      <c r="K179">
        <v>2639.8690851322299</v>
      </c>
      <c r="L179">
        <v>2473.4705743383902</v>
      </c>
      <c r="M179">
        <v>43.551010881272497</v>
      </c>
      <c r="N179">
        <v>0.74328418327253298</v>
      </c>
      <c r="O179">
        <v>13.020909757887001</v>
      </c>
      <c r="P179">
        <v>31.748103039968999</v>
      </c>
      <c r="Q179">
        <v>-3.8993676392303001E-2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-</v>
      </c>
      <c r="D180" t="s">
        <v>92</v>
      </c>
      <c r="E180">
        <v>51415.889062499999</v>
      </c>
      <c r="F180">
        <v>1402.65</v>
      </c>
      <c r="G180">
        <v>121.578058638201</v>
      </c>
      <c r="H180">
        <v>-23.291270250418801</v>
      </c>
      <c r="I180">
        <v>49.080295076783401</v>
      </c>
      <c r="J180">
        <v>-6.8143069731487902</v>
      </c>
      <c r="K180">
        <v>1441.9364915559199</v>
      </c>
      <c r="L180">
        <v>1086.0110958775001</v>
      </c>
      <c r="M180">
        <v>41.090374046127003</v>
      </c>
      <c r="N180">
        <v>0.40687960790629102</v>
      </c>
      <c r="O180">
        <v>27.9506648130324</v>
      </c>
      <c r="P180">
        <v>211.7</v>
      </c>
      <c r="Q180">
        <v>0.197739266039791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-</v>
      </c>
      <c r="D181" t="s">
        <v>116</v>
      </c>
      <c r="E181">
        <v>50317.057192574997</v>
      </c>
      <c r="F181">
        <v>387.15</v>
      </c>
      <c r="G181">
        <v>-25.7972562480881</v>
      </c>
      <c r="H181">
        <v>5.7942781319346901</v>
      </c>
      <c r="I181">
        <v>-1.75220742618111</v>
      </c>
      <c r="J181">
        <v>5.4558978499384896</v>
      </c>
      <c r="K181">
        <v>343.41653960994898</v>
      </c>
      <c r="L181">
        <v>355.18696128915798</v>
      </c>
      <c r="M181">
        <v>72.846701287805402</v>
      </c>
      <c r="N181">
        <v>3.2362052355597499</v>
      </c>
      <c r="O181">
        <v>6.0312540359034097</v>
      </c>
      <c r="P181">
        <v>35.4618614415675</v>
      </c>
      <c r="Q181">
        <v>5.6279652710470003E-3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260</v>
      </c>
      <c r="E182">
        <v>49444.850059065</v>
      </c>
      <c r="F182">
        <v>4390.3500000000004</v>
      </c>
      <c r="G182">
        <v>53.209450494380199</v>
      </c>
      <c r="H182">
        <v>-21.2825130225227</v>
      </c>
      <c r="I182">
        <v>22.8491118685589</v>
      </c>
      <c r="J182">
        <v>-9.5321198342855098</v>
      </c>
      <c r="K182">
        <v>4998.2470688250696</v>
      </c>
      <c r="L182">
        <v>4177.37430217571</v>
      </c>
      <c r="M182">
        <v>17.442209038304298</v>
      </c>
      <c r="N182">
        <v>0.35151573380949203</v>
      </c>
      <c r="O182">
        <v>33.017868734838899</v>
      </c>
      <c r="P182">
        <v>79.194302157098804</v>
      </c>
      <c r="Q182">
        <v>0.12630579845666001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347</v>
      </c>
      <c r="E183">
        <v>48633.4390852</v>
      </c>
      <c r="F183">
        <v>1469.8</v>
      </c>
      <c r="G183">
        <v>53.085299724374202</v>
      </c>
      <c r="H183">
        <v>0.68418244637634096</v>
      </c>
      <c r="I183">
        <v>30.6833741781798</v>
      </c>
      <c r="J183">
        <v>-2.79075295026934</v>
      </c>
      <c r="K183">
        <v>1453.0128740292</v>
      </c>
      <c r="L183">
        <v>1225.0456880813199</v>
      </c>
      <c r="M183">
        <v>41.609950045305801</v>
      </c>
      <c r="N183">
        <v>0.60225681667798203</v>
      </c>
      <c r="O183">
        <v>6.1368893727037799</v>
      </c>
      <c r="P183">
        <v>85.066733820196404</v>
      </c>
      <c r="Q183">
        <v>2.9473397379738999E-2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380</v>
      </c>
      <c r="E184">
        <v>47881.376636715002</v>
      </c>
      <c r="F184">
        <v>1625.85</v>
      </c>
      <c r="G184">
        <v>31.354544651801099</v>
      </c>
      <c r="H184">
        <v>0.219271889993192</v>
      </c>
      <c r="I184">
        <v>39.262188526162298</v>
      </c>
      <c r="J184">
        <v>-1.3111033757297299</v>
      </c>
      <c r="K184">
        <v>1530.03853302791</v>
      </c>
      <c r="L184">
        <v>1289.6098558518099</v>
      </c>
      <c r="M184">
        <v>50.978316352676501</v>
      </c>
      <c r="N184">
        <v>1.0049428089727901</v>
      </c>
      <c r="O184">
        <v>4.2162561121874704</v>
      </c>
      <c r="P184">
        <v>59.545655267160498</v>
      </c>
      <c r="Q184">
        <v>8.3109587715085004E-2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51</v>
      </c>
      <c r="E185">
        <v>47779.277829359999</v>
      </c>
      <c r="F185">
        <v>2820.4</v>
      </c>
      <c r="G185">
        <v>77.6028181774968</v>
      </c>
      <c r="H185">
        <v>9.9035799010960801</v>
      </c>
      <c r="I185">
        <v>5.3061002908777599</v>
      </c>
      <c r="J185">
        <v>5.5417429489427397</v>
      </c>
      <c r="K185">
        <v>2578.9520016913302</v>
      </c>
      <c r="L185">
        <v>2175.1505319999501</v>
      </c>
      <c r="M185">
        <v>69.176104236174695</v>
      </c>
      <c r="N185">
        <v>0.72603224424482304</v>
      </c>
      <c r="O185">
        <v>2.64501489150474</v>
      </c>
      <c r="P185">
        <v>103.631637847009</v>
      </c>
      <c r="Q185">
        <v>5.6308694228397002E-2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24</v>
      </c>
      <c r="E186">
        <v>47196.072765589997</v>
      </c>
      <c r="F186">
        <v>192.7</v>
      </c>
      <c r="G186">
        <v>19.768415067979301</v>
      </c>
      <c r="H186">
        <v>2.3340393076359498</v>
      </c>
      <c r="I186">
        <v>18.362308408729401</v>
      </c>
      <c r="J186">
        <v>-2.39343439228462</v>
      </c>
      <c r="K186">
        <v>184.72017681846901</v>
      </c>
      <c r="L186">
        <v>162.93365706743299</v>
      </c>
      <c r="M186">
        <v>40.819966456660701</v>
      </c>
      <c r="N186">
        <v>1.25211981295474</v>
      </c>
      <c r="O186">
        <v>6.4608199273482096</v>
      </c>
      <c r="P186">
        <v>47.662835249042097</v>
      </c>
      <c r="Q186">
        <v>0.105417643874142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21</v>
      </c>
      <c r="E187">
        <v>47195.218187325001</v>
      </c>
      <c r="F187">
        <v>1739.25</v>
      </c>
      <c r="G187">
        <v>27.123816254888101</v>
      </c>
      <c r="H187">
        <v>0.82945383042186804</v>
      </c>
      <c r="I187">
        <v>-5.7057279764570801</v>
      </c>
      <c r="J187">
        <v>-5.7501700483589602</v>
      </c>
      <c r="K187">
        <v>1688.5996137746199</v>
      </c>
      <c r="L187">
        <v>1491.54120471642</v>
      </c>
      <c r="M187">
        <v>42.288382379979602</v>
      </c>
      <c r="N187">
        <v>0.948354625298512</v>
      </c>
      <c r="O187">
        <v>10.892626131953399</v>
      </c>
      <c r="P187">
        <v>67.557803468208107</v>
      </c>
      <c r="Q187">
        <v>0.18246668917213399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57</v>
      </c>
      <c r="E188">
        <v>46889.204667525002</v>
      </c>
      <c r="F188">
        <v>630.85</v>
      </c>
      <c r="G188">
        <v>-37.083991914508303</v>
      </c>
      <c r="H188">
        <v>-4.3901521669168302</v>
      </c>
      <c r="I188">
        <v>-8.8623425221576202</v>
      </c>
      <c r="J188">
        <v>-5.1131302621648798E-2</v>
      </c>
      <c r="K188">
        <v>645.87268301969505</v>
      </c>
      <c r="L188">
        <v>655.87660300493303</v>
      </c>
      <c r="M188">
        <v>36.689585773017299</v>
      </c>
      <c r="N188">
        <v>0.82790076234041898</v>
      </c>
      <c r="O188">
        <v>28.937148291986901</v>
      </c>
      <c r="P188">
        <v>13.9335380169766</v>
      </c>
      <c r="Q188">
        <v>-4.3112411970165E-2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156</v>
      </c>
      <c r="E189">
        <v>46366.823900249998</v>
      </c>
      <c r="F189">
        <v>10940.3</v>
      </c>
      <c r="G189">
        <v>136.71977387199499</v>
      </c>
      <c r="H189">
        <v>-21.9854793176073</v>
      </c>
      <c r="I189">
        <v>64.173227476236406</v>
      </c>
      <c r="J189">
        <v>-5.9064737511034302</v>
      </c>
      <c r="K189">
        <v>11442.6125029411</v>
      </c>
      <c r="L189">
        <v>8490.6928753477805</v>
      </c>
      <c r="M189">
        <v>33.693437404428401</v>
      </c>
      <c r="N189">
        <v>0.57027667590812003</v>
      </c>
      <c r="O189">
        <v>31.458917945577301</v>
      </c>
      <c r="P189">
        <v>180.815729356502</v>
      </c>
      <c r="Q189">
        <v>0.17627913771304801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465</v>
      </c>
      <c r="E190">
        <v>46055.572672139999</v>
      </c>
      <c r="F190">
        <v>41291.1</v>
      </c>
      <c r="G190">
        <v>-19.021264726978099</v>
      </c>
      <c r="H190">
        <v>3.8396884579910902</v>
      </c>
      <c r="I190">
        <v>3.0376173295406002</v>
      </c>
      <c r="J190">
        <v>-0.62576739112893398</v>
      </c>
      <c r="K190">
        <v>39672.429107242599</v>
      </c>
      <c r="L190">
        <v>38051.953049508302</v>
      </c>
      <c r="M190">
        <v>49.482310585721798</v>
      </c>
      <c r="N190">
        <v>0.74059481028602403</v>
      </c>
      <c r="O190">
        <v>3.9497615708954101</v>
      </c>
      <c r="P190">
        <v>24.859502782729301</v>
      </c>
      <c r="Q190">
        <v>-2.0912644723310001E-3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Row],[Ticker]],[1]!Table2[[Symbol]:[Industry]],2,FALSE),"-")</f>
        <v>-</v>
      </c>
      <c r="D191" t="s">
        <v>133</v>
      </c>
      <c r="E191">
        <v>45599.491758274999</v>
      </c>
      <c r="F191">
        <v>51574.25</v>
      </c>
      <c r="G191">
        <v>-2.2453245159798798</v>
      </c>
      <c r="H191">
        <v>-12.3835769150052</v>
      </c>
      <c r="I191">
        <v>23.571090161204999</v>
      </c>
      <c r="J191">
        <v>-3.1986540161544998</v>
      </c>
      <c r="K191">
        <v>53418.310167402</v>
      </c>
      <c r="L191">
        <v>46268.069360535803</v>
      </c>
      <c r="M191">
        <v>26.739376708264</v>
      </c>
      <c r="N191">
        <v>0.75441472631579398</v>
      </c>
      <c r="O191">
        <v>16.325491887909099</v>
      </c>
      <c r="P191">
        <v>47.448946042764398</v>
      </c>
      <c r="Q191">
        <v>-6.4255707360979996E-3</v>
      </c>
    </row>
    <row r="192" spans="1:17" hidden="1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156</v>
      </c>
      <c r="E192">
        <v>45027.063412424999</v>
      </c>
      <c r="F192">
        <v>1758.55</v>
      </c>
      <c r="G192">
        <v>512.595269368647</v>
      </c>
      <c r="H192">
        <v>-1.2510306923656</v>
      </c>
      <c r="I192">
        <v>116.733012456053</v>
      </c>
      <c r="J192">
        <v>7.7231672066528398</v>
      </c>
      <c r="K192">
        <v>1516.7218598770301</v>
      </c>
      <c r="L192">
        <v>1043.4736344694199</v>
      </c>
      <c r="M192">
        <v>68.220697702274805</v>
      </c>
      <c r="N192">
        <v>1.22667374871271</v>
      </c>
      <c r="O192">
        <v>3.0564954081487601</v>
      </c>
      <c r="P192">
        <v>576.36538461538396</v>
      </c>
      <c r="Q192">
        <v>0.234563178848366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78</v>
      </c>
      <c r="E193">
        <v>44995.70608743</v>
      </c>
      <c r="F193">
        <v>2396.1</v>
      </c>
      <c r="G193">
        <v>-6.0104541493022303</v>
      </c>
      <c r="H193">
        <v>-12.195657628211</v>
      </c>
      <c r="I193">
        <v>-15.1614899385642</v>
      </c>
      <c r="J193">
        <v>-7.2361566873661998</v>
      </c>
      <c r="K193">
        <v>2572.3595092198402</v>
      </c>
      <c r="L193">
        <v>2423.2326924150202</v>
      </c>
      <c r="M193">
        <v>27.889904867298899</v>
      </c>
      <c r="N193">
        <v>1.1298643909805099</v>
      </c>
      <c r="O193">
        <v>18.6928759233754</v>
      </c>
      <c r="P193">
        <v>32.895174708818601</v>
      </c>
      <c r="Q193">
        <v>-3.5982771546388001E-2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34</v>
      </c>
      <c r="E194">
        <v>44513.514694753998</v>
      </c>
      <c r="F194">
        <v>62.86</v>
      </c>
      <c r="G194">
        <v>61.717708663647102</v>
      </c>
      <c r="H194">
        <v>-3.79704777650075</v>
      </c>
      <c r="I194">
        <v>-16.832051545906499</v>
      </c>
      <c r="J194">
        <v>-6.6723164674393098</v>
      </c>
      <c r="K194">
        <v>65.323619613468395</v>
      </c>
      <c r="L194">
        <v>57.927046077113303</v>
      </c>
      <c r="M194">
        <v>36.118682261715598</v>
      </c>
      <c r="N194">
        <v>0.73734118816262895</v>
      </c>
      <c r="O194">
        <v>16.926503340757201</v>
      </c>
      <c r="P194">
        <v>86.528189910979194</v>
      </c>
      <c r="Q194">
        <v>0.128529876384955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176</v>
      </c>
      <c r="E195">
        <v>43847.009011875001</v>
      </c>
      <c r="F195">
        <v>636.95000000000005</v>
      </c>
      <c r="G195">
        <v>13.9736320397515</v>
      </c>
      <c r="H195">
        <v>-9.1220599250123893E-2</v>
      </c>
      <c r="I195">
        <v>-5.12795863817054</v>
      </c>
      <c r="J195">
        <v>-2.6983360126498099</v>
      </c>
      <c r="K195">
        <v>624.759326615742</v>
      </c>
      <c r="L195">
        <v>559.18704250430596</v>
      </c>
      <c r="M195">
        <v>39.113715604575098</v>
      </c>
      <c r="N195">
        <v>0.882418950593581</v>
      </c>
      <c r="O195">
        <v>7.9048590941203898</v>
      </c>
      <c r="P195">
        <v>60.420601939302301</v>
      </c>
      <c r="Q195">
        <v>-6.3973761603602006E-2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37</v>
      </c>
      <c r="E196">
        <v>43408.32</v>
      </c>
      <c r="F196">
        <v>263.39999999999998</v>
      </c>
      <c r="G196">
        <v>81.396200807349501</v>
      </c>
      <c r="H196">
        <v>-7.8571139943034396</v>
      </c>
      <c r="I196">
        <v>-14.256629021169701</v>
      </c>
      <c r="J196">
        <v>-8.5497488563240793</v>
      </c>
      <c r="K196">
        <v>259.42720680362402</v>
      </c>
      <c r="L196">
        <v>226.01119339437801</v>
      </c>
      <c r="M196">
        <v>44.226849156610903</v>
      </c>
      <c r="N196">
        <v>2.23057974106043</v>
      </c>
      <c r="O196">
        <v>23.272589217919499</v>
      </c>
      <c r="P196">
        <v>114.84502446982</v>
      </c>
      <c r="Q196">
        <v>5.2884351542359001E-2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57</v>
      </c>
      <c r="E197">
        <v>43101.871505000003</v>
      </c>
      <c r="F197">
        <v>3911.6</v>
      </c>
      <c r="G197">
        <v>26.439095692616799</v>
      </c>
      <c r="H197">
        <v>-16.798793350763098</v>
      </c>
      <c r="I197">
        <v>-8.1170887155974007</v>
      </c>
      <c r="J197">
        <v>-8.9975066105291202</v>
      </c>
      <c r="K197">
        <v>4398.8147118993602</v>
      </c>
      <c r="L197">
        <v>4014.0354914217301</v>
      </c>
      <c r="M197">
        <v>25.749581743883901</v>
      </c>
      <c r="N197">
        <v>0.31991444617480502</v>
      </c>
      <c r="O197">
        <v>27.773801002147401</v>
      </c>
      <c r="P197">
        <v>56.897035818859997</v>
      </c>
      <c r="Q197">
        <v>3.2154041302128997E-2</v>
      </c>
    </row>
    <row r="198" spans="1:17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309</v>
      </c>
      <c r="E198">
        <v>42624.7979758</v>
      </c>
      <c r="F198">
        <v>6844.45</v>
      </c>
      <c r="G198">
        <v>-28.629425283912202</v>
      </c>
      <c r="H198">
        <v>-5.4912778650618703</v>
      </c>
      <c r="I198">
        <v>-22.932876792751799</v>
      </c>
      <c r="J198">
        <v>-0.95170964063779995</v>
      </c>
      <c r="K198">
        <v>7046.9212945977097</v>
      </c>
      <c r="L198">
        <v>7384.6225644783299</v>
      </c>
      <c r="M198">
        <v>44.315977679286497</v>
      </c>
      <c r="N198">
        <v>0.63316439447682804</v>
      </c>
      <c r="O198">
        <v>34.415475312114197</v>
      </c>
      <c r="P198">
        <v>6.7577052657848702</v>
      </c>
      <c r="Q198">
        <v>3.5799109346724999E-2</v>
      </c>
    </row>
    <row r="199" spans="1:17" x14ac:dyDescent="0.3">
      <c r="A199" t="s">
        <v>482</v>
      </c>
      <c r="B199" t="s">
        <v>483</v>
      </c>
      <c r="C199" t="str">
        <f>IFERROR(VLOOKUP(Table1[[#This Row],[Ticker]],[1]!Table2[[Symbol]:[Industry]],2,FALSE),"-")</f>
        <v>-</v>
      </c>
      <c r="D199" t="s">
        <v>484</v>
      </c>
      <c r="E199">
        <v>42471.341612600001</v>
      </c>
      <c r="F199">
        <v>37701.800000000003</v>
      </c>
      <c r="G199">
        <v>13.5759897866124</v>
      </c>
      <c r="H199">
        <v>-0.91222793202748598</v>
      </c>
      <c r="I199">
        <v>0.18373062760949899</v>
      </c>
      <c r="J199">
        <v>-1.5067064328445601</v>
      </c>
      <c r="K199">
        <v>36994.968861135698</v>
      </c>
      <c r="L199">
        <v>33040.761508672098</v>
      </c>
      <c r="M199">
        <v>36.1606886983894</v>
      </c>
      <c r="N199">
        <v>0.68890355053337105</v>
      </c>
      <c r="O199">
        <v>8.3675049997612607</v>
      </c>
      <c r="P199">
        <v>41.5870512242752</v>
      </c>
      <c r="Q199">
        <v>4.0149794278383999E-2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-</v>
      </c>
      <c r="D200" t="s">
        <v>297</v>
      </c>
      <c r="E200">
        <v>42317.304900659998</v>
      </c>
      <c r="F200">
        <v>3102.6</v>
      </c>
      <c r="G200">
        <v>27.602745629157301</v>
      </c>
      <c r="H200">
        <v>11.9541404076653</v>
      </c>
      <c r="I200">
        <v>28.324380361304399</v>
      </c>
      <c r="J200">
        <v>0.448092476432147</v>
      </c>
      <c r="K200">
        <v>2725.0918388965001</v>
      </c>
      <c r="L200">
        <v>2410.23260059113</v>
      </c>
      <c r="M200">
        <v>67.6506898870973</v>
      </c>
      <c r="N200">
        <v>1.1565061355477499</v>
      </c>
      <c r="O200">
        <v>2.1401405272996898</v>
      </c>
      <c r="P200">
        <v>61.438197570049603</v>
      </c>
      <c r="Q200">
        <v>2.6895371831789999E-2</v>
      </c>
    </row>
    <row r="201" spans="1:17" x14ac:dyDescent="0.3">
      <c r="A201" t="s">
        <v>487</v>
      </c>
      <c r="B201" t="s">
        <v>488</v>
      </c>
      <c r="C201" t="str">
        <f>IFERROR(VLOOKUP(Table1[[#This Row],[Ticker]],[1]!Table2[[Symbol]:[Industry]],2,FALSE),"-")</f>
        <v>-</v>
      </c>
      <c r="D201" t="s">
        <v>57</v>
      </c>
      <c r="E201">
        <v>42253.638229352</v>
      </c>
      <c r="F201">
        <v>169.51</v>
      </c>
      <c r="G201">
        <v>7.6232267054280598</v>
      </c>
      <c r="H201">
        <v>-12.089954107523299</v>
      </c>
      <c r="I201">
        <v>-14.617301045000101</v>
      </c>
      <c r="J201">
        <v>-4.9778056575615297</v>
      </c>
      <c r="K201">
        <v>174.948520505278</v>
      </c>
      <c r="L201">
        <v>160.17011064164299</v>
      </c>
      <c r="M201">
        <v>33.497925710678302</v>
      </c>
      <c r="N201">
        <v>0.54225840646812995</v>
      </c>
      <c r="O201">
        <v>14.595009144003299</v>
      </c>
      <c r="P201">
        <v>45.502145922746699</v>
      </c>
      <c r="Q201">
        <v>8.1885437487796003E-2</v>
      </c>
    </row>
    <row r="202" spans="1:17" x14ac:dyDescent="0.3">
      <c r="A202" t="s">
        <v>489</v>
      </c>
      <c r="B202" t="s">
        <v>490</v>
      </c>
      <c r="C202" t="str">
        <f>IFERROR(VLOOKUP(Table1[[#This Row],[Ticker]],[1]!Table2[[Symbol]:[Industry]],2,FALSE),"-")</f>
        <v>-</v>
      </c>
      <c r="D202" t="s">
        <v>491</v>
      </c>
      <c r="E202">
        <v>42181.25</v>
      </c>
      <c r="F202">
        <v>496.25</v>
      </c>
      <c r="G202">
        <v>64.704296776041801</v>
      </c>
      <c r="H202">
        <v>-15.5170863509402</v>
      </c>
      <c r="I202">
        <v>32.280187087810098</v>
      </c>
      <c r="J202">
        <v>-5.9074864628090697</v>
      </c>
      <c r="K202">
        <v>522.61603491636902</v>
      </c>
      <c r="L202">
        <v>414.11581825493602</v>
      </c>
      <c r="M202">
        <v>30.831498804568302</v>
      </c>
      <c r="N202">
        <v>0.74419166053025598</v>
      </c>
      <c r="O202">
        <v>25.007556675062901</v>
      </c>
      <c r="P202">
        <v>105.316508067852</v>
      </c>
      <c r="Q202">
        <v>0.14438288731459301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Row],[Ticker]],[1]!Table2[[Symbol]:[Industry]],2,FALSE),"-")</f>
        <v>-</v>
      </c>
      <c r="D203" t="s">
        <v>260</v>
      </c>
      <c r="E203">
        <v>42170.637427000001</v>
      </c>
      <c r="F203">
        <v>4471</v>
      </c>
      <c r="G203">
        <v>2.3048164415682701</v>
      </c>
      <c r="H203">
        <v>4.7972734801778598</v>
      </c>
      <c r="I203">
        <v>-2.51948831933549</v>
      </c>
      <c r="J203">
        <v>-2.6139378347456499</v>
      </c>
      <c r="K203">
        <v>4217.8513076524096</v>
      </c>
      <c r="L203">
        <v>3853.1598632871301</v>
      </c>
      <c r="M203">
        <v>54.115275634704403</v>
      </c>
      <c r="N203">
        <v>0.79845863172217801</v>
      </c>
      <c r="O203">
        <v>7.2467009617535201</v>
      </c>
      <c r="P203">
        <v>33.860271552820997</v>
      </c>
      <c r="Q203">
        <v>9.7108649874264999E-2</v>
      </c>
    </row>
    <row r="204" spans="1:17" x14ac:dyDescent="0.3">
      <c r="A204" t="s">
        <v>494</v>
      </c>
      <c r="B204" t="s">
        <v>495</v>
      </c>
      <c r="C204" t="str">
        <f>IFERROR(VLOOKUP(Table1[[#This Row],[Ticker]],[1]!Table2[[Symbol]:[Industry]],2,FALSE),"-")</f>
        <v>-</v>
      </c>
      <c r="D204" t="s">
        <v>496</v>
      </c>
      <c r="E204">
        <v>41526.742156549997</v>
      </c>
      <c r="F204">
        <v>346.85</v>
      </c>
      <c r="G204">
        <v>8.7054488062041298</v>
      </c>
      <c r="H204">
        <v>-9.6861453355656497</v>
      </c>
      <c r="I204">
        <v>8.7072430933985103</v>
      </c>
      <c r="J204">
        <v>-4.7723076472823101</v>
      </c>
      <c r="K204">
        <v>340.678474077011</v>
      </c>
      <c r="L204">
        <v>299.799038114165</v>
      </c>
      <c r="M204">
        <v>46.496963257249398</v>
      </c>
      <c r="N204">
        <v>0.61996291518790503</v>
      </c>
      <c r="O204">
        <v>8.6348565662390104</v>
      </c>
      <c r="P204">
        <v>59.471264367816097</v>
      </c>
      <c r="Q204">
        <v>-4.2818814790954E-2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Row],[Ticker]],[1]!Table2[[Symbol]:[Industry]],2,FALSE),"-")</f>
        <v>-</v>
      </c>
      <c r="D205" t="s">
        <v>51</v>
      </c>
      <c r="E205">
        <v>41203.703598339998</v>
      </c>
      <c r="F205">
        <v>1460.15</v>
      </c>
      <c r="G205">
        <v>54.956034828677303</v>
      </c>
      <c r="H205">
        <v>5.9143528491123298</v>
      </c>
      <c r="I205">
        <v>55.6530934219127</v>
      </c>
      <c r="J205">
        <v>1.93006375837697</v>
      </c>
      <c r="K205">
        <v>1313.03677176631</v>
      </c>
      <c r="L205">
        <v>1048.1661442079401</v>
      </c>
      <c r="M205">
        <v>65.898182225820904</v>
      </c>
      <c r="N205">
        <v>0.72075958826833897</v>
      </c>
      <c r="O205">
        <v>1.5717563264048</v>
      </c>
      <c r="P205">
        <v>102.208835341365</v>
      </c>
      <c r="Q205">
        <v>0.11728945027517999</v>
      </c>
    </row>
    <row r="206" spans="1:17" hidden="1" x14ac:dyDescent="0.3">
      <c r="A206" t="s">
        <v>499</v>
      </c>
      <c r="B206" t="s">
        <v>500</v>
      </c>
      <c r="C206" t="str">
        <f>IFERROR(VLOOKUP(Table1[[#This Row],[Ticker]],[1]!Table2[[Symbol]:[Industry]],2,FALSE),"-")</f>
        <v>-</v>
      </c>
      <c r="D206" t="s">
        <v>34</v>
      </c>
      <c r="E206">
        <v>41188.608238419001</v>
      </c>
      <c r="F206">
        <v>60.77</v>
      </c>
      <c r="G206">
        <v>72.682750514951906</v>
      </c>
      <c r="H206">
        <v>-0.82384649390930897</v>
      </c>
      <c r="I206">
        <v>-29.928250776742299</v>
      </c>
      <c r="J206">
        <v>-9.5095811878331897</v>
      </c>
      <c r="K206">
        <v>62.114304321479203</v>
      </c>
      <c r="L206">
        <v>55.2655322607229</v>
      </c>
      <c r="M206">
        <v>38.6106914086416</v>
      </c>
      <c r="N206">
        <v>1.6277405985163</v>
      </c>
      <c r="O206">
        <v>27.530031265426999</v>
      </c>
      <c r="P206">
        <v>97.947882736156302</v>
      </c>
      <c r="Q206">
        <v>0.11623397021830199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Row],[Ticker]],[1]!Table2[[Symbol]:[Industry]],2,FALSE),"-")</f>
        <v>-</v>
      </c>
      <c r="D207" t="s">
        <v>380</v>
      </c>
      <c r="E207">
        <v>41035.719733470003</v>
      </c>
      <c r="F207">
        <v>546.70000000000005</v>
      </c>
      <c r="G207">
        <v>-36.055438893969203</v>
      </c>
      <c r="H207">
        <v>-6.6347100508133101</v>
      </c>
      <c r="I207">
        <v>3.6270719529900499</v>
      </c>
      <c r="J207">
        <v>-3.65169081887985</v>
      </c>
      <c r="K207">
        <v>543.94105377931305</v>
      </c>
      <c r="L207">
        <v>548.41571159529099</v>
      </c>
      <c r="M207">
        <v>49.4780687887976</v>
      </c>
      <c r="N207">
        <v>0.87736761471562597</v>
      </c>
      <c r="O207">
        <v>16.892262666910501</v>
      </c>
      <c r="P207">
        <v>22.085752568110699</v>
      </c>
      <c r="Q207">
        <v>-0.12684414839737601</v>
      </c>
    </row>
    <row r="208" spans="1:17" x14ac:dyDescent="0.3">
      <c r="A208" t="s">
        <v>503</v>
      </c>
      <c r="B208" t="s">
        <v>504</v>
      </c>
      <c r="C208" t="str">
        <f>IFERROR(VLOOKUP(Table1[[#This Row],[Ticker]],[1]!Table2[[Symbol]:[Industry]],2,FALSE),"-")</f>
        <v>-</v>
      </c>
      <c r="D208" t="s">
        <v>505</v>
      </c>
      <c r="E208">
        <v>40568.604713909997</v>
      </c>
      <c r="F208">
        <v>3735.9</v>
      </c>
      <c r="G208">
        <v>22.539204215387201</v>
      </c>
      <c r="H208">
        <v>-10.7849000902548</v>
      </c>
      <c r="I208">
        <v>16.6945274178921</v>
      </c>
      <c r="J208">
        <v>-8.5984875485456893</v>
      </c>
      <c r="K208">
        <v>3947.4064195849401</v>
      </c>
      <c r="L208">
        <v>3409.7885341762699</v>
      </c>
      <c r="M208">
        <v>26.4151623286084</v>
      </c>
      <c r="N208">
        <v>1.1655229801800799</v>
      </c>
      <c r="O208">
        <v>18.0317995663695</v>
      </c>
      <c r="P208">
        <v>47.664031620553303</v>
      </c>
      <c r="Q208">
        <v>0.12752964635866301</v>
      </c>
    </row>
    <row r="209" spans="1:17" hidden="1" x14ac:dyDescent="0.3">
      <c r="A209" t="s">
        <v>506</v>
      </c>
      <c r="B209" t="s">
        <v>507</v>
      </c>
      <c r="C209" t="str">
        <f>IFERROR(VLOOKUP(Table1[[#This Row],[Ticker]],[1]!Table2[[Symbol]:[Industry]],2,FALSE),"-")</f>
        <v>-</v>
      </c>
      <c r="D209" t="s">
        <v>21</v>
      </c>
      <c r="E209">
        <v>40532.37117495</v>
      </c>
      <c r="F209">
        <v>999.15</v>
      </c>
      <c r="G209">
        <v>-47.887191094593597</v>
      </c>
      <c r="H209">
        <v>-2.73349093401862</v>
      </c>
      <c r="I209">
        <v>-21.094830446203101</v>
      </c>
      <c r="J209">
        <v>0.92471893079076595</v>
      </c>
      <c r="K209">
        <v>1016.13914251201</v>
      </c>
      <c r="M209">
        <v>53.374816767374298</v>
      </c>
      <c r="N209">
        <v>0.60747315599363205</v>
      </c>
      <c r="O209">
        <v>40.119101236050597</v>
      </c>
      <c r="P209">
        <v>2.99453664570661</v>
      </c>
    </row>
    <row r="210" spans="1:17" x14ac:dyDescent="0.3">
      <c r="A210" t="s">
        <v>508</v>
      </c>
      <c r="B210" t="s">
        <v>509</v>
      </c>
      <c r="C210" t="str">
        <f>IFERROR(VLOOKUP(Table1[[#This Row],[Ticker]],[1]!Table2[[Symbol]:[Industry]],2,FALSE),"-")</f>
        <v>-</v>
      </c>
      <c r="D210" t="s">
        <v>257</v>
      </c>
      <c r="E210">
        <v>40135.938204439997</v>
      </c>
      <c r="F210">
        <v>635.29999999999995</v>
      </c>
      <c r="G210">
        <v>80.918518939399505</v>
      </c>
      <c r="H210">
        <v>-8.2249389463574403</v>
      </c>
      <c r="I210">
        <v>16.4067323420802</v>
      </c>
      <c r="J210">
        <v>-4.5087951254341201</v>
      </c>
      <c r="K210">
        <v>630.06853959392004</v>
      </c>
      <c r="L210">
        <v>530.60129505612394</v>
      </c>
      <c r="M210">
        <v>49.579861689051199</v>
      </c>
      <c r="N210">
        <v>1.0757199416574701</v>
      </c>
      <c r="O210">
        <v>7.9647410672123398</v>
      </c>
      <c r="P210">
        <v>107.580460709034</v>
      </c>
      <c r="Q210">
        <v>4.6138704079135E-2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21</v>
      </c>
      <c r="E211">
        <v>40127.645409259901</v>
      </c>
      <c r="F211">
        <v>6016.7</v>
      </c>
      <c r="G211">
        <v>-2.2536702310042198</v>
      </c>
      <c r="H211">
        <v>-0.40356947197582599</v>
      </c>
      <c r="I211">
        <v>-19.402589863435601</v>
      </c>
      <c r="J211">
        <v>-3.8961088465025302</v>
      </c>
      <c r="K211">
        <v>5764.0754222326104</v>
      </c>
      <c r="L211">
        <v>5530.0995426072504</v>
      </c>
      <c r="M211">
        <v>44.793225307858698</v>
      </c>
      <c r="N211">
        <v>0.53057300069913504</v>
      </c>
      <c r="O211">
        <v>13.8074027290707</v>
      </c>
      <c r="P211">
        <v>40.339378389410399</v>
      </c>
      <c r="Q211">
        <v>3.9872243849359999E-3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Row],[Ticker]],[1]!Table2[[Symbol]:[Industry]],2,FALSE),"-")</f>
        <v>-</v>
      </c>
      <c r="D212" t="s">
        <v>514</v>
      </c>
      <c r="E212">
        <v>39930.011680919997</v>
      </c>
      <c r="F212">
        <v>607.29999999999995</v>
      </c>
      <c r="G212">
        <v>-5.7286342901628302</v>
      </c>
      <c r="H212">
        <v>4.9843934447654101</v>
      </c>
      <c r="I212">
        <v>16.790846043622501</v>
      </c>
      <c r="J212">
        <v>4.7730129579632896</v>
      </c>
      <c r="K212">
        <v>558.13610411608795</v>
      </c>
      <c r="L212">
        <v>518.42340782048996</v>
      </c>
      <c r="M212">
        <v>63.324215532672902</v>
      </c>
      <c r="N212">
        <v>0.72463186043475003</v>
      </c>
      <c r="O212">
        <v>1.34200559855097</v>
      </c>
      <c r="P212">
        <v>44.234651466571599</v>
      </c>
      <c r="Q212">
        <v>-7.6012245912085996E-2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407</v>
      </c>
      <c r="E213">
        <v>39233.647612679997</v>
      </c>
      <c r="F213">
        <v>1413.7</v>
      </c>
      <c r="G213">
        <v>-28.289067441229399</v>
      </c>
      <c r="H213">
        <v>-9.9977644279131503</v>
      </c>
      <c r="I213">
        <v>-8.5659838674582502</v>
      </c>
      <c r="J213">
        <v>-2.4541065725649198</v>
      </c>
      <c r="K213">
        <v>1526.03121278244</v>
      </c>
      <c r="L213">
        <v>1524.82609030204</v>
      </c>
      <c r="M213">
        <v>24.041701575474899</v>
      </c>
      <c r="N213">
        <v>0.63489808155404603</v>
      </c>
      <c r="O213">
        <v>27.325458017967001</v>
      </c>
      <c r="P213">
        <v>8.3295019157088195</v>
      </c>
      <c r="Q213">
        <v>5.3392382569543997E-2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359</v>
      </c>
      <c r="E214">
        <v>38645.694406584997</v>
      </c>
      <c r="F214">
        <v>739.45</v>
      </c>
      <c r="G214">
        <v>-10.5017184844342</v>
      </c>
      <c r="H214">
        <v>-6.41561452834961</v>
      </c>
      <c r="I214">
        <v>18.6510137430874</v>
      </c>
      <c r="J214">
        <v>-2.5504121429547499</v>
      </c>
      <c r="K214">
        <v>724.53415809146497</v>
      </c>
      <c r="L214">
        <v>637.45154114997194</v>
      </c>
      <c r="M214">
        <v>50.5429671284327</v>
      </c>
      <c r="N214">
        <v>1.4962899856104599</v>
      </c>
      <c r="O214">
        <v>8.0532828453580194</v>
      </c>
      <c r="P214">
        <v>50.294715447154402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210</v>
      </c>
      <c r="E215">
        <v>38452.068282330001</v>
      </c>
      <c r="F215">
        <v>655.65</v>
      </c>
      <c r="G215">
        <v>-6.1777891191031404</v>
      </c>
      <c r="H215">
        <v>-0.81097644829164295</v>
      </c>
      <c r="I215">
        <v>-6.2904779746682404</v>
      </c>
      <c r="J215">
        <v>-1.81836792366932</v>
      </c>
      <c r="K215">
        <v>669.39841128165006</v>
      </c>
      <c r="L215">
        <v>630.09600942157397</v>
      </c>
      <c r="M215">
        <v>34.693855960960498</v>
      </c>
      <c r="N215">
        <v>0.86767318585825703</v>
      </c>
      <c r="O215">
        <v>16.6018454968352</v>
      </c>
      <c r="P215">
        <v>34.326982175783598</v>
      </c>
      <c r="Q215">
        <v>1.1503937064363E-2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Row],[Ticker]],[1]!Table2[[Symbol]:[Industry]],2,FALSE),"-")</f>
        <v>-</v>
      </c>
      <c r="D216" t="s">
        <v>176</v>
      </c>
      <c r="E216">
        <v>38342.543819999999</v>
      </c>
      <c r="F216">
        <v>547.75</v>
      </c>
      <c r="G216">
        <v>-4.1785793188188798</v>
      </c>
      <c r="H216">
        <v>1.9914459103851001</v>
      </c>
      <c r="I216">
        <v>11.118675328018201</v>
      </c>
      <c r="J216">
        <v>-0.90185181585427099</v>
      </c>
      <c r="K216">
        <v>510.65884524780898</v>
      </c>
      <c r="L216">
        <v>465.583316025138</v>
      </c>
      <c r="M216">
        <v>59.189378939766101</v>
      </c>
      <c r="N216">
        <v>0.51183974479861905</v>
      </c>
      <c r="O216">
        <v>2.12688270196257</v>
      </c>
      <c r="P216">
        <v>45.794516901783297</v>
      </c>
      <c r="Q216">
        <v>-3.5188157083705998E-2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Row],[Ticker]],[1]!Table2[[Symbol]:[Industry]],2,FALSE),"-")</f>
        <v>-</v>
      </c>
      <c r="D217" t="s">
        <v>46</v>
      </c>
      <c r="E217">
        <v>37912.841999999997</v>
      </c>
      <c r="F217">
        <v>62.78</v>
      </c>
      <c r="G217">
        <v>118.878753093933</v>
      </c>
      <c r="H217">
        <v>-10.809299699008699</v>
      </c>
      <c r="I217">
        <v>-19.675625886223401</v>
      </c>
      <c r="J217">
        <v>-7.0577004240479297</v>
      </c>
      <c r="K217">
        <v>66.225842254129304</v>
      </c>
      <c r="L217">
        <v>57.546970038711002</v>
      </c>
      <c r="M217">
        <v>37.862360605779202</v>
      </c>
      <c r="N217">
        <v>0.36715940119113999</v>
      </c>
      <c r="O217">
        <v>24.482319209939401</v>
      </c>
      <c r="P217">
        <v>145.71428571428501</v>
      </c>
      <c r="Q217">
        <v>0.130005397898003</v>
      </c>
    </row>
    <row r="218" spans="1:17" x14ac:dyDescent="0.3">
      <c r="A218" t="s">
        <v>525</v>
      </c>
      <c r="B218" t="s">
        <v>526</v>
      </c>
      <c r="C218" t="str">
        <f>IFERROR(VLOOKUP(Table1[[#This Row],[Ticker]],[1]!Table2[[Symbol]:[Industry]],2,FALSE),"-")</f>
        <v>-</v>
      </c>
      <c r="D218" t="s">
        <v>57</v>
      </c>
      <c r="E218">
        <v>37501.675103759997</v>
      </c>
      <c r="F218">
        <v>303.8</v>
      </c>
      <c r="G218">
        <v>-21.192510298221201</v>
      </c>
      <c r="H218">
        <v>-2.89948944739151</v>
      </c>
      <c r="I218">
        <v>-8.4346970037851108</v>
      </c>
      <c r="J218">
        <v>-1.12350878222844</v>
      </c>
      <c r="K218">
        <v>294.05961069787099</v>
      </c>
      <c r="L218">
        <v>283.39169241848202</v>
      </c>
      <c r="M218">
        <v>57.069240515007102</v>
      </c>
      <c r="N218">
        <v>0.84996728868636195</v>
      </c>
      <c r="O218">
        <v>4.1310072416063299</v>
      </c>
      <c r="P218">
        <v>27.996629450179</v>
      </c>
      <c r="Q218">
        <v>7.7226519426104007E-2</v>
      </c>
    </row>
    <row r="219" spans="1:17" x14ac:dyDescent="0.3">
      <c r="A219" t="s">
        <v>527</v>
      </c>
      <c r="B219" t="s">
        <v>528</v>
      </c>
      <c r="C219" t="str">
        <f>IFERROR(VLOOKUP(Table1[[#This Row],[Ticker]],[1]!Table2[[Symbol]:[Industry]],2,FALSE),"-")</f>
        <v>-</v>
      </c>
      <c r="D219" t="s">
        <v>153</v>
      </c>
      <c r="E219">
        <v>37459.987992135</v>
      </c>
      <c r="F219">
        <v>270.14999999999998</v>
      </c>
      <c r="G219">
        <v>101.422842296345</v>
      </c>
      <c r="H219">
        <v>-4.7726993962717597</v>
      </c>
      <c r="I219">
        <v>-5.3276400390791396</v>
      </c>
      <c r="J219">
        <v>-11.5092479834563</v>
      </c>
      <c r="K219">
        <v>260.32524162919901</v>
      </c>
      <c r="L219">
        <v>220.454127319843</v>
      </c>
      <c r="M219">
        <v>46.3007639892461</v>
      </c>
      <c r="N219">
        <v>0.81776582582674195</v>
      </c>
      <c r="O219">
        <v>15.4173607255228</v>
      </c>
      <c r="P219">
        <v>134.81095176010399</v>
      </c>
      <c r="Q219">
        <v>0.16469712361628899</v>
      </c>
    </row>
    <row r="220" spans="1:17" x14ac:dyDescent="0.3">
      <c r="A220" t="s">
        <v>529</v>
      </c>
      <c r="B220" t="s">
        <v>530</v>
      </c>
      <c r="C220" t="str">
        <f>IFERROR(VLOOKUP(Table1[[#This Row],[Ticker]],[1]!Table2[[Symbol]:[Industry]],2,FALSE),"-")</f>
        <v>-</v>
      </c>
      <c r="D220" t="s">
        <v>37</v>
      </c>
      <c r="E220">
        <v>37413.892324109998</v>
      </c>
      <c r="F220">
        <v>1084.0999999999999</v>
      </c>
      <c r="G220">
        <v>14.0740271784348</v>
      </c>
      <c r="H220">
        <v>6.1220192519616496</v>
      </c>
      <c r="I220">
        <v>2.1044953252565399</v>
      </c>
      <c r="J220">
        <v>-0.264279235188142</v>
      </c>
      <c r="K220">
        <v>1029.69179235344</v>
      </c>
      <c r="L220">
        <v>966.38276848016596</v>
      </c>
      <c r="M220">
        <v>54.776651650408901</v>
      </c>
      <c r="N220">
        <v>0.70846156796634596</v>
      </c>
      <c r="O220">
        <v>4.4645327921778399</v>
      </c>
      <c r="P220">
        <v>40.764786080633598</v>
      </c>
      <c r="Q220">
        <v>-4.4029006234229E-2</v>
      </c>
    </row>
    <row r="221" spans="1:17" x14ac:dyDescent="0.3">
      <c r="A221" t="s">
        <v>531</v>
      </c>
      <c r="B221" t="s">
        <v>532</v>
      </c>
      <c r="C221" t="str">
        <f>IFERROR(VLOOKUP(Table1[[#This Row],[Ticker]],[1]!Table2[[Symbol]:[Industry]],2,FALSE),"-")</f>
        <v>-</v>
      </c>
      <c r="D221" t="s">
        <v>533</v>
      </c>
      <c r="E221">
        <v>37334.687729359997</v>
      </c>
      <c r="F221">
        <v>4137.2</v>
      </c>
      <c r="G221">
        <v>50.261666849948803</v>
      </c>
      <c r="H221">
        <v>-15.113616382013101</v>
      </c>
      <c r="I221">
        <v>14.7572259041169</v>
      </c>
      <c r="J221">
        <v>-4.9364803739600998</v>
      </c>
      <c r="K221">
        <v>4272.7665915709304</v>
      </c>
      <c r="L221">
        <v>3635.0362609973699</v>
      </c>
      <c r="M221">
        <v>41.988247756573898</v>
      </c>
      <c r="N221">
        <v>0.85548076250203597</v>
      </c>
      <c r="O221">
        <v>21.814270521125302</v>
      </c>
      <c r="P221">
        <v>86.108861898335505</v>
      </c>
      <c r="Q221">
        <v>0.22451592823313901</v>
      </c>
    </row>
    <row r="222" spans="1:17" x14ac:dyDescent="0.3">
      <c r="A222" t="s">
        <v>534</v>
      </c>
      <c r="B222" t="s">
        <v>535</v>
      </c>
      <c r="C222" t="str">
        <f>IFERROR(VLOOKUP(Table1[[#This Row],[Ticker]],[1]!Table2[[Symbol]:[Industry]],2,FALSE),"-")</f>
        <v>-</v>
      </c>
      <c r="D222" t="s">
        <v>51</v>
      </c>
      <c r="E222">
        <v>36719.160622039999</v>
      </c>
      <c r="F222">
        <v>2939.6</v>
      </c>
      <c r="G222">
        <v>44.402164329453697</v>
      </c>
      <c r="H222">
        <v>24.797385205158498</v>
      </c>
      <c r="I222">
        <v>19.424535967796999</v>
      </c>
      <c r="J222">
        <v>13.0533822971273</v>
      </c>
      <c r="K222">
        <v>2424.0423142705899</v>
      </c>
      <c r="L222">
        <v>2163.5697976486599</v>
      </c>
      <c r="M222">
        <v>87.302570360274999</v>
      </c>
      <c r="N222">
        <v>1.95208273676246</v>
      </c>
      <c r="O222">
        <v>0.86406313784188604</v>
      </c>
      <c r="P222">
        <v>78.152177206751304</v>
      </c>
      <c r="Q222">
        <v>6.7066420460000997E-2</v>
      </c>
    </row>
    <row r="223" spans="1:17" x14ac:dyDescent="0.3">
      <c r="A223" t="s">
        <v>536</v>
      </c>
      <c r="B223" t="s">
        <v>537</v>
      </c>
      <c r="C223" t="str">
        <f>IFERROR(VLOOKUP(Table1[[#This Row],[Ticker]],[1]!Table2[[Symbol]:[Industry]],2,FALSE),"-")</f>
        <v>-</v>
      </c>
      <c r="D223" t="s">
        <v>279</v>
      </c>
      <c r="E223">
        <v>36709.839946499997</v>
      </c>
      <c r="F223">
        <v>486.25</v>
      </c>
      <c r="G223">
        <v>26.139578754120301</v>
      </c>
      <c r="H223">
        <v>7.2852045319842604</v>
      </c>
      <c r="I223">
        <v>-3.3108710357821698</v>
      </c>
      <c r="J223">
        <v>1.0352467580833</v>
      </c>
      <c r="K223">
        <v>479.310694517054</v>
      </c>
      <c r="L223">
        <v>428.945433176758</v>
      </c>
      <c r="M223">
        <v>39.099778173934801</v>
      </c>
      <c r="N223">
        <v>1.2901060838096401</v>
      </c>
      <c r="O223">
        <v>9.4601542416452293</v>
      </c>
      <c r="P223">
        <v>57.617504051863797</v>
      </c>
      <c r="Q223">
        <v>7.7373404312071001E-2</v>
      </c>
    </row>
    <row r="224" spans="1:17" x14ac:dyDescent="0.3">
      <c r="A224" t="s">
        <v>538</v>
      </c>
      <c r="B224" t="s">
        <v>539</v>
      </c>
      <c r="C224" t="str">
        <f>IFERROR(VLOOKUP(Table1[[#This Row],[Ticker]],[1]!Table2[[Symbol]:[Industry]],2,FALSE),"-")</f>
        <v>-</v>
      </c>
      <c r="D224" t="s">
        <v>422</v>
      </c>
      <c r="E224">
        <v>36416.67511394</v>
      </c>
      <c r="F224">
        <v>609.95000000000005</v>
      </c>
      <c r="G224">
        <v>158.79308894796</v>
      </c>
      <c r="H224">
        <v>6.1473861607204103</v>
      </c>
      <c r="I224">
        <v>25.660951132638001</v>
      </c>
      <c r="J224">
        <v>-4.81467198186101</v>
      </c>
      <c r="K224">
        <v>585.29337713963605</v>
      </c>
      <c r="L224">
        <v>470.10498563319999</v>
      </c>
      <c r="M224">
        <v>52.289517956083202</v>
      </c>
      <c r="N224">
        <v>1.3151222358835899</v>
      </c>
      <c r="O224">
        <v>18.3703582260841</v>
      </c>
      <c r="P224">
        <v>191.458607095926</v>
      </c>
      <c r="Q224">
        <v>0.114213057452917</v>
      </c>
    </row>
    <row r="225" spans="1:17" x14ac:dyDescent="0.3">
      <c r="A225" t="s">
        <v>540</v>
      </c>
      <c r="B225" t="s">
        <v>541</v>
      </c>
      <c r="C225" t="str">
        <f>IFERROR(VLOOKUP(Table1[[#This Row],[Ticker]],[1]!Table2[[Symbol]:[Industry]],2,FALSE),"-")</f>
        <v>-</v>
      </c>
      <c r="D225" t="s">
        <v>542</v>
      </c>
      <c r="E225">
        <v>36396.04380508</v>
      </c>
      <c r="F225">
        <v>1001.2</v>
      </c>
      <c r="G225">
        <v>75.121184773014207</v>
      </c>
      <c r="H225">
        <v>-1.4998098802536199</v>
      </c>
      <c r="I225">
        <v>44.890220920303101</v>
      </c>
      <c r="J225">
        <v>-7.4074303904761898</v>
      </c>
      <c r="K225">
        <v>939.60068047075595</v>
      </c>
      <c r="L225">
        <v>760.03364317173202</v>
      </c>
      <c r="M225">
        <v>43.238196326150401</v>
      </c>
      <c r="N225">
        <v>1.2701756378834299</v>
      </c>
      <c r="O225">
        <v>21.354374750299598</v>
      </c>
      <c r="P225">
        <v>110.778947368421</v>
      </c>
      <c r="Q225">
        <v>0.122505954536528</v>
      </c>
    </row>
    <row r="226" spans="1:17" x14ac:dyDescent="0.3">
      <c r="A226" t="s">
        <v>543</v>
      </c>
      <c r="B226" t="s">
        <v>544</v>
      </c>
      <c r="C226" t="str">
        <f>IFERROR(VLOOKUP(Table1[[#This Row],[Ticker]],[1]!Table2[[Symbol]:[Industry]],2,FALSE),"-")</f>
        <v>-</v>
      </c>
      <c r="D226" t="s">
        <v>545</v>
      </c>
      <c r="E226">
        <v>36383.967750000003</v>
      </c>
      <c r="F226">
        <v>3312.15</v>
      </c>
      <c r="G226">
        <v>-5.2177801792535004</v>
      </c>
      <c r="H226">
        <v>0.18919303355264799</v>
      </c>
      <c r="I226">
        <v>-19.192319170967799</v>
      </c>
      <c r="J226">
        <v>2.1804958541014998</v>
      </c>
      <c r="K226">
        <v>3264.3538504540402</v>
      </c>
      <c r="L226">
        <v>3256.9003519890398</v>
      </c>
      <c r="M226">
        <v>54.538936837793997</v>
      </c>
      <c r="N226">
        <v>0.76718467463430196</v>
      </c>
      <c r="O226">
        <v>18.352127771991</v>
      </c>
      <c r="P226">
        <v>33.770193861066197</v>
      </c>
      <c r="Q226">
        <v>6.3403699219743995E-2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Row],[Ticker]],[1]!Table2[[Symbol]:[Industry]],2,FALSE),"-")</f>
        <v>-</v>
      </c>
      <c r="D227" t="s">
        <v>18</v>
      </c>
      <c r="E227">
        <v>35724.973470368001</v>
      </c>
      <c r="F227">
        <v>203.84</v>
      </c>
      <c r="G227">
        <v>125.057012376079</v>
      </c>
      <c r="H227">
        <v>-8.9747483905939003</v>
      </c>
      <c r="I227">
        <v>-10.181144134482199</v>
      </c>
      <c r="J227">
        <v>-6.9140540962731398</v>
      </c>
      <c r="K227">
        <v>217.57524283806501</v>
      </c>
      <c r="L227">
        <v>188.505424204045</v>
      </c>
      <c r="M227">
        <v>34.814878630676901</v>
      </c>
      <c r="N227">
        <v>0.77984063130536796</v>
      </c>
      <c r="O227">
        <v>41.900510204081598</v>
      </c>
      <c r="P227">
        <v>149.957081545064</v>
      </c>
      <c r="Q227">
        <v>0.13231907151746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Row],[Ticker]],[1]!Table2[[Symbol]:[Industry]],2,FALSE),"-")</f>
        <v>-</v>
      </c>
      <c r="D228" t="s">
        <v>210</v>
      </c>
      <c r="E228">
        <v>35667.878367359997</v>
      </c>
      <c r="F228">
        <v>2535.6999999999998</v>
      </c>
      <c r="G228">
        <v>26.910189593769999</v>
      </c>
      <c r="H228">
        <v>-10.3212844130682</v>
      </c>
      <c r="I228">
        <v>17.0626046903561</v>
      </c>
      <c r="J228">
        <v>-2.101484226922</v>
      </c>
      <c r="K228">
        <v>2492.3896222398998</v>
      </c>
      <c r="L228">
        <v>2103.8387827771198</v>
      </c>
      <c r="M228">
        <v>47.419143877280099</v>
      </c>
      <c r="N228">
        <v>0.55543728936872006</v>
      </c>
      <c r="O228">
        <v>20.728004101431502</v>
      </c>
      <c r="P228">
        <v>64.650498360442796</v>
      </c>
      <c r="Q228">
        <v>2.9778400524389001E-2</v>
      </c>
    </row>
    <row r="229" spans="1:17" x14ac:dyDescent="0.3">
      <c r="A229" t="s">
        <v>550</v>
      </c>
      <c r="B229" t="s">
        <v>551</v>
      </c>
      <c r="C229" t="str">
        <f>IFERROR(VLOOKUP(Table1[[#This Row],[Ticker]],[1]!Table2[[Symbol]:[Industry]],2,FALSE),"-")</f>
        <v>-</v>
      </c>
      <c r="D229" t="s">
        <v>552</v>
      </c>
      <c r="E229">
        <v>35604.137798700001</v>
      </c>
      <c r="F229">
        <v>1309.25</v>
      </c>
      <c r="G229">
        <v>-2.0627912273771001</v>
      </c>
      <c r="H229">
        <v>0.19396092215518099</v>
      </c>
      <c r="I229">
        <v>11.6066628485382</v>
      </c>
      <c r="J229">
        <v>-1.07594124515797</v>
      </c>
      <c r="K229">
        <v>1261.3863384472099</v>
      </c>
      <c r="L229">
        <v>1167.6525590364499</v>
      </c>
      <c r="M229">
        <v>42.211496636049198</v>
      </c>
      <c r="N229">
        <v>0.57418172575675097</v>
      </c>
      <c r="O229">
        <v>10.078289096811099</v>
      </c>
      <c r="P229">
        <v>32.844604535538501</v>
      </c>
      <c r="Q229">
        <v>0.12707744563428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Row],[Ticker]],[1]!Table2[[Symbol]:[Industry]],2,FALSE),"-")</f>
        <v>-</v>
      </c>
      <c r="D230" t="s">
        <v>555</v>
      </c>
      <c r="E230">
        <v>35047.264045000004</v>
      </c>
      <c r="F230">
        <v>637.15</v>
      </c>
      <c r="G230">
        <v>20.527310883894199</v>
      </c>
      <c r="H230">
        <v>-18.317180977239602</v>
      </c>
      <c r="I230">
        <v>-12.1631566100705</v>
      </c>
      <c r="J230">
        <v>-13.205436027886901</v>
      </c>
      <c r="K230">
        <v>734.15001220462102</v>
      </c>
      <c r="L230">
        <v>631.351293643384</v>
      </c>
      <c r="M230">
        <v>14.0090908940827</v>
      </c>
      <c r="N230">
        <v>1.2293345229688</v>
      </c>
      <c r="O230">
        <v>29.757513929216</v>
      </c>
      <c r="P230">
        <v>55.36454523287</v>
      </c>
      <c r="Q230">
        <v>4.3555654565413E-2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Row],[Ticker]],[1]!Table2[[Symbol]:[Industry]],2,FALSE),"-")</f>
        <v>-</v>
      </c>
      <c r="D231" t="s">
        <v>558</v>
      </c>
      <c r="E231">
        <v>35004.566371499997</v>
      </c>
      <c r="F231">
        <v>888.25</v>
      </c>
      <c r="G231">
        <v>42.137273300314298</v>
      </c>
      <c r="H231">
        <v>10.786182868121401</v>
      </c>
      <c r="I231">
        <v>27.865882052406299</v>
      </c>
      <c r="J231">
        <v>1.5965265706270599</v>
      </c>
      <c r="K231">
        <v>788.93909927454797</v>
      </c>
      <c r="L231">
        <v>684.32649294107296</v>
      </c>
      <c r="M231">
        <v>67.732232077608799</v>
      </c>
      <c r="N231">
        <v>0.648318637449257</v>
      </c>
      <c r="O231">
        <v>2.2178440754292201</v>
      </c>
      <c r="P231">
        <v>67.278719397363403</v>
      </c>
      <c r="Q231">
        <v>4.9801697384883999E-2</v>
      </c>
    </row>
    <row r="232" spans="1:17" x14ac:dyDescent="0.3">
      <c r="A232" t="s">
        <v>559</v>
      </c>
      <c r="B232" t="s">
        <v>560</v>
      </c>
      <c r="C232" t="str">
        <f>IFERROR(VLOOKUP(Table1[[#This Row],[Ticker]],[1]!Table2[[Symbol]:[Industry]],2,FALSE),"-")</f>
        <v>-</v>
      </c>
      <c r="D232" t="s">
        <v>173</v>
      </c>
      <c r="E232">
        <v>34487.864999999998</v>
      </c>
      <c r="F232">
        <v>790.1</v>
      </c>
      <c r="G232">
        <v>47.889044474780697</v>
      </c>
      <c r="H232">
        <v>6.2785319316816102</v>
      </c>
      <c r="I232">
        <v>49.4380028580822</v>
      </c>
      <c r="J232">
        <v>-0.69903106920922298</v>
      </c>
      <c r="K232">
        <v>722.99277799698996</v>
      </c>
      <c r="L232">
        <v>582.39079624624696</v>
      </c>
      <c r="M232">
        <v>52.3482209553462</v>
      </c>
      <c r="N232">
        <v>0.77468287181170503</v>
      </c>
      <c r="O232">
        <v>7.5180356916845801</v>
      </c>
      <c r="P232">
        <v>89.426995924238796</v>
      </c>
      <c r="Q232">
        <v>1.4729032261706E-2</v>
      </c>
    </row>
    <row r="233" spans="1:17" x14ac:dyDescent="0.3">
      <c r="A233" t="s">
        <v>561</v>
      </c>
      <c r="B233" t="s">
        <v>562</v>
      </c>
      <c r="C233" t="str">
        <f>IFERROR(VLOOKUP(Table1[[#This Row],[Ticker]],[1]!Table2[[Symbol]:[Industry]],2,FALSE),"-")</f>
        <v>-</v>
      </c>
      <c r="D233" t="s">
        <v>196</v>
      </c>
      <c r="E233">
        <v>34082.743994700002</v>
      </c>
      <c r="F233">
        <v>850.35</v>
      </c>
      <c r="G233">
        <v>-22.449587793505799</v>
      </c>
      <c r="H233">
        <v>12.2461262393578</v>
      </c>
      <c r="I233">
        <v>2.2401767795058798</v>
      </c>
      <c r="J233">
        <v>5.7217597471173001</v>
      </c>
      <c r="K233">
        <v>749.18470301839704</v>
      </c>
      <c r="L233">
        <v>720.96148706172505</v>
      </c>
      <c r="M233">
        <v>75.3223211420231</v>
      </c>
      <c r="N233">
        <v>1.3046779469174601</v>
      </c>
      <c r="O233">
        <v>1.16422649497265</v>
      </c>
      <c r="P233">
        <v>39.940755369044602</v>
      </c>
      <c r="Q233">
        <v>7.050237361219E-3</v>
      </c>
    </row>
    <row r="234" spans="1:17" x14ac:dyDescent="0.3">
      <c r="A234" t="s">
        <v>563</v>
      </c>
      <c r="B234" t="s">
        <v>564</v>
      </c>
      <c r="C234" t="str">
        <f>IFERROR(VLOOKUP(Table1[[#This Row],[Ticker]],[1]!Table2[[Symbol]:[Industry]],2,FALSE),"-")</f>
        <v>-</v>
      </c>
      <c r="D234" t="s">
        <v>51</v>
      </c>
      <c r="E234">
        <v>34009.0504229</v>
      </c>
      <c r="F234">
        <v>1340.5</v>
      </c>
      <c r="G234">
        <v>20.140371559283999</v>
      </c>
      <c r="H234">
        <v>10.6886538145187</v>
      </c>
      <c r="I234">
        <v>-1.40926264122227</v>
      </c>
      <c r="J234">
        <v>4.5078956239716899</v>
      </c>
      <c r="K234">
        <v>1236.9617590097801</v>
      </c>
      <c r="L234">
        <v>1159.6718375549101</v>
      </c>
      <c r="M234">
        <v>77.561946093631505</v>
      </c>
      <c r="N234">
        <v>0.89141853359088896</v>
      </c>
      <c r="O234">
        <v>2.5438269302498999</v>
      </c>
      <c r="P234">
        <v>58.208426767378697</v>
      </c>
      <c r="Q234">
        <v>-2.8041626171073999E-2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Row],[Ticker]],[1]!Table2[[Symbol]:[Industry]],2,FALSE),"-")</f>
        <v>-</v>
      </c>
      <c r="D235" t="s">
        <v>37</v>
      </c>
      <c r="E235">
        <v>33968.468527375</v>
      </c>
      <c r="F235">
        <v>580.15</v>
      </c>
      <c r="G235">
        <v>-33.483955150232802</v>
      </c>
      <c r="H235">
        <v>-2.8037346660942299</v>
      </c>
      <c r="I235">
        <v>-9.51885746595622</v>
      </c>
      <c r="J235">
        <v>-5.4318108598694499</v>
      </c>
      <c r="K235">
        <v>571.62809641206002</v>
      </c>
      <c r="L235">
        <v>564.67993121106701</v>
      </c>
      <c r="M235">
        <v>38.752908138029603</v>
      </c>
      <c r="N235">
        <v>0.826794847754731</v>
      </c>
      <c r="O235">
        <v>16.3492200293027</v>
      </c>
      <c r="P235">
        <v>27.5615655233069</v>
      </c>
      <c r="Q235">
        <v>-8.8663465539374001E-2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Row],[Ticker]],[1]!Table2[[Symbol]:[Industry]],2,FALSE),"-")</f>
        <v>-</v>
      </c>
      <c r="D236" t="s">
        <v>51</v>
      </c>
      <c r="E236">
        <v>33410.001907170001</v>
      </c>
      <c r="F236">
        <v>2027.9</v>
      </c>
      <c r="G236">
        <v>27.064461934762399</v>
      </c>
      <c r="H236">
        <v>14.2769955178552</v>
      </c>
      <c r="I236">
        <v>-11.5760047330891</v>
      </c>
      <c r="J236">
        <v>3.8326698843383502</v>
      </c>
      <c r="K236">
        <v>1950.31096376752</v>
      </c>
      <c r="L236">
        <v>1818.44281847613</v>
      </c>
      <c r="M236">
        <v>42.812033742314199</v>
      </c>
      <c r="N236">
        <v>1.33361004914727</v>
      </c>
      <c r="O236">
        <v>9.5197001824547307</v>
      </c>
      <c r="P236">
        <v>55.866415587410103</v>
      </c>
      <c r="Q236">
        <v>-0.114195376811495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Row],[Ticker]],[1]!Table2[[Symbol]:[Industry]],2,FALSE),"-")</f>
        <v>-</v>
      </c>
      <c r="D237" t="s">
        <v>347</v>
      </c>
      <c r="E237">
        <v>33351.746687539999</v>
      </c>
      <c r="F237">
        <v>1622.05</v>
      </c>
      <c r="G237">
        <v>96.463216221212605</v>
      </c>
      <c r="H237">
        <v>-7.1824772586906596</v>
      </c>
      <c r="I237">
        <v>27.997776749506301</v>
      </c>
      <c r="J237">
        <v>-5.5528024466069601</v>
      </c>
      <c r="K237">
        <v>1637.14716438648</v>
      </c>
      <c r="L237">
        <v>1345.0754909172399</v>
      </c>
      <c r="M237">
        <v>39.5390381750559</v>
      </c>
      <c r="N237">
        <v>0.71412003781201905</v>
      </c>
      <c r="O237">
        <v>17.000092475571002</v>
      </c>
      <c r="P237">
        <v>131.16003990309201</v>
      </c>
      <c r="Q237">
        <v>0.16997144475530801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Row],[Ticker]],[1]!Table2[[Symbol]:[Industry]],2,FALSE),"-")</f>
        <v>-</v>
      </c>
      <c r="D238" t="s">
        <v>230</v>
      </c>
      <c r="E238">
        <v>33282.461601124996</v>
      </c>
      <c r="F238">
        <v>8285.75</v>
      </c>
      <c r="G238">
        <v>93.293090233579306</v>
      </c>
      <c r="H238">
        <v>-9.1264956359503309</v>
      </c>
      <c r="I238">
        <v>17.823589307641299</v>
      </c>
      <c r="J238">
        <v>-6.5915205022089998</v>
      </c>
      <c r="K238">
        <v>8307.9588559364292</v>
      </c>
      <c r="L238">
        <v>6882.8225079628601</v>
      </c>
      <c r="M238">
        <v>43.761633420776498</v>
      </c>
      <c r="N238">
        <v>1.69049687736911</v>
      </c>
      <c r="O238">
        <v>16.584497480614299</v>
      </c>
      <c r="P238">
        <v>128.20099699798899</v>
      </c>
      <c r="Q238">
        <v>0.27229693196968102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Row],[Ticker]],[1]!Table2[[Symbol]:[Industry]],2,FALSE),"-")</f>
        <v>-</v>
      </c>
      <c r="D239" t="s">
        <v>78</v>
      </c>
      <c r="E239">
        <v>33191.3498995599</v>
      </c>
      <c r="F239">
        <v>4295.6000000000004</v>
      </c>
      <c r="G239">
        <v>8.4981958640759991</v>
      </c>
      <c r="H239">
        <v>-2.6890996063466999E-2</v>
      </c>
      <c r="I239">
        <v>-11.854983640486401</v>
      </c>
      <c r="J239">
        <v>-4.4427934028422102</v>
      </c>
      <c r="K239">
        <v>4285.4135874553804</v>
      </c>
      <c r="L239">
        <v>4001.6751493429701</v>
      </c>
      <c r="M239">
        <v>44.415765170095703</v>
      </c>
      <c r="N239">
        <v>0.68528804615375505</v>
      </c>
      <c r="O239">
        <v>7.08515690473972</v>
      </c>
      <c r="P239">
        <v>41.757280752413102</v>
      </c>
      <c r="Q239">
        <v>1.6976027901253E-2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Row],[Ticker]],[1]!Table2[[Symbol]:[Industry]],2,FALSE),"-")</f>
        <v>-</v>
      </c>
      <c r="D240" t="s">
        <v>387</v>
      </c>
      <c r="E240">
        <v>33037.95121092</v>
      </c>
      <c r="F240">
        <v>520.20000000000005</v>
      </c>
      <c r="G240">
        <v>-4.3564584076650998</v>
      </c>
      <c r="H240">
        <v>-1.89896294643691</v>
      </c>
      <c r="I240">
        <v>-16.588189380760902</v>
      </c>
      <c r="J240">
        <v>-5.6483479969415002</v>
      </c>
      <c r="K240">
        <v>519.79898674834703</v>
      </c>
      <c r="L240">
        <v>478.24716948744202</v>
      </c>
      <c r="M240">
        <v>37.2770568522254</v>
      </c>
      <c r="N240">
        <v>0.65101524259953902</v>
      </c>
      <c r="O240">
        <v>9.1983852364474892</v>
      </c>
      <c r="P240">
        <v>42.5205479452055</v>
      </c>
      <c r="Q240">
        <v>0.11073976412459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Row],[Ticker]],[1]!Table2[[Symbol]:[Industry]],2,FALSE),"-")</f>
        <v>-</v>
      </c>
      <c r="D241" t="s">
        <v>78</v>
      </c>
      <c r="E241">
        <v>32966.184487475002</v>
      </c>
      <c r="F241">
        <v>1757.75</v>
      </c>
      <c r="G241">
        <v>-36.306841131762603</v>
      </c>
      <c r="H241">
        <v>-6.6692200811541396</v>
      </c>
      <c r="I241">
        <v>-29.8207350177683</v>
      </c>
      <c r="J241">
        <v>-4.7177904385207103</v>
      </c>
      <c r="K241">
        <v>1832.3500064632001</v>
      </c>
      <c r="L241">
        <v>1947.41092738977</v>
      </c>
      <c r="M241">
        <v>36.829520392267199</v>
      </c>
      <c r="N241">
        <v>0.86905236117689599</v>
      </c>
      <c r="O241">
        <v>38.284739012942602</v>
      </c>
      <c r="P241">
        <v>6.4399903112510604</v>
      </c>
      <c r="Q241">
        <v>-4.5816955824988001E-2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Row],[Ticker]],[1]!Table2[[Symbol]:[Industry]],2,FALSE),"-")</f>
        <v>-</v>
      </c>
      <c r="D242" t="s">
        <v>188</v>
      </c>
      <c r="E242">
        <v>32938.154468057997</v>
      </c>
      <c r="F242">
        <v>179.34</v>
      </c>
      <c r="G242">
        <v>64.993955291909998</v>
      </c>
      <c r="H242">
        <v>-13.533087486387799</v>
      </c>
      <c r="I242">
        <v>0.49443265977689899</v>
      </c>
      <c r="J242">
        <v>-7.3568130118428599</v>
      </c>
      <c r="K242">
        <v>187.444254041025</v>
      </c>
      <c r="L242">
        <v>158.92283733540199</v>
      </c>
      <c r="M242">
        <v>39.4181339172126</v>
      </c>
      <c r="N242">
        <v>0.66132006114003805</v>
      </c>
      <c r="O242">
        <v>16.538418646146901</v>
      </c>
      <c r="P242">
        <v>108.05104408352599</v>
      </c>
      <c r="Q242">
        <v>8.0283239255974997E-2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Row],[Ticker]],[1]!Table2[[Symbol]:[Industry]],2,FALSE),"-")</f>
        <v>-</v>
      </c>
      <c r="D243" t="s">
        <v>24</v>
      </c>
      <c r="E243">
        <v>32800.963611009</v>
      </c>
      <c r="F243">
        <v>203.61</v>
      </c>
      <c r="G243">
        <v>-35.380782992445802</v>
      </c>
      <c r="H243">
        <v>-0.20350444955449801</v>
      </c>
      <c r="I243">
        <v>-16.6382742750251</v>
      </c>
      <c r="J243">
        <v>-5.4369797431918396</v>
      </c>
      <c r="K243">
        <v>199.709643783323</v>
      </c>
      <c r="L243">
        <v>206.38329989227901</v>
      </c>
      <c r="M243">
        <v>48.613329262687202</v>
      </c>
      <c r="N243">
        <v>1.7019183426747999</v>
      </c>
      <c r="O243">
        <v>29.217621924266901</v>
      </c>
      <c r="P243">
        <v>20.372450487732699</v>
      </c>
      <c r="Q243">
        <v>-7.8262760353807997E-2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Row],[Ticker]],[1]!Table2[[Symbol]:[Industry]],2,FALSE),"-")</f>
        <v>-</v>
      </c>
      <c r="D244" t="s">
        <v>144</v>
      </c>
      <c r="E244">
        <v>32641.936013504899</v>
      </c>
      <c r="F244">
        <v>323.05</v>
      </c>
      <c r="G244">
        <v>37.986502499576197</v>
      </c>
      <c r="H244">
        <v>-3.0643444331296399</v>
      </c>
      <c r="I244">
        <v>12.1329920344389</v>
      </c>
      <c r="J244">
        <v>-3.8749299476728001</v>
      </c>
      <c r="K244">
        <v>314.40597308600599</v>
      </c>
      <c r="L244">
        <v>269.65892714933699</v>
      </c>
      <c r="M244">
        <v>42.646860251274298</v>
      </c>
      <c r="N244">
        <v>0.77772620285850402</v>
      </c>
      <c r="O244">
        <v>8.0018572976319398</v>
      </c>
      <c r="P244">
        <v>67.426794506348799</v>
      </c>
      <c r="Q244">
        <v>3.7343169336054E-2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Row],[Ticker]],[1]!Table2[[Symbol]:[Industry]],2,FALSE),"-")</f>
        <v>-</v>
      </c>
      <c r="D245" t="s">
        <v>587</v>
      </c>
      <c r="E245">
        <v>32470.696587945</v>
      </c>
      <c r="F245">
        <v>2398.5500000000002</v>
      </c>
      <c r="G245">
        <v>152.44226801331899</v>
      </c>
      <c r="H245">
        <v>-4.1190257200453004</v>
      </c>
      <c r="I245">
        <v>-14.920216109274399</v>
      </c>
      <c r="J245">
        <v>-0.296136030561578</v>
      </c>
      <c r="K245">
        <v>2488.65769421083</v>
      </c>
      <c r="L245">
        <v>2265.1410841717102</v>
      </c>
      <c r="M245">
        <v>47.185434035723901</v>
      </c>
      <c r="N245">
        <v>1.3653235427467101</v>
      </c>
      <c r="O245">
        <v>36.111400637885303</v>
      </c>
      <c r="P245">
        <v>187.079593058049</v>
      </c>
      <c r="Q245">
        <v>0.17387091208762401</v>
      </c>
    </row>
    <row r="246" spans="1:17" hidden="1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138</v>
      </c>
      <c r="E246">
        <v>32216.064643341</v>
      </c>
      <c r="F246">
        <v>369.7</v>
      </c>
      <c r="G246">
        <v>-2.7827228264680701</v>
      </c>
      <c r="H246">
        <v>4.6449898700677199</v>
      </c>
      <c r="I246">
        <v>-9.5304852224564396</v>
      </c>
      <c r="J246">
        <v>2.1637310904665101</v>
      </c>
      <c r="K246">
        <v>362.17033487733403</v>
      </c>
      <c r="L246">
        <v>350.27124806195798</v>
      </c>
      <c r="M246">
        <v>56.330526885428</v>
      </c>
      <c r="N246">
        <v>0.76423794940454404</v>
      </c>
      <c r="O246">
        <v>7.9253448742223398</v>
      </c>
      <c r="P246">
        <v>30.176056338028101</v>
      </c>
      <c r="Q246">
        <v>-0.123824141917355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Row],[Ticker]],[1]!Table2[[Symbol]:[Industry]],2,FALSE),"-")</f>
        <v>-</v>
      </c>
      <c r="D247" t="s">
        <v>592</v>
      </c>
      <c r="E247">
        <v>32185.924842650002</v>
      </c>
      <c r="F247">
        <v>505.85</v>
      </c>
      <c r="G247">
        <v>-64.521120806704701</v>
      </c>
      <c r="H247">
        <v>10.234884595730399</v>
      </c>
      <c r="I247">
        <v>-8.8586787537019305</v>
      </c>
      <c r="J247">
        <v>1.0865335363990001</v>
      </c>
      <c r="K247">
        <v>446.56276029891598</v>
      </c>
      <c r="L247">
        <v>514.20336088515705</v>
      </c>
      <c r="M247">
        <v>59.448492751090598</v>
      </c>
      <c r="N247">
        <v>1.13234301704472</v>
      </c>
      <c r="O247">
        <v>97.350993377483405</v>
      </c>
      <c r="P247">
        <v>63.177419354838698</v>
      </c>
      <c r="Q247">
        <v>-8.1001060802459002E-2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Row],[Ticker]],[1]!Table2[[Symbol]:[Industry]],2,FALSE),"-")</f>
        <v>-</v>
      </c>
      <c r="D248" t="s">
        <v>595</v>
      </c>
      <c r="E248">
        <v>32161.279259999999</v>
      </c>
      <c r="F248">
        <v>940.9</v>
      </c>
      <c r="G248">
        <v>23.307880967884401</v>
      </c>
      <c r="H248">
        <v>6.2074535670342303</v>
      </c>
      <c r="I248">
        <v>9.9821156841403091</v>
      </c>
      <c r="J248">
        <v>8.9449185259779895</v>
      </c>
      <c r="K248">
        <v>861.38893541556695</v>
      </c>
      <c r="L248">
        <v>806.83196259711804</v>
      </c>
      <c r="M248">
        <v>67.787355007759899</v>
      </c>
      <c r="N248">
        <v>2.77789947787271</v>
      </c>
      <c r="O248">
        <v>7.2643213944095999</v>
      </c>
      <c r="P248">
        <v>51.027287319422101</v>
      </c>
      <c r="Q248">
        <v>0.10259092067523699</v>
      </c>
    </row>
    <row r="249" spans="1:17" x14ac:dyDescent="0.3">
      <c r="A249" t="s">
        <v>596</v>
      </c>
      <c r="B249" t="s">
        <v>597</v>
      </c>
      <c r="C249" t="str">
        <f>IFERROR(VLOOKUP(Table1[[#This Row],[Ticker]],[1]!Table2[[Symbol]:[Industry]],2,FALSE),"-")</f>
        <v>-</v>
      </c>
      <c r="D249" t="s">
        <v>279</v>
      </c>
      <c r="E249">
        <v>31997.420565299999</v>
      </c>
      <c r="F249">
        <v>1191.5</v>
      </c>
      <c r="G249">
        <v>48.522237026220601</v>
      </c>
      <c r="H249">
        <v>-6.4927725173028596</v>
      </c>
      <c r="I249">
        <v>-14.3623037886638</v>
      </c>
      <c r="J249">
        <v>-3.2874205190422598</v>
      </c>
      <c r="K249">
        <v>1242.94805601146</v>
      </c>
      <c r="L249">
        <v>1143.97771253425</v>
      </c>
      <c r="M249">
        <v>43.693907666950402</v>
      </c>
      <c r="N249">
        <v>0.50455586358441595</v>
      </c>
      <c r="O249">
        <v>27.0583298363407</v>
      </c>
      <c r="P249">
        <v>80.134552876256706</v>
      </c>
    </row>
    <row r="250" spans="1:17" x14ac:dyDescent="0.3">
      <c r="A250" t="s">
        <v>598</v>
      </c>
      <c r="B250" t="s">
        <v>599</v>
      </c>
      <c r="C250" t="str">
        <f>IFERROR(VLOOKUP(Table1[[#This Row],[Ticker]],[1]!Table2[[Symbol]:[Industry]],2,FALSE),"-")</f>
        <v>-</v>
      </c>
      <c r="D250" t="s">
        <v>533</v>
      </c>
      <c r="E250">
        <v>31641.869469324</v>
      </c>
      <c r="F250">
        <v>71.569999999999993</v>
      </c>
      <c r="G250">
        <v>-5.2940322379502698</v>
      </c>
      <c r="H250">
        <v>-2.9883211230411799</v>
      </c>
      <c r="I250">
        <v>-9.2754570733689494</v>
      </c>
      <c r="J250">
        <v>-2.3903011092893802</v>
      </c>
      <c r="K250">
        <v>72.304583217489807</v>
      </c>
      <c r="L250">
        <v>67.681870318839501</v>
      </c>
      <c r="M250">
        <v>40.0232942011502</v>
      </c>
      <c r="N250">
        <v>0.77127383589762599</v>
      </c>
      <c r="O250">
        <v>11.7786782171301</v>
      </c>
      <c r="P250">
        <v>23.716508210890201</v>
      </c>
      <c r="Q250">
        <v>5.0876273101111001E-2</v>
      </c>
    </row>
    <row r="251" spans="1:17" x14ac:dyDescent="0.3">
      <c r="A251" t="s">
        <v>600</v>
      </c>
      <c r="B251" t="s">
        <v>601</v>
      </c>
      <c r="C251" t="str">
        <f>IFERROR(VLOOKUP(Table1[[#This Row],[Ticker]],[1]!Table2[[Symbol]:[Industry]],2,FALSE),"-")</f>
        <v>-</v>
      </c>
      <c r="D251" t="s">
        <v>380</v>
      </c>
      <c r="E251">
        <v>31209.586368479999</v>
      </c>
      <c r="F251">
        <v>6944.4</v>
      </c>
      <c r="G251">
        <v>27.2229034404596</v>
      </c>
      <c r="H251">
        <v>3.1919832715696002</v>
      </c>
      <c r="I251">
        <v>9.0432203060680205</v>
      </c>
      <c r="J251">
        <v>-0.19923384511360101</v>
      </c>
      <c r="K251">
        <v>6403.56271712132</v>
      </c>
      <c r="L251">
        <v>5742.4736424889497</v>
      </c>
      <c r="M251">
        <v>62.977563488497204</v>
      </c>
      <c r="N251">
        <v>0.79932716749319599</v>
      </c>
      <c r="O251">
        <v>2.2939346811819501</v>
      </c>
      <c r="P251">
        <v>52.960352422907398</v>
      </c>
      <c r="Q251">
        <v>-3.0029270317447999E-2</v>
      </c>
    </row>
    <row r="252" spans="1:17" x14ac:dyDescent="0.3">
      <c r="A252" t="s">
        <v>602</v>
      </c>
      <c r="B252" t="s">
        <v>603</v>
      </c>
      <c r="C252" t="str">
        <f>IFERROR(VLOOKUP(Table1[[#This Row],[Ticker]],[1]!Table2[[Symbol]:[Industry]],2,FALSE),"-")</f>
        <v>-</v>
      </c>
      <c r="D252" t="s">
        <v>587</v>
      </c>
      <c r="E252">
        <v>31035.126515249998</v>
      </c>
      <c r="F252">
        <v>4243.8500000000004</v>
      </c>
      <c r="G252">
        <v>-13.4238015236048</v>
      </c>
      <c r="H252">
        <v>-2.3441206019496099</v>
      </c>
      <c r="I252">
        <v>-13.716568901814099</v>
      </c>
      <c r="J252">
        <v>-2.7613756869788699</v>
      </c>
      <c r="K252">
        <v>4296.0722045348102</v>
      </c>
      <c r="L252">
        <v>4273.8473534860204</v>
      </c>
      <c r="M252">
        <v>44.956544755331599</v>
      </c>
      <c r="N252">
        <v>0.97002903920379602</v>
      </c>
      <c r="O252">
        <v>24.1443500594978</v>
      </c>
      <c r="P252">
        <v>15.9300133854181</v>
      </c>
      <c r="Q252">
        <v>4.5505099640562999E-2</v>
      </c>
    </row>
    <row r="253" spans="1:17" x14ac:dyDescent="0.3">
      <c r="A253" t="s">
        <v>604</v>
      </c>
      <c r="B253" t="s">
        <v>605</v>
      </c>
      <c r="C253" t="str">
        <f>IFERROR(VLOOKUP(Table1[[#This Row],[Ticker]],[1]!Table2[[Symbol]:[Industry]],2,FALSE),"-")</f>
        <v>-</v>
      </c>
      <c r="D253" t="s">
        <v>46</v>
      </c>
      <c r="E253">
        <v>30834</v>
      </c>
      <c r="F253">
        <v>171.3</v>
      </c>
      <c r="G253">
        <v>232.14913998134099</v>
      </c>
      <c r="H253">
        <v>-13.6701782192849</v>
      </c>
      <c r="I253">
        <v>-2.4097646024074701</v>
      </c>
      <c r="J253">
        <v>-9.0837851123359101</v>
      </c>
      <c r="K253">
        <v>167.589363778034</v>
      </c>
      <c r="L253">
        <v>128.12604954202999</v>
      </c>
      <c r="M253">
        <v>43.620225903282901</v>
      </c>
      <c r="N253">
        <v>0.77265171924881204</v>
      </c>
      <c r="O253">
        <v>15.761821366024501</v>
      </c>
      <c r="P253">
        <v>268.38709677419303</v>
      </c>
      <c r="Q253">
        <v>0.129454565293775</v>
      </c>
    </row>
    <row r="254" spans="1:17" x14ac:dyDescent="0.3">
      <c r="A254" t="s">
        <v>606</v>
      </c>
      <c r="B254" t="s">
        <v>607</v>
      </c>
      <c r="C254" t="str">
        <f>IFERROR(VLOOKUP(Table1[[#This Row],[Ticker]],[1]!Table2[[Symbol]:[Industry]],2,FALSE),"-")</f>
        <v>-</v>
      </c>
      <c r="D254" t="s">
        <v>257</v>
      </c>
      <c r="E254">
        <v>30770.54116832</v>
      </c>
      <c r="F254">
        <v>6081.7</v>
      </c>
      <c r="G254">
        <v>116.432742279293</v>
      </c>
      <c r="H254">
        <v>-8.6674598252624904</v>
      </c>
      <c r="I254">
        <v>-1.84705425559753</v>
      </c>
      <c r="J254">
        <v>-2.9838917442484698</v>
      </c>
      <c r="K254">
        <v>6415.3672362424904</v>
      </c>
      <c r="L254">
        <v>5670.46289255181</v>
      </c>
      <c r="M254">
        <v>34.420412728979997</v>
      </c>
      <c r="N254">
        <v>0.73967817060239505</v>
      </c>
      <c r="O254">
        <v>60.429649604551301</v>
      </c>
      <c r="P254">
        <v>153.29862557267799</v>
      </c>
      <c r="Q254">
        <v>0.13764977084567101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Row],[Ticker]],[1]!Table2[[Symbol]:[Industry]],2,FALSE),"-")</f>
        <v>-</v>
      </c>
      <c r="D255" t="s">
        <v>260</v>
      </c>
      <c r="E255">
        <v>30583.185057059902</v>
      </c>
      <c r="F255">
        <v>4065.9</v>
      </c>
      <c r="G255">
        <v>1.1711923870660499</v>
      </c>
      <c r="H255">
        <v>-2.8776551404520401</v>
      </c>
      <c r="I255">
        <v>21.538789647426899</v>
      </c>
      <c r="J255">
        <v>1.95721701177896</v>
      </c>
      <c r="K255">
        <v>4066.5861035970602</v>
      </c>
      <c r="L255">
        <v>3557.2485289285701</v>
      </c>
      <c r="M255">
        <v>40.963007996594101</v>
      </c>
      <c r="N255">
        <v>0.74583554299171195</v>
      </c>
      <c r="O255">
        <v>18.495290095673699</v>
      </c>
      <c r="P255">
        <v>61.057635175282201</v>
      </c>
      <c r="Q255">
        <v>0.102854167998882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Row],[Ticker]],[1]!Table2[[Symbol]:[Industry]],2,FALSE),"-")</f>
        <v>-</v>
      </c>
      <c r="D256" t="s">
        <v>260</v>
      </c>
      <c r="E256">
        <v>30525.990693119998</v>
      </c>
      <c r="F256">
        <v>1604.2</v>
      </c>
      <c r="G256">
        <v>12.630944397572</v>
      </c>
      <c r="H256">
        <v>-4.4205455936814699</v>
      </c>
      <c r="I256">
        <v>30.216789136545501</v>
      </c>
      <c r="J256">
        <v>-1.6377096989587401</v>
      </c>
      <c r="K256">
        <v>1651.94506196981</v>
      </c>
      <c r="L256">
        <v>1403.3924192484999</v>
      </c>
      <c r="M256">
        <v>31.106974459073001</v>
      </c>
      <c r="N256">
        <v>0.62632918353991696</v>
      </c>
      <c r="O256">
        <v>14.7706021693055</v>
      </c>
      <c r="P256">
        <v>56.4157566302652</v>
      </c>
      <c r="Q256">
        <v>8.5561550837865E-2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Row],[Ticker]],[1]!Table2[[Symbol]:[Industry]],2,FALSE),"-")</f>
        <v>-</v>
      </c>
      <c r="D257" t="s">
        <v>394</v>
      </c>
      <c r="E257">
        <v>30299.78943153</v>
      </c>
      <c r="F257">
        <v>409.9</v>
      </c>
      <c r="G257">
        <v>-24.902456156549199</v>
      </c>
      <c r="H257">
        <v>2.40445262953047</v>
      </c>
      <c r="I257">
        <v>-23.626786719211399</v>
      </c>
      <c r="J257">
        <v>2.6074369361948402</v>
      </c>
      <c r="K257">
        <v>401.32010218888598</v>
      </c>
      <c r="L257">
        <v>415.12837318852502</v>
      </c>
      <c r="M257">
        <v>62.465280301968797</v>
      </c>
      <c r="N257">
        <v>1.96433890375542</v>
      </c>
      <c r="O257">
        <v>19.0534276652842</v>
      </c>
      <c r="P257">
        <v>15.725578769057</v>
      </c>
      <c r="Q257">
        <v>-6.8216184131805996E-2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Row],[Ticker]],[1]!Table2[[Symbol]:[Industry]],2,FALSE),"-")</f>
        <v>-</v>
      </c>
      <c r="D258" t="s">
        <v>166</v>
      </c>
      <c r="E258">
        <v>30010.5834966</v>
      </c>
      <c r="F258">
        <v>6933.15</v>
      </c>
      <c r="G258">
        <v>141.552276877775</v>
      </c>
      <c r="H258">
        <v>5.7034779819486596</v>
      </c>
      <c r="I258">
        <v>107.625336490978</v>
      </c>
      <c r="J258">
        <v>-2.6647072987174298</v>
      </c>
      <c r="K258">
        <v>5355.4952780160002</v>
      </c>
      <c r="L258">
        <v>4086.20647037142</v>
      </c>
      <c r="M258">
        <v>75.559391228359402</v>
      </c>
      <c r="N258">
        <v>1.50565231700636</v>
      </c>
      <c r="O258">
        <v>0</v>
      </c>
      <c r="P258">
        <v>185.31481481481401</v>
      </c>
      <c r="Q258">
        <v>6.0666617747923E-2</v>
      </c>
    </row>
    <row r="259" spans="1:17" hidden="1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37</v>
      </c>
      <c r="E259">
        <v>29966.155046299999</v>
      </c>
      <c r="F259">
        <v>326.5</v>
      </c>
      <c r="G259">
        <v>-17.284569746486</v>
      </c>
      <c r="H259">
        <v>-7.5467357410400302</v>
      </c>
      <c r="I259">
        <v>-4.0938411645940898</v>
      </c>
      <c r="J259">
        <v>-8.7062479200379492</v>
      </c>
      <c r="K259">
        <v>332.60137231532298</v>
      </c>
      <c r="M259">
        <v>37.069514561761203</v>
      </c>
      <c r="O259">
        <v>14.854517611026001</v>
      </c>
      <c r="P259">
        <v>17.214144677795701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210</v>
      </c>
      <c r="E260">
        <v>29830.98322224</v>
      </c>
      <c r="F260">
        <v>15727.35</v>
      </c>
      <c r="G260">
        <v>-4.9779686351434496</v>
      </c>
      <c r="H260">
        <v>1.69402883473962</v>
      </c>
      <c r="I260">
        <v>-4.3932308676271701</v>
      </c>
      <c r="J260">
        <v>3.31110422583652</v>
      </c>
      <c r="K260">
        <v>15682.767824967999</v>
      </c>
      <c r="L260">
        <v>14944.795168819201</v>
      </c>
      <c r="M260">
        <v>46.4598793008022</v>
      </c>
      <c r="N260">
        <v>0.20480433673991699</v>
      </c>
      <c r="O260">
        <v>16.039892289546501</v>
      </c>
      <c r="P260">
        <v>23.837401574803099</v>
      </c>
      <c r="Q260">
        <v>7.1608460557565007E-2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51</v>
      </c>
      <c r="E261">
        <v>29759.77567563</v>
      </c>
      <c r="F261">
        <v>1917.35</v>
      </c>
      <c r="G261">
        <v>25.388941436318799</v>
      </c>
      <c r="H261">
        <v>7.9611198873814599</v>
      </c>
      <c r="I261">
        <v>-4.2707841697284099</v>
      </c>
      <c r="J261">
        <v>-0.54959310285111496</v>
      </c>
      <c r="K261">
        <v>1820.67689704247</v>
      </c>
      <c r="L261">
        <v>1661.16410353069</v>
      </c>
      <c r="M261">
        <v>63.263941378371399</v>
      </c>
      <c r="N261">
        <v>0.85867494774118702</v>
      </c>
      <c r="O261">
        <v>4.8321902626020403</v>
      </c>
      <c r="P261">
        <v>54.072080035356898</v>
      </c>
      <c r="Q261">
        <v>8.2206060196379993E-2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210</v>
      </c>
      <c r="E262">
        <v>29554.650467740001</v>
      </c>
      <c r="F262">
        <v>13337.6</v>
      </c>
      <c r="G262">
        <v>169.220477742507</v>
      </c>
      <c r="H262">
        <v>-9.2206184116496903</v>
      </c>
      <c r="I262">
        <v>38.137090691823403</v>
      </c>
      <c r="J262">
        <v>-3.9146180496424501</v>
      </c>
      <c r="K262">
        <v>12588.524017826599</v>
      </c>
      <c r="L262">
        <v>9612.0848276583292</v>
      </c>
      <c r="M262">
        <v>50.045154173493898</v>
      </c>
      <c r="N262">
        <v>0.85626508682814895</v>
      </c>
      <c r="O262">
        <v>9.5084572936660194</v>
      </c>
      <c r="P262">
        <v>205.74438598133699</v>
      </c>
      <c r="Q262">
        <v>0.20194910156481799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Row],[Ticker]],[1]!Table2[[Symbol]:[Industry]],2,FALSE),"-")</f>
        <v>-</v>
      </c>
      <c r="D263" t="s">
        <v>166</v>
      </c>
      <c r="E263">
        <v>29453.879246295</v>
      </c>
      <c r="F263">
        <v>874.65</v>
      </c>
      <c r="G263">
        <v>61.657599289227598</v>
      </c>
      <c r="H263">
        <v>-4.2779793176073397</v>
      </c>
      <c r="I263">
        <v>-8.9179327797698509</v>
      </c>
      <c r="J263">
        <v>-1.79519513213822</v>
      </c>
      <c r="K263">
        <v>872.59279047215</v>
      </c>
      <c r="L263">
        <v>784.18184331630403</v>
      </c>
      <c r="M263">
        <v>39.350443197705999</v>
      </c>
      <c r="N263">
        <v>0.80778169779308095</v>
      </c>
      <c r="O263">
        <v>13.1881323958154</v>
      </c>
      <c r="P263">
        <v>86.691568836712904</v>
      </c>
      <c r="Q263">
        <v>3.2701139599746E-2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Row],[Ticker]],[1]!Table2[[Symbol]:[Industry]],2,FALSE),"-")</f>
        <v>-</v>
      </c>
      <c r="D264" t="s">
        <v>210</v>
      </c>
      <c r="E264">
        <v>28912.613070150001</v>
      </c>
      <c r="F264">
        <v>1375.95</v>
      </c>
      <c r="G264">
        <v>-9.2927433585164803</v>
      </c>
      <c r="H264">
        <v>-4.7100142538587297</v>
      </c>
      <c r="I264">
        <v>1.44679937854161</v>
      </c>
      <c r="J264">
        <v>-2.8338749282462201</v>
      </c>
      <c r="K264">
        <v>1335.5124562277899</v>
      </c>
      <c r="L264">
        <v>1225.889197195</v>
      </c>
      <c r="M264">
        <v>42.277307980467597</v>
      </c>
      <c r="N264">
        <v>0.42039800060101401</v>
      </c>
      <c r="O264">
        <v>9.4480177332025193</v>
      </c>
      <c r="P264">
        <v>37.176611335426898</v>
      </c>
      <c r="Q264">
        <v>5.8697244748920997E-2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Row],[Ticker]],[1]!Table2[[Symbol]:[Industry]],2,FALSE),"-")</f>
        <v>-</v>
      </c>
      <c r="D265" t="s">
        <v>630</v>
      </c>
      <c r="E265">
        <v>28643.251472399999</v>
      </c>
      <c r="F265">
        <v>296.2</v>
      </c>
      <c r="G265">
        <v>75.209089900739798</v>
      </c>
      <c r="H265">
        <v>-14.868362697346001</v>
      </c>
      <c r="I265">
        <v>-10.708713841152401</v>
      </c>
      <c r="J265">
        <v>-8.7673476109149497</v>
      </c>
      <c r="K265">
        <v>324.04541349085503</v>
      </c>
      <c r="L265">
        <v>283.23948583874198</v>
      </c>
      <c r="M265">
        <v>37.714415262853898</v>
      </c>
      <c r="N265">
        <v>0.51843267992038999</v>
      </c>
      <c r="O265">
        <v>40.378122889939199</v>
      </c>
      <c r="P265">
        <v>119.245003700962</v>
      </c>
      <c r="Q265">
        <v>8.1039176882053005E-2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-</v>
      </c>
      <c r="D266" t="s">
        <v>633</v>
      </c>
      <c r="E266">
        <v>28274.098150649999</v>
      </c>
      <c r="F266">
        <v>294.25</v>
      </c>
      <c r="G266">
        <v>121.428927884982</v>
      </c>
      <c r="H266">
        <v>-10.0813501041241</v>
      </c>
      <c r="I266">
        <v>-26.4083295256588</v>
      </c>
      <c r="J266">
        <v>-7.6272342443214702</v>
      </c>
      <c r="K266">
        <v>301.58575899092</v>
      </c>
      <c r="L266">
        <v>275.18306948581602</v>
      </c>
      <c r="M266">
        <v>44.524185701282299</v>
      </c>
      <c r="N266">
        <v>0.39246086707953298</v>
      </c>
      <c r="O266">
        <v>30.603228547153702</v>
      </c>
      <c r="P266">
        <v>165.20955385308699</v>
      </c>
      <c r="Q266">
        <v>7.8226475311513999E-2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Row],[Ticker]],[1]!Table2[[Symbol]:[Industry]],2,FALSE),"-")</f>
        <v>-</v>
      </c>
      <c r="D267" t="s">
        <v>491</v>
      </c>
      <c r="E267">
        <v>28182.245548719999</v>
      </c>
      <c r="F267">
        <v>1539.8</v>
      </c>
      <c r="G267">
        <v>121.71578067292199</v>
      </c>
      <c r="H267">
        <v>-14.211143015302399</v>
      </c>
      <c r="I267">
        <v>63.107089125642702</v>
      </c>
      <c r="J267">
        <v>-8.7703532768287893</v>
      </c>
      <c r="K267">
        <v>1482.0694196883401</v>
      </c>
      <c r="L267">
        <v>1102.18972077591</v>
      </c>
      <c r="M267">
        <v>43.9687389252286</v>
      </c>
      <c r="N267">
        <v>0.42012350714226698</v>
      </c>
      <c r="O267">
        <v>15.3364073256267</v>
      </c>
      <c r="P267">
        <v>157.061769616026</v>
      </c>
      <c r="Q267">
        <v>8.3892916186071004E-2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Row],[Ticker]],[1]!Table2[[Symbol]:[Industry]],2,FALSE),"-")</f>
        <v>-</v>
      </c>
      <c r="D268" t="s">
        <v>347</v>
      </c>
      <c r="E268">
        <v>27987.433810499999</v>
      </c>
      <c r="F268">
        <v>435</v>
      </c>
      <c r="G268">
        <v>20.462373072924098</v>
      </c>
      <c r="H268">
        <v>1.42969280100283</v>
      </c>
      <c r="I268">
        <v>40.169852513467099</v>
      </c>
      <c r="J268">
        <v>-4.6495674991324103</v>
      </c>
      <c r="K268">
        <v>414.31593277564298</v>
      </c>
      <c r="L268">
        <v>352.38602734643899</v>
      </c>
      <c r="M268">
        <v>50.494044409083997</v>
      </c>
      <c r="N268">
        <v>1.3898205494411999</v>
      </c>
      <c r="O268">
        <v>8.2068965517241299</v>
      </c>
      <c r="P268">
        <v>66.507177033492795</v>
      </c>
      <c r="Q268">
        <v>-5.4255318487434999E-2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Row],[Ticker]],[1]!Table2[[Symbol]:[Industry]],2,FALSE),"-")</f>
        <v>-</v>
      </c>
      <c r="D269" t="s">
        <v>422</v>
      </c>
      <c r="E269">
        <v>27595.775815519999</v>
      </c>
      <c r="F269">
        <v>1469.6</v>
      </c>
      <c r="G269">
        <v>33.049796515913499</v>
      </c>
      <c r="H269">
        <v>-0.81738818460242502</v>
      </c>
      <c r="I269">
        <v>16.411867394255701</v>
      </c>
      <c r="J269">
        <v>-2.20841538273993</v>
      </c>
      <c r="K269">
        <v>1389.36085830969</v>
      </c>
      <c r="L269">
        <v>1173.9242564503199</v>
      </c>
      <c r="M269">
        <v>44.7436575913257</v>
      </c>
      <c r="N269">
        <v>0.816249715732006</v>
      </c>
      <c r="O269">
        <v>12.2618399564507</v>
      </c>
      <c r="P269">
        <v>66.037735849056503</v>
      </c>
      <c r="Q269">
        <v>9.9278254732333995E-2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Row],[Ticker]],[1]!Table2[[Symbol]:[Industry]],2,FALSE),"-")</f>
        <v>-</v>
      </c>
      <c r="D270" t="s">
        <v>230</v>
      </c>
      <c r="E270">
        <v>27385.727729099999</v>
      </c>
      <c r="F270">
        <v>4278.3</v>
      </c>
      <c r="G270">
        <v>112.863870822016</v>
      </c>
      <c r="H270">
        <v>-4.1035803587270001</v>
      </c>
      <c r="I270">
        <v>37.684141552667498</v>
      </c>
      <c r="J270">
        <v>-4.2568620837212796</v>
      </c>
      <c r="K270">
        <v>3903.16261160454</v>
      </c>
      <c r="L270">
        <v>3032.8874137786202</v>
      </c>
      <c r="M270">
        <v>51.847568693878301</v>
      </c>
      <c r="N270">
        <v>0.94106516080386304</v>
      </c>
      <c r="O270">
        <v>10.5345581188789</v>
      </c>
      <c r="P270">
        <v>153.90504451038501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Row],[Ticker]],[1]!Table2[[Symbol]:[Industry]],2,FALSE),"-")</f>
        <v>-</v>
      </c>
      <c r="D271" t="s">
        <v>545</v>
      </c>
      <c r="E271">
        <v>27339.235618395</v>
      </c>
      <c r="F271">
        <v>754.15</v>
      </c>
      <c r="G271">
        <v>34.834658134902</v>
      </c>
      <c r="H271">
        <v>-0.78290542598173596</v>
      </c>
      <c r="I271">
        <v>2.3491123326600798</v>
      </c>
      <c r="J271">
        <v>-0.85842516375028499</v>
      </c>
      <c r="K271">
        <v>699.74554997144401</v>
      </c>
      <c r="L271">
        <v>650.68517200671101</v>
      </c>
      <c r="M271">
        <v>65.888797874543101</v>
      </c>
      <c r="N271">
        <v>0.93510891266878604</v>
      </c>
      <c r="O271">
        <v>2.0022541934628402</v>
      </c>
      <c r="P271">
        <v>72.1803652968036</v>
      </c>
      <c r="Q271">
        <v>-5.3415571087945E-2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Row],[Ticker]],[1]!Table2[[Symbol]:[Industry]],2,FALSE),"-")</f>
        <v>-</v>
      </c>
      <c r="D272" t="s">
        <v>279</v>
      </c>
      <c r="E272">
        <v>27254.086475</v>
      </c>
      <c r="F272">
        <v>3274.6</v>
      </c>
      <c r="G272">
        <v>13.9375327268784</v>
      </c>
      <c r="H272">
        <v>9.7223667510526699</v>
      </c>
      <c r="I272">
        <v>20.117502443769499</v>
      </c>
      <c r="J272">
        <v>5.7545355781971397</v>
      </c>
      <c r="K272">
        <v>2888.30213437766</v>
      </c>
      <c r="L272">
        <v>2581.17587798153</v>
      </c>
      <c r="M272">
        <v>92.136171054114698</v>
      </c>
      <c r="N272">
        <v>0.82414192226863003</v>
      </c>
      <c r="O272">
        <v>2.60795211628901</v>
      </c>
      <c r="P272">
        <v>68.472500900344599</v>
      </c>
      <c r="Q272">
        <v>-4.6316492505861999E-2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Row],[Ticker]],[1]!Table2[[Symbol]:[Industry]],2,FALSE),"-")</f>
        <v>-</v>
      </c>
      <c r="D273" t="s">
        <v>595</v>
      </c>
      <c r="E273">
        <v>27251.856772800002</v>
      </c>
      <c r="F273">
        <v>1122</v>
      </c>
      <c r="G273">
        <v>-35.302284789084297</v>
      </c>
      <c r="H273">
        <v>3.46284656602649</v>
      </c>
      <c r="I273">
        <v>1.69929287934498</v>
      </c>
      <c r="J273">
        <v>3.68794155197569</v>
      </c>
      <c r="K273">
        <v>1078.1462642449701</v>
      </c>
      <c r="L273">
        <v>1096.20754660278</v>
      </c>
      <c r="M273">
        <v>57.980827192104996</v>
      </c>
      <c r="N273">
        <v>0.80732960618076099</v>
      </c>
      <c r="O273">
        <v>32.611408199643499</v>
      </c>
      <c r="P273">
        <v>26.629422718808101</v>
      </c>
      <c r="Q273">
        <v>8.7957455273300004E-4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Row],[Ticker]],[1]!Table2[[Symbol]:[Industry]],2,FALSE),"-")</f>
        <v>-</v>
      </c>
      <c r="D274" t="s">
        <v>138</v>
      </c>
      <c r="E274">
        <v>27177.630365919998</v>
      </c>
      <c r="F274">
        <v>1175.5999999999999</v>
      </c>
      <c r="G274">
        <v>75.540863210131704</v>
      </c>
      <c r="H274">
        <v>-14.174272027379301</v>
      </c>
      <c r="I274">
        <v>-0.85210461835927898</v>
      </c>
      <c r="J274">
        <v>-7.0955696807536803</v>
      </c>
      <c r="K274">
        <v>1244.5268308368099</v>
      </c>
      <c r="L274">
        <v>1038.0425320281099</v>
      </c>
      <c r="M274">
        <v>38.223332059646403</v>
      </c>
      <c r="N274">
        <v>0.84503524887107195</v>
      </c>
      <c r="O274">
        <v>23.6049676760802</v>
      </c>
      <c r="P274">
        <v>112.701284602858</v>
      </c>
      <c r="Q274">
        <v>0.15833888771617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Row],[Ticker]],[1]!Table2[[Symbol]:[Industry]],2,FALSE),"-")</f>
        <v>-</v>
      </c>
      <c r="D275" t="s">
        <v>57</v>
      </c>
      <c r="E275">
        <v>27167.567758345001</v>
      </c>
      <c r="F275">
        <v>351.85</v>
      </c>
      <c r="G275">
        <v>-43.126740465169902</v>
      </c>
      <c r="H275">
        <v>-21.130866366146499</v>
      </c>
      <c r="I275">
        <v>-39.568491213547503</v>
      </c>
      <c r="J275">
        <v>-5.7414850825871504</v>
      </c>
      <c r="K275">
        <v>405.95817549949902</v>
      </c>
      <c r="L275">
        <v>424.29455920321499</v>
      </c>
      <c r="M275">
        <v>32.513588473690298</v>
      </c>
      <c r="N275">
        <v>1.18286725465983</v>
      </c>
      <c r="O275">
        <v>47.704987920988998</v>
      </c>
      <c r="P275">
        <v>4.6238477549806802</v>
      </c>
      <c r="Q275">
        <v>6.9271033175829999E-2</v>
      </c>
    </row>
    <row r="276" spans="1:17" hidden="1" x14ac:dyDescent="0.3">
      <c r="A276" t="s">
        <v>652</v>
      </c>
      <c r="B276" t="s">
        <v>653</v>
      </c>
      <c r="C276" t="str">
        <f>IFERROR(VLOOKUP(Table1[[#This Row],[Ticker]],[1]!Table2[[Symbol]:[Industry]],2,FALSE),"-")</f>
        <v>-</v>
      </c>
      <c r="D276" t="s">
        <v>116</v>
      </c>
      <c r="E276">
        <v>27018.13194322</v>
      </c>
      <c r="F276">
        <v>1212.2</v>
      </c>
      <c r="G276">
        <v>-8.7229101614133597</v>
      </c>
      <c r="H276">
        <v>5.87117362826225</v>
      </c>
      <c r="I276">
        <v>-2.18284799451596</v>
      </c>
      <c r="J276">
        <v>-0.57830291136871403</v>
      </c>
      <c r="K276">
        <v>1141.46909239709</v>
      </c>
      <c r="L276">
        <v>1090.54108772174</v>
      </c>
      <c r="M276">
        <v>52.995759716937798</v>
      </c>
      <c r="N276">
        <v>0.70580256831253996</v>
      </c>
      <c r="O276">
        <v>15.4924929879557</v>
      </c>
      <c r="P276">
        <v>26.2774102817855</v>
      </c>
      <c r="Q276">
        <v>5.8916469914779999E-3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260</v>
      </c>
      <c r="E277">
        <v>26896.655999999999</v>
      </c>
      <c r="F277">
        <v>2429.25</v>
      </c>
      <c r="G277">
        <v>-21.260699034350001</v>
      </c>
      <c r="H277">
        <v>-16.3816420039898</v>
      </c>
      <c r="I277">
        <v>-3.6101480145712301</v>
      </c>
      <c r="J277">
        <v>-8.2434973353829708</v>
      </c>
      <c r="K277">
        <v>2575.72834407252</v>
      </c>
      <c r="L277">
        <v>2341.14471234244</v>
      </c>
      <c r="M277">
        <v>30.1633686015949</v>
      </c>
      <c r="N277">
        <v>0.52748037760252897</v>
      </c>
      <c r="O277">
        <v>21.848307090665799</v>
      </c>
      <c r="P277">
        <v>29.546181740614301</v>
      </c>
      <c r="Q277">
        <v>6.9811488104027999E-2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166</v>
      </c>
      <c r="E278">
        <v>26827.10985479</v>
      </c>
      <c r="F278">
        <v>1053.05</v>
      </c>
      <c r="G278">
        <v>-22.651160185586999</v>
      </c>
      <c r="H278">
        <v>-6.2127979919469896</v>
      </c>
      <c r="I278">
        <v>-4.1065962117356198</v>
      </c>
      <c r="J278">
        <v>-4.5106142077247302</v>
      </c>
      <c r="K278">
        <v>1078.7274174725401</v>
      </c>
      <c r="L278">
        <v>1059.7026198655101</v>
      </c>
      <c r="M278">
        <v>42.084382015639598</v>
      </c>
      <c r="N278">
        <v>0.79478994475354803</v>
      </c>
      <c r="O278">
        <v>28.104078628745</v>
      </c>
      <c r="P278">
        <v>12.8670953912111</v>
      </c>
      <c r="Q278">
        <v>7.3131073472599997E-4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260</v>
      </c>
      <c r="E279">
        <v>26777.825469135001</v>
      </c>
      <c r="F279">
        <v>5416.45</v>
      </c>
      <c r="G279">
        <v>-19.068852328521402</v>
      </c>
      <c r="H279">
        <v>-15.790299600235899</v>
      </c>
      <c r="I279">
        <v>3.95116943003945</v>
      </c>
      <c r="J279">
        <v>-0.94517396095273998</v>
      </c>
      <c r="K279">
        <v>5784.23618424093</v>
      </c>
      <c r="L279">
        <v>5254.9012363823804</v>
      </c>
      <c r="M279">
        <v>30.102581580082202</v>
      </c>
      <c r="N279">
        <v>0.70802442984264402</v>
      </c>
      <c r="O279">
        <v>35.697735601731701</v>
      </c>
      <c r="P279">
        <v>34.586905205615601</v>
      </c>
      <c r="Q279">
        <v>6.5029017800685998E-2</v>
      </c>
    </row>
    <row r="280" spans="1:17" hidden="1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51</v>
      </c>
      <c r="E280">
        <v>26594.07156624</v>
      </c>
      <c r="F280">
        <v>5813.2</v>
      </c>
      <c r="G280">
        <v>23.525536003884099</v>
      </c>
      <c r="H280">
        <v>25.836805081737602</v>
      </c>
      <c r="I280">
        <v>15.7471535309727</v>
      </c>
      <c r="J280">
        <v>6.5851170409676296</v>
      </c>
      <c r="K280">
        <v>5014.63659643146</v>
      </c>
      <c r="L280">
        <v>4521.1607866036602</v>
      </c>
      <c r="M280">
        <v>80.592649178641395</v>
      </c>
      <c r="N280">
        <v>1.38254960245048</v>
      </c>
      <c r="O280">
        <v>4.74351475951282</v>
      </c>
      <c r="P280">
        <v>52.9749217125865</v>
      </c>
      <c r="Q280">
        <v>-6.9565597639207E-2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347</v>
      </c>
      <c r="E281">
        <v>26228.847775049999</v>
      </c>
      <c r="F281">
        <v>2067.35</v>
      </c>
      <c r="G281">
        <v>16.546979096738699</v>
      </c>
      <c r="H281">
        <v>1.2435386169540601</v>
      </c>
      <c r="I281">
        <v>39.723739987512403</v>
      </c>
      <c r="J281">
        <v>-2.2824701702804902</v>
      </c>
      <c r="K281">
        <v>1901.6085162418999</v>
      </c>
      <c r="L281">
        <v>1615.54626464957</v>
      </c>
      <c r="M281">
        <v>50.040483213428502</v>
      </c>
      <c r="N281">
        <v>1.39793615310005</v>
      </c>
      <c r="O281">
        <v>6.4164268266137796</v>
      </c>
      <c r="P281">
        <v>74.2981198887109</v>
      </c>
      <c r="Q281">
        <v>-4.7650880115834002E-2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46</v>
      </c>
      <c r="E282">
        <v>25812.4544843</v>
      </c>
      <c r="F282">
        <v>274.45</v>
      </c>
      <c r="G282">
        <v>145.61333335712601</v>
      </c>
      <c r="H282">
        <v>-17.829641491911001</v>
      </c>
      <c r="I282">
        <v>8.5069645710160895</v>
      </c>
      <c r="J282">
        <v>-9.0384874989892499</v>
      </c>
      <c r="K282">
        <v>281.91100862519397</v>
      </c>
      <c r="L282">
        <v>227.53079212037801</v>
      </c>
      <c r="M282">
        <v>40.889654219815299</v>
      </c>
      <c r="N282">
        <v>0.66310905189396496</v>
      </c>
      <c r="O282">
        <v>28.110766988522499</v>
      </c>
      <c r="P282">
        <v>185.73659552316499</v>
      </c>
      <c r="Q282">
        <v>0.178633099613349</v>
      </c>
    </row>
    <row r="283" spans="1:17" hidden="1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130</v>
      </c>
      <c r="E283">
        <v>25811.189047119999</v>
      </c>
      <c r="F283">
        <v>424.7</v>
      </c>
      <c r="G283">
        <v>76.724968536375897</v>
      </c>
      <c r="H283">
        <v>-13.1541098987902</v>
      </c>
      <c r="I283">
        <v>-21.2884457363138</v>
      </c>
      <c r="J283">
        <v>-7.8014945131201801</v>
      </c>
      <c r="K283">
        <v>447.012921388265</v>
      </c>
      <c r="L283">
        <v>402.98255165966498</v>
      </c>
      <c r="M283">
        <v>36.682049985156503</v>
      </c>
      <c r="N283">
        <v>0.45611211663757001</v>
      </c>
      <c r="O283">
        <v>35.943018601365601</v>
      </c>
      <c r="P283">
        <v>102.962962962962</v>
      </c>
      <c r="Q283">
        <v>3.9420689514555997E-2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428</v>
      </c>
      <c r="E284">
        <v>25742.34</v>
      </c>
      <c r="F284">
        <v>733.4</v>
      </c>
      <c r="G284">
        <v>70.9137718631669</v>
      </c>
      <c r="H284">
        <v>-21.3574305664708</v>
      </c>
      <c r="I284">
        <v>84.208141863838307</v>
      </c>
      <c r="J284">
        <v>-12.2858540039792</v>
      </c>
      <c r="K284">
        <v>791.306478252131</v>
      </c>
      <c r="L284">
        <v>586.86087411406902</v>
      </c>
      <c r="M284">
        <v>21.038720071900102</v>
      </c>
      <c r="N284">
        <v>0.42271346586739</v>
      </c>
      <c r="O284">
        <v>32.260703572402498</v>
      </c>
      <c r="P284">
        <v>161.92857142857099</v>
      </c>
      <c r="Q284">
        <v>9.2702742421567993E-2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173</v>
      </c>
      <c r="E285">
        <v>25579.721197170002</v>
      </c>
      <c r="F285">
        <v>7850.1</v>
      </c>
      <c r="G285">
        <v>17.444037583016499</v>
      </c>
      <c r="H285">
        <v>7.0631906619709302</v>
      </c>
      <c r="I285">
        <v>3.0729163008501201</v>
      </c>
      <c r="J285">
        <v>0.475217652018394</v>
      </c>
      <c r="K285">
        <v>7497.2209963094901</v>
      </c>
      <c r="L285">
        <v>6788.7212922606004</v>
      </c>
      <c r="M285">
        <v>56.2726050979294</v>
      </c>
      <c r="N285">
        <v>0.52345065039451499</v>
      </c>
      <c r="O285">
        <v>4.39357460414515</v>
      </c>
      <c r="P285">
        <v>45.304951411383598</v>
      </c>
      <c r="Q285">
        <v>-6.3770488544479999E-3</v>
      </c>
    </row>
    <row r="286" spans="1:17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51</v>
      </c>
      <c r="E286">
        <v>25341.941369799999</v>
      </c>
      <c r="F286">
        <v>995.5</v>
      </c>
      <c r="G286">
        <v>79.013636866229703</v>
      </c>
      <c r="H286">
        <v>19.098543621457601</v>
      </c>
      <c r="I286">
        <v>49.448261122330003</v>
      </c>
      <c r="J286">
        <v>5.3532281656192602</v>
      </c>
      <c r="K286">
        <v>826.99321427723805</v>
      </c>
      <c r="L286">
        <v>693.77594092672598</v>
      </c>
      <c r="M286">
        <v>69.020789486770497</v>
      </c>
      <c r="N286">
        <v>2.4139919271658301</v>
      </c>
      <c r="O286">
        <v>7.5539929683576101</v>
      </c>
      <c r="P286">
        <v>104.624871531346</v>
      </c>
      <c r="Q286">
        <v>6.0799299274798997E-2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Row],[Ticker]],[1]!Table2[[Symbol]:[Industry]],2,FALSE),"-")</f>
        <v>-</v>
      </c>
      <c r="D287" t="s">
        <v>51</v>
      </c>
      <c r="E287">
        <v>25335.091111500002</v>
      </c>
      <c r="F287">
        <v>1414.5</v>
      </c>
      <c r="G287">
        <v>43.422439253930499</v>
      </c>
      <c r="H287">
        <v>10.0006859239538</v>
      </c>
      <c r="I287">
        <v>53.827120838672897</v>
      </c>
      <c r="J287">
        <v>2.6678314400431802</v>
      </c>
      <c r="K287">
        <v>1216.8559448168601</v>
      </c>
      <c r="L287">
        <v>1013.74239641901</v>
      </c>
      <c r="M287">
        <v>73.423620397026994</v>
      </c>
      <c r="N287">
        <v>0.87500241961610603</v>
      </c>
      <c r="O287">
        <v>0.53022269353129003</v>
      </c>
      <c r="P287">
        <v>95.318972659486306</v>
      </c>
      <c r="Q287">
        <v>1.8324809325088998E-2</v>
      </c>
    </row>
    <row r="288" spans="1:17" x14ac:dyDescent="0.3">
      <c r="A288" t="s">
        <v>676</v>
      </c>
      <c r="B288" t="s">
        <v>677</v>
      </c>
      <c r="C288" t="str">
        <f>IFERROR(VLOOKUP(Table1[[#This Row],[Ticker]],[1]!Table2[[Symbol]:[Industry]],2,FALSE),"-")</f>
        <v>-</v>
      </c>
      <c r="D288" t="s">
        <v>297</v>
      </c>
      <c r="E288">
        <v>25306.696194640001</v>
      </c>
      <c r="F288">
        <v>255.85</v>
      </c>
      <c r="G288">
        <v>43.9517582821546</v>
      </c>
      <c r="H288">
        <v>-5.0739797209845197</v>
      </c>
      <c r="I288">
        <v>18.195973004918699</v>
      </c>
      <c r="J288">
        <v>-7.0264872185722496</v>
      </c>
      <c r="K288">
        <v>236.34539729449301</v>
      </c>
      <c r="L288">
        <v>197.762396746733</v>
      </c>
      <c r="M288">
        <v>50.580841462871298</v>
      </c>
      <c r="N288">
        <v>1.17703703503907</v>
      </c>
      <c r="O288">
        <v>9.3609536837990994</v>
      </c>
      <c r="P288">
        <v>93.240181268882097</v>
      </c>
      <c r="Q288">
        <v>6.1089885711181E-2</v>
      </c>
    </row>
    <row r="289" spans="1:17" hidden="1" x14ac:dyDescent="0.3">
      <c r="A289" t="s">
        <v>678</v>
      </c>
      <c r="B289" t="s">
        <v>679</v>
      </c>
      <c r="C289" t="str">
        <f>IFERROR(VLOOKUP(Table1[[#This Row],[Ticker]],[1]!Table2[[Symbol]:[Industry]],2,FALSE),"-")</f>
        <v>-</v>
      </c>
      <c r="D289" t="s">
        <v>680</v>
      </c>
      <c r="E289">
        <v>25280.351351360001</v>
      </c>
      <c r="F289">
        <v>1111.5999999999999</v>
      </c>
      <c r="G289">
        <v>132.02713866173499</v>
      </c>
      <c r="H289">
        <v>-18.120377744868101</v>
      </c>
      <c r="I289">
        <v>84.1559530825797</v>
      </c>
      <c r="J289">
        <v>-2.9451530903919201</v>
      </c>
      <c r="K289">
        <v>1124.17550045702</v>
      </c>
      <c r="M289">
        <v>43.190597739871997</v>
      </c>
      <c r="N289">
        <v>1.6033514179875501</v>
      </c>
      <c r="O289">
        <v>30.438107232817501</v>
      </c>
      <c r="P289">
        <v>202.065217391304</v>
      </c>
    </row>
    <row r="290" spans="1:17" x14ac:dyDescent="0.3">
      <c r="A290" t="s">
        <v>681</v>
      </c>
      <c r="B290" t="s">
        <v>682</v>
      </c>
      <c r="C290" t="str">
        <f>IFERROR(VLOOKUP(Table1[[#This Row],[Ticker]],[1]!Table2[[Symbol]:[Industry]],2,FALSE),"-")</f>
        <v>-</v>
      </c>
      <c r="D290" t="s">
        <v>297</v>
      </c>
      <c r="E290">
        <v>25206.859668000001</v>
      </c>
      <c r="F290">
        <v>505</v>
      </c>
      <c r="G290">
        <v>-2.3264842076049299</v>
      </c>
      <c r="H290">
        <v>0.69165843541137295</v>
      </c>
      <c r="I290">
        <v>18.577889668552899</v>
      </c>
      <c r="J290">
        <v>-2.7384527611623701</v>
      </c>
      <c r="K290">
        <v>485.35639968057598</v>
      </c>
      <c r="L290">
        <v>436.80009177319801</v>
      </c>
      <c r="M290">
        <v>49.572197943645797</v>
      </c>
      <c r="N290">
        <v>0.91301507581909902</v>
      </c>
      <c r="O290">
        <v>8.2970297029702795</v>
      </c>
      <c r="P290">
        <v>50.252900922344502</v>
      </c>
      <c r="Q290">
        <v>-1.4059466410583E-2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Row],[Ticker]],[1]!Table2[[Symbol]:[Industry]],2,FALSE),"-")</f>
        <v>-</v>
      </c>
      <c r="D291" t="s">
        <v>407</v>
      </c>
      <c r="E291">
        <v>25161.62616</v>
      </c>
      <c r="F291">
        <v>3589.8</v>
      </c>
      <c r="G291">
        <v>13.4378466964046</v>
      </c>
      <c r="H291">
        <v>-1.13789470440348</v>
      </c>
      <c r="I291">
        <v>-7.5341626884766599</v>
      </c>
      <c r="J291">
        <v>1.3574429500994301</v>
      </c>
      <c r="K291">
        <v>3502.9136535559501</v>
      </c>
      <c r="L291">
        <v>3185.8629839355499</v>
      </c>
      <c r="M291">
        <v>51.5018420780372</v>
      </c>
      <c r="N291">
        <v>1.0065032990281</v>
      </c>
      <c r="O291">
        <v>9.7219900830129706</v>
      </c>
      <c r="P291">
        <v>43.242488328478501</v>
      </c>
      <c r="Q291">
        <v>0.107522758932884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Row],[Ticker]],[1]!Table2[[Symbol]:[Industry]],2,FALSE),"-")</f>
        <v>-</v>
      </c>
      <c r="D292" t="s">
        <v>276</v>
      </c>
      <c r="E292">
        <v>24960.30804</v>
      </c>
      <c r="F292">
        <v>2178.9499999999998</v>
      </c>
      <c r="G292">
        <v>240.023768445679</v>
      </c>
      <c r="H292">
        <v>-22.150466090094099</v>
      </c>
      <c r="I292">
        <v>137.959595123253</v>
      </c>
      <c r="J292">
        <v>-13.315985775256401</v>
      </c>
      <c r="K292">
        <v>2052.8778185631299</v>
      </c>
      <c r="L292">
        <v>1327.64648444982</v>
      </c>
      <c r="M292">
        <v>38.460553636693597</v>
      </c>
      <c r="N292">
        <v>0.348162074457114</v>
      </c>
      <c r="O292">
        <v>30.053466119002199</v>
      </c>
      <c r="P292">
        <v>277.601594315917</v>
      </c>
      <c r="Q292">
        <v>0.2110596743093</v>
      </c>
    </row>
    <row r="293" spans="1:17" x14ac:dyDescent="0.3">
      <c r="A293" t="s">
        <v>687</v>
      </c>
      <c r="B293" t="s">
        <v>688</v>
      </c>
      <c r="C293" t="str">
        <f>IFERROR(VLOOKUP(Table1[[#This Row],[Ticker]],[1]!Table2[[Symbol]:[Industry]],2,FALSE),"-")</f>
        <v>-</v>
      </c>
      <c r="D293" t="s">
        <v>279</v>
      </c>
      <c r="E293">
        <v>24878.714288325002</v>
      </c>
      <c r="F293">
        <v>1224.95</v>
      </c>
      <c r="G293">
        <v>-2.66570282102249</v>
      </c>
      <c r="H293">
        <v>-3.0608658733982299</v>
      </c>
      <c r="I293">
        <v>-21.0203770165066</v>
      </c>
      <c r="J293">
        <v>-1.97271705699404</v>
      </c>
      <c r="K293">
        <v>1239.3228604472399</v>
      </c>
      <c r="L293">
        <v>1199.2236765676901</v>
      </c>
      <c r="M293">
        <v>38.528886008225101</v>
      </c>
      <c r="N293">
        <v>0.59206762654964395</v>
      </c>
      <c r="O293">
        <v>17.955834932038002</v>
      </c>
      <c r="P293">
        <v>25.842408054242799</v>
      </c>
      <c r="Q293">
        <v>0.10889702149446499</v>
      </c>
    </row>
    <row r="294" spans="1:17" hidden="1" x14ac:dyDescent="0.3">
      <c r="A294" t="s">
        <v>689</v>
      </c>
      <c r="B294" t="s">
        <v>690</v>
      </c>
      <c r="C294" t="str">
        <f>IFERROR(VLOOKUP(Table1[[#This Row],[Ticker]],[1]!Table2[[Symbol]:[Industry]],2,FALSE),"-")</f>
        <v>-</v>
      </c>
      <c r="D294" t="s">
        <v>51</v>
      </c>
      <c r="E294">
        <v>24678.279775235002</v>
      </c>
      <c r="F294">
        <v>1305.05</v>
      </c>
      <c r="G294">
        <v>-27.9643450962757</v>
      </c>
      <c r="H294">
        <v>-2.2037691799845098</v>
      </c>
      <c r="I294">
        <v>-14.773616514383701</v>
      </c>
      <c r="J294">
        <v>2.06672353908569</v>
      </c>
      <c r="M294">
        <v>49.358302921322199</v>
      </c>
      <c r="O294">
        <v>7.9422244358453797</v>
      </c>
      <c r="P294">
        <v>5.9594852433726997</v>
      </c>
    </row>
    <row r="295" spans="1:17" x14ac:dyDescent="0.3">
      <c r="A295" t="s">
        <v>691</v>
      </c>
      <c r="B295" t="s">
        <v>692</v>
      </c>
      <c r="C295" t="str">
        <f>IFERROR(VLOOKUP(Table1[[#This Row],[Ticker]],[1]!Table2[[Symbol]:[Industry]],2,FALSE),"-")</f>
        <v>-</v>
      </c>
      <c r="D295" t="s">
        <v>587</v>
      </c>
      <c r="E295">
        <v>24547.572499999998</v>
      </c>
      <c r="F295">
        <v>2349.0500000000002</v>
      </c>
      <c r="G295">
        <v>71.827362137786295</v>
      </c>
      <c r="H295">
        <v>-1.9441677996662601</v>
      </c>
      <c r="I295">
        <v>9.1817862548407003</v>
      </c>
      <c r="J295">
        <v>-4.2507116134821796</v>
      </c>
      <c r="K295">
        <v>2266.4569199535899</v>
      </c>
      <c r="L295">
        <v>1942.1519535196101</v>
      </c>
      <c r="M295">
        <v>45.5523986579731</v>
      </c>
      <c r="N295">
        <v>0.91681302525511699</v>
      </c>
      <c r="O295">
        <v>10.436133756199199</v>
      </c>
      <c r="P295">
        <v>112.13256874520199</v>
      </c>
      <c r="Q295">
        <v>6.5768537912395994E-2</v>
      </c>
    </row>
    <row r="296" spans="1:17" x14ac:dyDescent="0.3">
      <c r="A296" t="s">
        <v>693</v>
      </c>
      <c r="B296" t="s">
        <v>694</v>
      </c>
      <c r="C296" t="str">
        <f>IFERROR(VLOOKUP(Table1[[#This Row],[Ticker]],[1]!Table2[[Symbol]:[Industry]],2,FALSE),"-")</f>
        <v>-</v>
      </c>
      <c r="D296" t="s">
        <v>542</v>
      </c>
      <c r="E296">
        <v>24219.871880840001</v>
      </c>
      <c r="F296">
        <v>747.8</v>
      </c>
      <c r="G296">
        <v>-4.3741912636789602</v>
      </c>
      <c r="H296">
        <v>-4.4233128224635898</v>
      </c>
      <c r="I296">
        <v>-18.3352251563708</v>
      </c>
      <c r="J296">
        <v>-1.80899043515708</v>
      </c>
      <c r="K296">
        <v>757.31939608727396</v>
      </c>
      <c r="L296">
        <v>723.06390433028901</v>
      </c>
      <c r="M296">
        <v>32.337130775995703</v>
      </c>
      <c r="N296">
        <v>0.691004104565481</v>
      </c>
      <c r="O296">
        <v>15.866541856111199</v>
      </c>
      <c r="P296">
        <v>23.023772312247999</v>
      </c>
      <c r="Q296">
        <v>-3.9774810467921001E-2</v>
      </c>
    </row>
    <row r="297" spans="1:17" x14ac:dyDescent="0.3">
      <c r="A297" t="s">
        <v>695</v>
      </c>
      <c r="B297" t="s">
        <v>696</v>
      </c>
      <c r="C297" t="str">
        <f>IFERROR(VLOOKUP(Table1[[#This Row],[Ticker]],[1]!Table2[[Symbol]:[Industry]],2,FALSE),"-")</f>
        <v>-</v>
      </c>
      <c r="D297" t="s">
        <v>95</v>
      </c>
      <c r="E297">
        <v>24162.521391049999</v>
      </c>
      <c r="F297">
        <v>298.89999999999998</v>
      </c>
      <c r="G297">
        <v>-32.980719318102302</v>
      </c>
      <c r="H297">
        <v>10.4041403269078</v>
      </c>
      <c r="I297">
        <v>-17.064746052105601</v>
      </c>
      <c r="J297">
        <v>-9.8473307624166395E-2</v>
      </c>
      <c r="K297">
        <v>282.32497127615699</v>
      </c>
      <c r="L297">
        <v>291.46660629959399</v>
      </c>
      <c r="M297">
        <v>65.761588663982906</v>
      </c>
      <c r="N297">
        <v>2.6397171824814101</v>
      </c>
      <c r="O297">
        <v>19.538307126129101</v>
      </c>
      <c r="P297">
        <v>18.6817550129045</v>
      </c>
      <c r="Q297">
        <v>-0.108873679030734</v>
      </c>
    </row>
    <row r="298" spans="1:17" x14ac:dyDescent="0.3">
      <c r="A298" t="s">
        <v>697</v>
      </c>
      <c r="B298" t="s">
        <v>698</v>
      </c>
      <c r="C298" t="str">
        <f>IFERROR(VLOOKUP(Table1[[#This Row],[Ticker]],[1]!Table2[[Symbol]:[Industry]],2,FALSE),"-")</f>
        <v>-</v>
      </c>
      <c r="D298" t="s">
        <v>51</v>
      </c>
      <c r="E298">
        <v>23986.598021720001</v>
      </c>
      <c r="F298">
        <v>1220.3</v>
      </c>
      <c r="G298">
        <v>29.841874847907</v>
      </c>
      <c r="H298">
        <v>19.101229738131298</v>
      </c>
      <c r="I298">
        <v>14.1095759921014</v>
      </c>
      <c r="J298">
        <v>2.8901148072536502</v>
      </c>
      <c r="K298">
        <v>1052.83591038551</v>
      </c>
      <c r="L298">
        <v>929.05800870556004</v>
      </c>
      <c r="M298">
        <v>62.956615917933</v>
      </c>
      <c r="N298">
        <v>1.0593662808137301</v>
      </c>
      <c r="O298">
        <v>2.8435630582643601</v>
      </c>
      <c r="P298">
        <v>72.565933677437599</v>
      </c>
      <c r="Q298">
        <v>3.2909377168604002E-2</v>
      </c>
    </row>
    <row r="299" spans="1:17" x14ac:dyDescent="0.3">
      <c r="A299" t="s">
        <v>699</v>
      </c>
      <c r="B299" t="s">
        <v>700</v>
      </c>
      <c r="C299" t="str">
        <f>IFERROR(VLOOKUP(Table1[[#This Row],[Ticker]],[1]!Table2[[Symbol]:[Industry]],2,FALSE),"-")</f>
        <v>-</v>
      </c>
      <c r="D299" t="s">
        <v>701</v>
      </c>
      <c r="E299">
        <v>23890.750197720001</v>
      </c>
      <c r="F299">
        <v>562.79999999999995</v>
      </c>
      <c r="G299">
        <v>129.58670786270201</v>
      </c>
      <c r="H299">
        <v>-24.898759155933501</v>
      </c>
      <c r="I299">
        <v>33.366648495750901</v>
      </c>
      <c r="J299">
        <v>-7.9334518799324698</v>
      </c>
      <c r="K299">
        <v>611.45322254664597</v>
      </c>
      <c r="L299">
        <v>463.10614568845199</v>
      </c>
      <c r="M299">
        <v>29.265412182654099</v>
      </c>
      <c r="N299">
        <v>0.33655547781566197</v>
      </c>
      <c r="O299">
        <v>32.924662402274301</v>
      </c>
      <c r="P299">
        <v>162.25535880708199</v>
      </c>
      <c r="Q299">
        <v>0.23643114313477201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Row],[Ticker]],[1]!Table2[[Symbol]:[Industry]],2,FALSE),"-")</f>
        <v>-</v>
      </c>
      <c r="D300" t="s">
        <v>704</v>
      </c>
      <c r="E300">
        <v>23872.849896</v>
      </c>
      <c r="F300">
        <v>2161.5500000000002</v>
      </c>
      <c r="G300">
        <v>87.891206373280298</v>
      </c>
      <c r="H300">
        <v>-5.83658979467815</v>
      </c>
      <c r="I300">
        <v>38.222702954460999</v>
      </c>
      <c r="J300">
        <v>-6.9614993433208996</v>
      </c>
      <c r="K300">
        <v>2183.9887099606299</v>
      </c>
      <c r="L300">
        <v>1750.63366614856</v>
      </c>
      <c r="M300">
        <v>35.063771347451997</v>
      </c>
      <c r="N300">
        <v>0.52695148916930601</v>
      </c>
      <c r="O300">
        <v>11.9566977400476</v>
      </c>
      <c r="P300">
        <v>124.37847096071</v>
      </c>
      <c r="Q300">
        <v>0.11733211741467001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Row],[Ticker]],[1]!Table2[[Symbol]:[Industry]],2,FALSE),"-")</f>
        <v>-</v>
      </c>
      <c r="D301" t="s">
        <v>306</v>
      </c>
      <c r="E301">
        <v>23751.331632360001</v>
      </c>
      <c r="F301">
        <v>379.8</v>
      </c>
      <c r="G301">
        <v>56.959390184635801</v>
      </c>
      <c r="H301">
        <v>-8.4003011582033</v>
      </c>
      <c r="I301">
        <v>-21.428481687469901</v>
      </c>
      <c r="J301">
        <v>-7.2120610191978596</v>
      </c>
      <c r="K301">
        <v>426.38112684571303</v>
      </c>
      <c r="L301">
        <v>377.856273327704</v>
      </c>
      <c r="M301">
        <v>21.038741627634199</v>
      </c>
      <c r="N301">
        <v>1.76456640517567</v>
      </c>
      <c r="O301">
        <v>32.227488151658697</v>
      </c>
      <c r="P301">
        <v>85.223116313094295</v>
      </c>
      <c r="Q301">
        <v>0.14720906487990301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Row],[Ticker]],[1]!Table2[[Symbol]:[Industry]],2,FALSE),"-")</f>
        <v>-</v>
      </c>
      <c r="D302" t="s">
        <v>51</v>
      </c>
      <c r="E302">
        <v>23663.626629888</v>
      </c>
      <c r="F302">
        <v>179.34</v>
      </c>
      <c r="G302">
        <v>52.531831879781201</v>
      </c>
      <c r="H302">
        <v>6.1702451334633901</v>
      </c>
      <c r="I302">
        <v>17.904336649768101</v>
      </c>
      <c r="J302">
        <v>-1.45234283643828</v>
      </c>
      <c r="K302">
        <v>158.572426312049</v>
      </c>
      <c r="L302">
        <v>139.65789917575199</v>
      </c>
      <c r="M302">
        <v>72.175628982718493</v>
      </c>
      <c r="N302">
        <v>1.38813931995536</v>
      </c>
      <c r="O302">
        <v>0.86985613917698301</v>
      </c>
      <c r="P302">
        <v>104.959999999999</v>
      </c>
    </row>
    <row r="303" spans="1:17" hidden="1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545</v>
      </c>
      <c r="E303">
        <v>23662.19883216</v>
      </c>
      <c r="F303">
        <v>2282.5500000000002</v>
      </c>
      <c r="G303">
        <v>-1.78846124125142</v>
      </c>
      <c r="H303">
        <v>10.7082753816407</v>
      </c>
      <c r="I303">
        <v>24.9436107175225</v>
      </c>
      <c r="J303">
        <v>2.0813764710509202</v>
      </c>
      <c r="K303">
        <v>1952.5206132933099</v>
      </c>
      <c r="L303">
        <v>1799.28753169316</v>
      </c>
      <c r="M303">
        <v>73.499331055906396</v>
      </c>
      <c r="N303">
        <v>1.0498151152531501</v>
      </c>
      <c r="O303">
        <v>0.45782129635714103</v>
      </c>
      <c r="P303">
        <v>56.103816167418898</v>
      </c>
      <c r="Q303">
        <v>-1.2141905467226001E-2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166</v>
      </c>
      <c r="E304">
        <v>23660.424779425</v>
      </c>
      <c r="F304">
        <v>8036.35</v>
      </c>
      <c r="G304">
        <v>-9.9316610354819002</v>
      </c>
      <c r="H304">
        <v>15.1843459124972</v>
      </c>
      <c r="I304">
        <v>15.992118217778399</v>
      </c>
      <c r="J304">
        <v>1.8989417449556101</v>
      </c>
      <c r="K304">
        <v>6935.1061985466704</v>
      </c>
      <c r="L304">
        <v>6589.7287649132404</v>
      </c>
      <c r="M304">
        <v>75.168252109063602</v>
      </c>
      <c r="N304">
        <v>1.27204002733479</v>
      </c>
      <c r="O304">
        <v>0.38014770387053698</v>
      </c>
      <c r="P304">
        <v>55.296288781317301</v>
      </c>
      <c r="Q304">
        <v>-7.4339951160497006E-2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Row],[Ticker]],[1]!Table2[[Symbol]:[Industry]],2,FALSE),"-")</f>
        <v>-</v>
      </c>
      <c r="D305" t="s">
        <v>297</v>
      </c>
      <c r="E305">
        <v>23560.412497159999</v>
      </c>
      <c r="F305">
        <v>477.4</v>
      </c>
      <c r="G305">
        <v>188.14423030137399</v>
      </c>
      <c r="H305">
        <v>17.424842551881099</v>
      </c>
      <c r="I305">
        <v>15.1200393852081</v>
      </c>
      <c r="J305">
        <v>12.099101561521</v>
      </c>
      <c r="K305">
        <v>405.40279013610302</v>
      </c>
      <c r="L305">
        <v>336.67284285838002</v>
      </c>
      <c r="M305">
        <v>74.4666219159881</v>
      </c>
      <c r="N305">
        <v>1.7703608604493499</v>
      </c>
      <c r="O305">
        <v>2.9325513196480899</v>
      </c>
      <c r="P305">
        <v>236.55269651039799</v>
      </c>
      <c r="Q305">
        <v>0.216481471417067</v>
      </c>
    </row>
    <row r="306" spans="1:17" x14ac:dyDescent="0.3">
      <c r="A306" t="s">
        <v>715</v>
      </c>
      <c r="B306" t="s">
        <v>716</v>
      </c>
      <c r="C306" t="str">
        <f>IFERROR(VLOOKUP(Table1[[#This Row],[Ticker]],[1]!Table2[[Symbol]:[Industry]],2,FALSE),"-")</f>
        <v>-</v>
      </c>
      <c r="D306" t="s">
        <v>51</v>
      </c>
      <c r="E306">
        <v>23286.290771659998</v>
      </c>
      <c r="F306">
        <v>431.9</v>
      </c>
      <c r="G306">
        <v>-16.049391598422201</v>
      </c>
      <c r="H306">
        <v>-11.8191486088287</v>
      </c>
      <c r="I306">
        <v>-2.4525378771099402</v>
      </c>
      <c r="J306">
        <v>-5.12629896141957</v>
      </c>
      <c r="K306">
        <v>442.625425041261</v>
      </c>
      <c r="L306">
        <v>420.80710115176902</v>
      </c>
      <c r="M306">
        <v>39.782557068011698</v>
      </c>
      <c r="N306">
        <v>1.5646991935188801</v>
      </c>
      <c r="O306">
        <v>12.132438064366699</v>
      </c>
      <c r="P306">
        <v>23.6119061247853</v>
      </c>
      <c r="Q306">
        <v>-0.10777583210117</v>
      </c>
    </row>
    <row r="307" spans="1:17" x14ac:dyDescent="0.3">
      <c r="A307" t="s">
        <v>717</v>
      </c>
      <c r="B307" t="s">
        <v>718</v>
      </c>
      <c r="C307" t="str">
        <f>IFERROR(VLOOKUP(Table1[[#This Row],[Ticker]],[1]!Table2[[Symbol]:[Industry]],2,FALSE),"-")</f>
        <v>-</v>
      </c>
      <c r="D307" t="s">
        <v>719</v>
      </c>
      <c r="E307">
        <v>23240.563719000002</v>
      </c>
      <c r="F307">
        <v>1459.3</v>
      </c>
      <c r="G307">
        <v>-23.015259125491799</v>
      </c>
      <c r="H307">
        <v>-6.0183974360742498</v>
      </c>
      <c r="I307">
        <v>1.4477077114908301</v>
      </c>
      <c r="J307">
        <v>-5.5804131696055297</v>
      </c>
      <c r="K307">
        <v>1386.3821967649101</v>
      </c>
      <c r="L307">
        <v>1311.5131763578499</v>
      </c>
      <c r="M307">
        <v>55.327978852517603</v>
      </c>
      <c r="N307">
        <v>0.50724433559218196</v>
      </c>
      <c r="O307">
        <v>5.8726786815596501</v>
      </c>
      <c r="P307">
        <v>31.427027513846902</v>
      </c>
      <c r="Q307">
        <v>2.1491883746617001E-2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Row],[Ticker]],[1]!Table2[[Symbol]:[Industry]],2,FALSE),"-")</f>
        <v>-</v>
      </c>
      <c r="D308" t="s">
        <v>60</v>
      </c>
      <c r="E308">
        <v>23131.204003499999</v>
      </c>
      <c r="F308">
        <v>174.5</v>
      </c>
      <c r="G308">
        <v>98.876875674594203</v>
      </c>
      <c r="H308">
        <v>2.2336780399464402</v>
      </c>
      <c r="I308">
        <v>15.063285563967201</v>
      </c>
      <c r="J308">
        <v>2.4819857887534602</v>
      </c>
      <c r="K308">
        <v>163.922047884888</v>
      </c>
      <c r="L308">
        <v>136.335255887843</v>
      </c>
      <c r="M308">
        <v>52.982249910020101</v>
      </c>
      <c r="N308">
        <v>1.1871589635144399</v>
      </c>
      <c r="O308">
        <v>10.429799426934</v>
      </c>
      <c r="P308">
        <v>127.50977835723501</v>
      </c>
      <c r="Q308">
        <v>9.2956406624393001E-2</v>
      </c>
    </row>
    <row r="309" spans="1:17" hidden="1" x14ac:dyDescent="0.3">
      <c r="A309" t="s">
        <v>722</v>
      </c>
      <c r="B309" t="s">
        <v>723</v>
      </c>
      <c r="C309" t="str">
        <f>IFERROR(VLOOKUP(Table1[[#This Row],[Ticker]],[1]!Table2[[Symbol]:[Industry]],2,FALSE),"-")</f>
        <v>-</v>
      </c>
      <c r="D309" t="s">
        <v>724</v>
      </c>
      <c r="E309">
        <v>23025.673136879999</v>
      </c>
      <c r="F309">
        <v>103.33</v>
      </c>
      <c r="G309">
        <v>96.8538696999629</v>
      </c>
      <c r="H309">
        <v>2.7447532002786401</v>
      </c>
      <c r="I309">
        <v>19.805902420065902</v>
      </c>
      <c r="J309">
        <v>-3.2267665666860297E-2</v>
      </c>
      <c r="K309">
        <v>97.133418392381401</v>
      </c>
      <c r="L309">
        <v>80.868217235899706</v>
      </c>
      <c r="M309">
        <v>50.681017208567297</v>
      </c>
      <c r="N309">
        <v>1.0145343557214599</v>
      </c>
      <c r="O309">
        <v>3.1646182134907401</v>
      </c>
      <c r="P309">
        <v>122.741970252209</v>
      </c>
      <c r="Q309">
        <v>2.0612820630179999E-2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Row],[Ticker]],[1]!Table2[[Symbol]:[Industry]],2,FALSE),"-")</f>
        <v>-</v>
      </c>
      <c r="D310" t="s">
        <v>533</v>
      </c>
      <c r="E310">
        <v>22841.491175750001</v>
      </c>
      <c r="F310">
        <v>1493.5</v>
      </c>
      <c r="G310">
        <v>14.926933497171399</v>
      </c>
      <c r="H310">
        <v>-11.232036796055</v>
      </c>
      <c r="I310">
        <v>21.304813491560399</v>
      </c>
      <c r="J310">
        <v>-4.8834060692092196</v>
      </c>
      <c r="K310">
        <v>1486.7025705753099</v>
      </c>
      <c r="L310">
        <v>1208.4512739265699</v>
      </c>
      <c r="M310">
        <v>40.0904734820408</v>
      </c>
      <c r="N310">
        <v>0.25532769100200903</v>
      </c>
      <c r="O310">
        <v>13.826581854703701</v>
      </c>
      <c r="P310">
        <v>79.669172932330795</v>
      </c>
      <c r="Q310">
        <v>0.125625856177144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Row],[Ticker]],[1]!Table2[[Symbol]:[Industry]],2,FALSE),"-")</f>
        <v>-</v>
      </c>
      <c r="D311" t="s">
        <v>156</v>
      </c>
      <c r="E311">
        <v>22507.395545791998</v>
      </c>
      <c r="F311">
        <v>172.63</v>
      </c>
      <c r="G311">
        <v>203.89832506385901</v>
      </c>
      <c r="H311">
        <v>4.0521348215226096</v>
      </c>
      <c r="I311">
        <v>16.4564208333836</v>
      </c>
      <c r="J311">
        <v>-3.4030147682421998</v>
      </c>
      <c r="K311">
        <v>157.97172435404099</v>
      </c>
      <c r="L311">
        <v>126.425366120305</v>
      </c>
      <c r="M311">
        <v>55.034726799466398</v>
      </c>
      <c r="N311">
        <v>1.28216239037539</v>
      </c>
      <c r="O311">
        <v>10.0619822742281</v>
      </c>
      <c r="P311">
        <v>271.24731182795699</v>
      </c>
      <c r="Q311">
        <v>0.155660401105188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Row],[Ticker]],[1]!Table2[[Symbol]:[Industry]],2,FALSE),"-")</f>
        <v>-</v>
      </c>
      <c r="D312" t="s">
        <v>244</v>
      </c>
      <c r="E312">
        <v>22335.730043879899</v>
      </c>
      <c r="F312">
        <v>1669.8</v>
      </c>
      <c r="G312">
        <v>0.68384553262147496</v>
      </c>
      <c r="H312">
        <v>-2.6363750519973701</v>
      </c>
      <c r="I312">
        <v>-15.09990122924</v>
      </c>
      <c r="J312">
        <v>-1.4183336070031001</v>
      </c>
      <c r="K312">
        <v>1705.3068691383</v>
      </c>
      <c r="L312">
        <v>1605.7407350630101</v>
      </c>
      <c r="M312">
        <v>30.7863758759996</v>
      </c>
      <c r="N312">
        <v>0.77940480786484401</v>
      </c>
      <c r="O312">
        <v>12.8937597317043</v>
      </c>
      <c r="P312">
        <v>46.313253012048101</v>
      </c>
      <c r="Q312">
        <v>5.8565475602320997E-2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Row],[Ticker]],[1]!Table2[[Symbol]:[Industry]],2,FALSE),"-")</f>
        <v>-</v>
      </c>
      <c r="D313" t="s">
        <v>633</v>
      </c>
      <c r="E313">
        <v>22071.422047395001</v>
      </c>
      <c r="F313">
        <v>1290.45</v>
      </c>
      <c r="G313">
        <v>14.2886527713436</v>
      </c>
      <c r="H313">
        <v>-20.417452015099101</v>
      </c>
      <c r="I313">
        <v>58.479456228957197</v>
      </c>
      <c r="J313">
        <v>-8.7015445514896594</v>
      </c>
      <c r="K313">
        <v>1273.6482073197301</v>
      </c>
      <c r="L313">
        <v>1033.64602769864</v>
      </c>
      <c r="M313">
        <v>55.048868546492201</v>
      </c>
      <c r="N313">
        <v>0.69336058632720798</v>
      </c>
      <c r="O313">
        <v>15.8510597078538</v>
      </c>
      <c r="P313">
        <v>98.1497120921305</v>
      </c>
      <c r="Q313">
        <v>0.105452215504826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210</v>
      </c>
      <c r="E314">
        <v>22058.41123894</v>
      </c>
      <c r="F314">
        <v>1865.45</v>
      </c>
      <c r="G314">
        <v>14.310249464713401</v>
      </c>
      <c r="H314">
        <v>-16.208355842103401</v>
      </c>
      <c r="I314">
        <v>-17.632480418404501</v>
      </c>
      <c r="J314">
        <v>-11.6622715905362</v>
      </c>
      <c r="K314">
        <v>2017.8627753037899</v>
      </c>
      <c r="L314">
        <v>1792.1294216287099</v>
      </c>
      <c r="M314">
        <v>33.943945895889598</v>
      </c>
      <c r="N314">
        <v>0.56175520603708695</v>
      </c>
      <c r="O314">
        <v>30.175024792945401</v>
      </c>
      <c r="P314">
        <v>67.552880944896003</v>
      </c>
      <c r="Q314">
        <v>0.21472094353281199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422</v>
      </c>
      <c r="E315">
        <v>22038.747375449999</v>
      </c>
      <c r="F315">
        <v>982.25</v>
      </c>
      <c r="G315">
        <v>-23.999184881356399</v>
      </c>
      <c r="H315">
        <v>4.8720755805261202</v>
      </c>
      <c r="I315">
        <v>-4.4084805406882097</v>
      </c>
      <c r="J315">
        <v>-1.6980198606322201</v>
      </c>
      <c r="K315">
        <v>933.744756493154</v>
      </c>
      <c r="L315">
        <v>915.31309397135499</v>
      </c>
      <c r="M315">
        <v>48.321343092106403</v>
      </c>
      <c r="N315">
        <v>1.12634897756028</v>
      </c>
      <c r="O315">
        <v>16.0549758208195</v>
      </c>
      <c r="P315">
        <v>33.349171870757502</v>
      </c>
      <c r="Q315">
        <v>-9.2345562657009994E-2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46</v>
      </c>
      <c r="E316">
        <v>21849.9405663</v>
      </c>
      <c r="F316">
        <v>849.9</v>
      </c>
      <c r="G316">
        <v>7.28490769568654</v>
      </c>
      <c r="H316">
        <v>-8.5322228716526904</v>
      </c>
      <c r="I316">
        <v>19.3101419364917</v>
      </c>
      <c r="J316">
        <v>-4.0596918417269299</v>
      </c>
      <c r="K316">
        <v>852.04507089729896</v>
      </c>
      <c r="L316">
        <v>739.54830522395798</v>
      </c>
      <c r="M316">
        <v>41.0781466611406</v>
      </c>
      <c r="N316">
        <v>0.79473825991267</v>
      </c>
      <c r="O316">
        <v>13.989881162489599</v>
      </c>
      <c r="P316">
        <v>54.513226070357199</v>
      </c>
      <c r="Q316">
        <v>7.4014025090107002E-2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587</v>
      </c>
      <c r="E317">
        <v>21828.655442939998</v>
      </c>
      <c r="F317">
        <v>4288.3</v>
      </c>
      <c r="G317">
        <v>139.56277591724</v>
      </c>
      <c r="H317">
        <v>3.8239433539844598</v>
      </c>
      <c r="I317">
        <v>1.9455570900522701</v>
      </c>
      <c r="J317">
        <v>1.1215293421399599</v>
      </c>
      <c r="K317">
        <v>3966.69119073395</v>
      </c>
      <c r="L317">
        <v>3415.5847260976502</v>
      </c>
      <c r="M317">
        <v>61.170311079498497</v>
      </c>
      <c r="N317">
        <v>1.2970656934062199</v>
      </c>
      <c r="O317">
        <v>2.6047617937177798</v>
      </c>
      <c r="P317">
        <v>178.82314694408299</v>
      </c>
      <c r="Q317">
        <v>0.11647828366700801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43</v>
      </c>
      <c r="E318">
        <v>21701.753309899999</v>
      </c>
      <c r="F318">
        <v>4190.95</v>
      </c>
      <c r="G318">
        <v>80.0992568900908</v>
      </c>
      <c r="H318">
        <v>-6.3289560940234999</v>
      </c>
      <c r="I318">
        <v>62.1864227983462</v>
      </c>
      <c r="J318">
        <v>-1.5884668552588099</v>
      </c>
      <c r="K318">
        <v>4069.9408497275899</v>
      </c>
      <c r="L318">
        <v>3235.9860198996098</v>
      </c>
      <c r="M318">
        <v>50.194775057085302</v>
      </c>
      <c r="N318">
        <v>1.0128682996289999</v>
      </c>
      <c r="O318">
        <v>15.040742552404501</v>
      </c>
      <c r="P318">
        <v>110.378495055469</v>
      </c>
      <c r="Q318">
        <v>0.139589162093297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422</v>
      </c>
      <c r="E319">
        <v>21596.477137794998</v>
      </c>
      <c r="F319">
        <v>6100.55</v>
      </c>
      <c r="G319">
        <v>109.529959446371</v>
      </c>
      <c r="H319">
        <v>20.507122710532801</v>
      </c>
      <c r="I319">
        <v>77.329914022911893</v>
      </c>
      <c r="J319">
        <v>-4.7600581392729202</v>
      </c>
      <c r="K319">
        <v>5297.0796707906802</v>
      </c>
      <c r="L319">
        <v>4217.4818886437197</v>
      </c>
      <c r="M319">
        <v>59.693734581548398</v>
      </c>
      <c r="N319">
        <v>2.1739252651853702</v>
      </c>
      <c r="O319">
        <v>10.137610543311601</v>
      </c>
      <c r="P319">
        <v>190.50238095238001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Row],[Ticker]],[1]!Table2[[Symbol]:[Industry]],2,FALSE),"-")</f>
        <v>-</v>
      </c>
      <c r="D320" t="s">
        <v>210</v>
      </c>
      <c r="E320">
        <v>21384.6571914899</v>
      </c>
      <c r="F320">
        <v>563.70000000000005</v>
      </c>
      <c r="G320">
        <v>-7.8528901937419597</v>
      </c>
      <c r="H320">
        <v>-11.185017983965301</v>
      </c>
      <c r="I320">
        <v>4.3416163517457802</v>
      </c>
      <c r="J320">
        <v>-5.8557073480457396</v>
      </c>
      <c r="K320">
        <v>568.93454766868297</v>
      </c>
      <c r="L320">
        <v>512.75157875157402</v>
      </c>
      <c r="M320">
        <v>40.736575342814703</v>
      </c>
      <c r="N320">
        <v>0.74070384521631305</v>
      </c>
      <c r="O320">
        <v>10.413340429306301</v>
      </c>
      <c r="P320">
        <v>38.569321533923301</v>
      </c>
      <c r="Q320">
        <v>8.7206297221322004E-2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Row],[Ticker]],[1]!Table2[[Symbol]:[Industry]],2,FALSE),"-")</f>
        <v>-</v>
      </c>
      <c r="D321" t="s">
        <v>595</v>
      </c>
      <c r="E321">
        <v>21377.7596252</v>
      </c>
      <c r="F321">
        <v>682</v>
      </c>
      <c r="G321">
        <v>143.99250820977801</v>
      </c>
      <c r="H321">
        <v>-5.2919020105655603</v>
      </c>
      <c r="I321">
        <v>-7.6239870554895797</v>
      </c>
      <c r="J321">
        <v>-7.5810072458208602</v>
      </c>
      <c r="K321">
        <v>669.98011748056399</v>
      </c>
      <c r="L321">
        <v>574.69080519228498</v>
      </c>
      <c r="M321">
        <v>43.298445799730302</v>
      </c>
      <c r="N321">
        <v>1.13915423351251</v>
      </c>
      <c r="O321">
        <v>14.699413489735999</v>
      </c>
      <c r="P321">
        <v>181.87642074808801</v>
      </c>
      <c r="Q321">
        <v>0.14631832709555401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Row],[Ticker]],[1]!Table2[[Symbol]:[Industry]],2,FALSE),"-")</f>
        <v>-</v>
      </c>
      <c r="D322" t="s">
        <v>514</v>
      </c>
      <c r="E322">
        <v>21326.391763039999</v>
      </c>
      <c r="F322">
        <v>176.8</v>
      </c>
      <c r="G322">
        <v>-31.053561355394098</v>
      </c>
      <c r="H322">
        <v>9.31852491876211</v>
      </c>
      <c r="I322">
        <v>3.4186987350867102</v>
      </c>
      <c r="J322">
        <v>1.6347954136784</v>
      </c>
      <c r="K322">
        <v>171.02854990313301</v>
      </c>
      <c r="L322">
        <v>170.944580213894</v>
      </c>
      <c r="M322">
        <v>49.115687497581597</v>
      </c>
      <c r="N322">
        <v>1.44525845005154</v>
      </c>
      <c r="O322">
        <v>28.676470588235201</v>
      </c>
      <c r="P322">
        <v>24.2882249560632</v>
      </c>
      <c r="Q322">
        <v>3.0616996470406999E-2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Row],[Ticker]],[1]!Table2[[Symbol]:[Industry]],2,FALSE),"-")</f>
        <v>-</v>
      </c>
      <c r="D323" t="s">
        <v>57</v>
      </c>
      <c r="E323">
        <v>21095.324813449999</v>
      </c>
      <c r="F323">
        <v>721.3</v>
      </c>
      <c r="G323">
        <v>-29.486339838338601</v>
      </c>
      <c r="H323">
        <v>-9.8291734312196208</v>
      </c>
      <c r="I323">
        <v>-17.318166511052599</v>
      </c>
      <c r="J323">
        <v>-2.0768509900535501</v>
      </c>
      <c r="K323">
        <v>765.98816972293002</v>
      </c>
      <c r="L323">
        <v>734.28300864713799</v>
      </c>
      <c r="M323">
        <v>33.187279428664198</v>
      </c>
      <c r="N323">
        <v>0.866812028683277</v>
      </c>
      <c r="O323">
        <v>21.523637876057101</v>
      </c>
      <c r="P323">
        <v>20.206649445879499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Row],[Ticker]],[1]!Table2[[Symbol]:[Industry]],2,FALSE),"-")</f>
        <v>-</v>
      </c>
      <c r="D324" t="s">
        <v>555</v>
      </c>
      <c r="E324">
        <v>21021.108422735</v>
      </c>
      <c r="F324">
        <v>809.35</v>
      </c>
      <c r="G324">
        <v>4.5557487414798601</v>
      </c>
      <c r="H324">
        <v>-1.29266410902719</v>
      </c>
      <c r="I324">
        <v>-12.248197919268801</v>
      </c>
      <c r="J324">
        <v>3.3136328599988198</v>
      </c>
      <c r="K324">
        <v>785.57548554545201</v>
      </c>
      <c r="L324">
        <v>741.13601185195796</v>
      </c>
      <c r="M324">
        <v>57.791149290775301</v>
      </c>
      <c r="N324">
        <v>1.21962702007128</v>
      </c>
      <c r="O324">
        <v>12.893062333971701</v>
      </c>
      <c r="P324">
        <v>33.998344370860899</v>
      </c>
      <c r="Q324">
        <v>2.9597977455899999E-2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Row],[Ticker]],[1]!Table2[[Symbol]:[Industry]],2,FALSE),"-")</f>
        <v>-</v>
      </c>
      <c r="D325" t="s">
        <v>757</v>
      </c>
      <c r="E325">
        <v>20925.213507625002</v>
      </c>
      <c r="F325">
        <v>1492.75</v>
      </c>
      <c r="G325">
        <v>10.4314636150674</v>
      </c>
      <c r="H325">
        <v>8.6729425036848191</v>
      </c>
      <c r="I325">
        <v>15.336934948132299</v>
      </c>
      <c r="J325">
        <v>1.1066561554973999</v>
      </c>
      <c r="K325">
        <v>1350.2973432982701</v>
      </c>
      <c r="L325">
        <v>1205.56346531134</v>
      </c>
      <c r="M325">
        <v>61.432106587093301</v>
      </c>
      <c r="N325">
        <v>1.1141857674956299</v>
      </c>
      <c r="O325">
        <v>3.6308825992296101</v>
      </c>
      <c r="P325">
        <v>51.065121692050703</v>
      </c>
      <c r="Q325">
        <v>5.7680016881019001E-2</v>
      </c>
    </row>
    <row r="326" spans="1:17" hidden="1" x14ac:dyDescent="0.3">
      <c r="A326" t="s">
        <v>758</v>
      </c>
      <c r="B326" t="s">
        <v>759</v>
      </c>
      <c r="C326" t="str">
        <f>IFERROR(VLOOKUP(Table1[[#This Row],[Ticker]],[1]!Table2[[Symbol]:[Industry]],2,FALSE),"-")</f>
        <v>-</v>
      </c>
      <c r="D326" t="s">
        <v>552</v>
      </c>
      <c r="E326">
        <v>20894.66021591</v>
      </c>
      <c r="F326">
        <v>839.35</v>
      </c>
      <c r="G326">
        <v>-33.115668885286198</v>
      </c>
      <c r="H326">
        <v>-1.3383928068464599</v>
      </c>
      <c r="I326">
        <v>-15.276829106095899</v>
      </c>
      <c r="J326">
        <v>-2.4302667875754098</v>
      </c>
      <c r="K326">
        <v>835.84489160635201</v>
      </c>
      <c r="L326">
        <v>851.58337780969202</v>
      </c>
      <c r="M326">
        <v>47.599152496618402</v>
      </c>
      <c r="N326">
        <v>1.91065898327172</v>
      </c>
      <c r="O326">
        <v>16.042175492940899</v>
      </c>
      <c r="P326">
        <v>10.695680844048701</v>
      </c>
      <c r="Q326">
        <v>-0.146197992688578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Row],[Ticker]],[1]!Table2[[Symbol]:[Industry]],2,FALSE),"-")</f>
        <v>-</v>
      </c>
      <c r="D327" t="s">
        <v>380</v>
      </c>
      <c r="E327">
        <v>20721.736800840001</v>
      </c>
      <c r="F327">
        <v>517.20000000000005</v>
      </c>
      <c r="G327">
        <v>64.947590697600305</v>
      </c>
      <c r="H327">
        <v>-5.5504518819663602</v>
      </c>
      <c r="I327">
        <v>26.1590168522611</v>
      </c>
      <c r="J327">
        <v>-2.8557853919757998</v>
      </c>
      <c r="K327">
        <v>480.71510594254499</v>
      </c>
      <c r="L327">
        <v>401.99224838719101</v>
      </c>
      <c r="M327">
        <v>56.478111111983601</v>
      </c>
      <c r="N327">
        <v>0.80160229970113905</v>
      </c>
      <c r="O327">
        <v>11.0498839907192</v>
      </c>
      <c r="P327">
        <v>106.838632273545</v>
      </c>
      <c r="Q327">
        <v>3.6743034319561003E-2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Row],[Ticker]],[1]!Table2[[Symbol]:[Industry]],2,FALSE),"-")</f>
        <v>-</v>
      </c>
      <c r="D328" t="s">
        <v>230</v>
      </c>
      <c r="E328">
        <v>20568.94949064</v>
      </c>
      <c r="F328">
        <v>472.8</v>
      </c>
      <c r="G328">
        <v>40.382501369578399</v>
      </c>
      <c r="H328">
        <v>-6.3731080275905798</v>
      </c>
      <c r="I328">
        <v>39.732122840874297</v>
      </c>
      <c r="J328">
        <v>2.0446321252352</v>
      </c>
      <c r="K328">
        <v>433.21665628809501</v>
      </c>
      <c r="L328">
        <v>361.59289097039101</v>
      </c>
      <c r="M328">
        <v>68.751833693517895</v>
      </c>
      <c r="N328">
        <v>0.84096768323063997</v>
      </c>
      <c r="O328">
        <v>11.5799492385786</v>
      </c>
      <c r="P328">
        <v>68.2562277580071</v>
      </c>
      <c r="Q328">
        <v>8.4689918263796002E-2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Row],[Ticker]],[1]!Table2[[Symbol]:[Industry]],2,FALSE),"-")</f>
        <v>-</v>
      </c>
      <c r="D329" t="s">
        <v>57</v>
      </c>
      <c r="E329">
        <v>20494.832912739999</v>
      </c>
      <c r="F329">
        <v>1285.4000000000001</v>
      </c>
      <c r="G329">
        <v>-36.078291258570601</v>
      </c>
      <c r="H329">
        <v>-1.4595295118922</v>
      </c>
      <c r="I329">
        <v>-31.285548552070601</v>
      </c>
      <c r="J329">
        <v>1.1662962332984701</v>
      </c>
      <c r="K329">
        <v>1343.55768326527</v>
      </c>
      <c r="L329">
        <v>1405.56778566924</v>
      </c>
      <c r="M329">
        <v>42.6435770924613</v>
      </c>
      <c r="N329">
        <v>0.944800730720044</v>
      </c>
      <c r="O329">
        <v>39.723043410611403</v>
      </c>
      <c r="P329">
        <v>8.0077304428199394</v>
      </c>
      <c r="Q329">
        <v>6.6064703040451006E-2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Row],[Ticker]],[1]!Table2[[Symbol]:[Industry]],2,FALSE),"-")</f>
        <v>-</v>
      </c>
      <c r="D330" t="s">
        <v>130</v>
      </c>
      <c r="E330">
        <v>20491.442387899999</v>
      </c>
      <c r="F330">
        <v>737</v>
      </c>
      <c r="G330">
        <v>58.849127757985002</v>
      </c>
      <c r="H330">
        <v>-3.80466648253954</v>
      </c>
      <c r="I330">
        <v>-4.3210696848185197</v>
      </c>
      <c r="J330">
        <v>-2.9704694416174098</v>
      </c>
      <c r="K330">
        <v>680.07308499140595</v>
      </c>
      <c r="L330">
        <v>601.98872643775405</v>
      </c>
      <c r="M330">
        <v>63.812852985641598</v>
      </c>
      <c r="N330">
        <v>1.42901748406928</v>
      </c>
      <c r="O330">
        <v>4.4708276797829001</v>
      </c>
      <c r="P330">
        <v>83.6073741903338</v>
      </c>
      <c r="Q330">
        <v>5.4424582017372998E-2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Row],[Ticker]],[1]!Table2[[Symbol]:[Industry]],2,FALSE),"-")</f>
        <v>-</v>
      </c>
      <c r="D331" t="s">
        <v>422</v>
      </c>
      <c r="E331">
        <v>20347.54497626</v>
      </c>
      <c r="F331">
        <v>4133.95</v>
      </c>
      <c r="G331">
        <v>49.905077896279799</v>
      </c>
      <c r="H331">
        <v>3.4836513340136999</v>
      </c>
      <c r="I331">
        <v>34.155970915450602</v>
      </c>
      <c r="J331">
        <v>-13.6300112656262</v>
      </c>
      <c r="K331">
        <v>3871.9009989234801</v>
      </c>
      <c r="L331">
        <v>3245.0741740609801</v>
      </c>
      <c r="M331">
        <v>48.818543286463402</v>
      </c>
      <c r="N331">
        <v>2.00417278111038</v>
      </c>
      <c r="O331">
        <v>18.772602474630801</v>
      </c>
      <c r="P331">
        <v>85.378923766816101</v>
      </c>
      <c r="Q331">
        <v>7.2615535572900002E-3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Row],[Ticker]],[1]!Table2[[Symbol]:[Industry]],2,FALSE),"-")</f>
        <v>-</v>
      </c>
      <c r="D332" t="s">
        <v>407</v>
      </c>
      <c r="E332">
        <v>20317.098604865001</v>
      </c>
      <c r="F332">
        <v>638.35</v>
      </c>
      <c r="G332">
        <v>73.862046966214805</v>
      </c>
      <c r="H332">
        <v>8.7108943954929305</v>
      </c>
      <c r="I332">
        <v>13.351114258259599</v>
      </c>
      <c r="J332">
        <v>-3.5723521027788201</v>
      </c>
      <c r="K332">
        <v>571.15007553630005</v>
      </c>
      <c r="L332">
        <v>489.735473910336</v>
      </c>
      <c r="M332">
        <v>63.948417502243103</v>
      </c>
      <c r="N332">
        <v>1.88497025988582</v>
      </c>
      <c r="O332">
        <v>4.0181718492989704</v>
      </c>
      <c r="P332">
        <v>111.059679285832</v>
      </c>
      <c r="Q332">
        <v>0.15597578977253199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Row],[Ticker]],[1]!Table2[[Symbol]:[Industry]],2,FALSE),"-")</f>
        <v>-</v>
      </c>
      <c r="D333" t="s">
        <v>156</v>
      </c>
      <c r="E333">
        <v>20296.44089505</v>
      </c>
      <c r="F333">
        <v>638.5</v>
      </c>
      <c r="G333">
        <v>32.958065099868698</v>
      </c>
      <c r="H333">
        <v>-3.0485243172163901</v>
      </c>
      <c r="I333">
        <v>25.173592668677902</v>
      </c>
      <c r="J333">
        <v>4.5197024807167496</v>
      </c>
      <c r="K333">
        <v>598.83845661043597</v>
      </c>
      <c r="L333">
        <v>514.20185689678601</v>
      </c>
      <c r="M333">
        <v>67.668693954540402</v>
      </c>
      <c r="N333">
        <v>0.96359616094842804</v>
      </c>
      <c r="O333">
        <v>5.8888018794048502</v>
      </c>
      <c r="P333">
        <v>104.647435897435</v>
      </c>
      <c r="Q333">
        <v>0.17202475540699599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Row],[Ticker]],[1]!Table2[[Symbol]:[Industry]],2,FALSE),"-")</f>
        <v>-</v>
      </c>
      <c r="D334" t="s">
        <v>124</v>
      </c>
      <c r="E334">
        <v>20255.33064525</v>
      </c>
      <c r="F334">
        <v>77.5</v>
      </c>
      <c r="G334">
        <v>412.34826377908098</v>
      </c>
      <c r="H334">
        <v>19.715349993977501</v>
      </c>
      <c r="I334">
        <v>2.0982909443796101</v>
      </c>
      <c r="J334">
        <v>-10.9755889870977</v>
      </c>
      <c r="K334">
        <v>68.571091940400905</v>
      </c>
      <c r="L334">
        <v>49.250055548550399</v>
      </c>
      <c r="M334">
        <v>49.292030598665299</v>
      </c>
      <c r="N334">
        <v>1.7429586184011701</v>
      </c>
      <c r="O334">
        <v>17.935483870967701</v>
      </c>
      <c r="P334">
        <v>471.95571955719498</v>
      </c>
      <c r="Q334">
        <v>0.155148872944123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Row],[Ticker]],[1]!Table2[[Symbol]:[Industry]],2,FALSE),"-")</f>
        <v>-</v>
      </c>
      <c r="D335" t="s">
        <v>260</v>
      </c>
      <c r="E335">
        <v>20240.37895124</v>
      </c>
      <c r="F335">
        <v>640.15</v>
      </c>
      <c r="G335">
        <v>-0.52200679780928605</v>
      </c>
      <c r="H335">
        <v>-13.0739163547519</v>
      </c>
      <c r="I335">
        <v>-12.187210983254699</v>
      </c>
      <c r="J335">
        <v>-7.8893237338276201</v>
      </c>
      <c r="K335">
        <v>680.28559497492995</v>
      </c>
      <c r="L335">
        <v>619.69025096727296</v>
      </c>
      <c r="M335">
        <v>27.562495718348</v>
      </c>
      <c r="N335">
        <v>0.70217735455341401</v>
      </c>
      <c r="O335">
        <v>24.806685932984401</v>
      </c>
      <c r="P335">
        <v>38.261339092872497</v>
      </c>
      <c r="Q335">
        <v>0.10583815937052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Row],[Ticker]],[1]!Table2[[Symbol]:[Industry]],2,FALSE),"-")</f>
        <v>-</v>
      </c>
      <c r="D336" t="s">
        <v>40</v>
      </c>
      <c r="E336">
        <v>20201.983549659999</v>
      </c>
      <c r="F336">
        <v>550.15</v>
      </c>
      <c r="G336">
        <v>48.072377827956799</v>
      </c>
      <c r="H336">
        <v>12.8525024798214</v>
      </c>
      <c r="I336">
        <v>0.95777728900306103</v>
      </c>
      <c r="J336">
        <v>3.5132478999405001</v>
      </c>
      <c r="K336">
        <v>485.68973584139701</v>
      </c>
      <c r="L336">
        <v>434.81520084223501</v>
      </c>
      <c r="M336">
        <v>71.256418820560199</v>
      </c>
      <c r="N336">
        <v>1.5419484390089799</v>
      </c>
      <c r="O336">
        <v>4.3079160229028499</v>
      </c>
      <c r="P336">
        <v>77.353320438426806</v>
      </c>
      <c r="Q336">
        <v>0.13357030791274399</v>
      </c>
    </row>
    <row r="337" spans="1:17" hidden="1" x14ac:dyDescent="0.3">
      <c r="A337" t="s">
        <v>780</v>
      </c>
      <c r="B337" t="s">
        <v>781</v>
      </c>
      <c r="C337" t="str">
        <f>IFERROR(VLOOKUP(Table1[[#This Row],[Ticker]],[1]!Table2[[Symbol]:[Industry]],2,FALSE),"-")</f>
        <v>-</v>
      </c>
      <c r="D337" t="s">
        <v>40</v>
      </c>
      <c r="E337">
        <v>20188.892107600001</v>
      </c>
      <c r="F337">
        <v>914</v>
      </c>
      <c r="G337">
        <v>-8.5361455315303694</v>
      </c>
      <c r="H337">
        <v>-5.7214562951752299</v>
      </c>
      <c r="I337">
        <v>-3.5098962968608198</v>
      </c>
      <c r="J337">
        <v>-2.30181800680371</v>
      </c>
      <c r="K337">
        <v>924.49260500899095</v>
      </c>
      <c r="M337">
        <v>34.597789328048897</v>
      </c>
      <c r="N337">
        <v>0.46729758779401298</v>
      </c>
      <c r="O337">
        <v>12.144420131291</v>
      </c>
      <c r="P337">
        <v>28.515185601799701</v>
      </c>
    </row>
    <row r="338" spans="1:17" hidden="1" x14ac:dyDescent="0.3">
      <c r="A338" t="s">
        <v>782</v>
      </c>
      <c r="B338" t="s">
        <v>783</v>
      </c>
      <c r="C338" t="str">
        <f>IFERROR(VLOOKUP(Table1[[#This Row],[Ticker]],[1]!Table2[[Symbol]:[Industry]],2,FALSE),"-")</f>
        <v>-</v>
      </c>
      <c r="D338" t="s">
        <v>138</v>
      </c>
      <c r="E338">
        <v>20173.740000000002</v>
      </c>
      <c r="F338">
        <v>145.16</v>
      </c>
      <c r="G338">
        <v>1.45680282512586</v>
      </c>
      <c r="H338">
        <v>0.492956642983777</v>
      </c>
      <c r="I338">
        <v>1.4034425121063501</v>
      </c>
      <c r="J338">
        <v>-2.52068109526956</v>
      </c>
      <c r="K338">
        <v>143.147148557988</v>
      </c>
      <c r="L338">
        <v>132.288752518606</v>
      </c>
      <c r="M338">
        <v>53.328059728626101</v>
      </c>
      <c r="N338">
        <v>0.29724559738038098</v>
      </c>
      <c r="O338">
        <v>6.6753926701570601</v>
      </c>
      <c r="P338">
        <v>27.199439186820801</v>
      </c>
    </row>
    <row r="339" spans="1:17" hidden="1" x14ac:dyDescent="0.3">
      <c r="A339" t="s">
        <v>784</v>
      </c>
      <c r="B339" t="s">
        <v>785</v>
      </c>
      <c r="C339" t="str">
        <f>IFERROR(VLOOKUP(Table1[[#This Row],[Ticker]],[1]!Table2[[Symbol]:[Industry]],2,FALSE),"-")</f>
        <v>-</v>
      </c>
      <c r="D339" t="s">
        <v>138</v>
      </c>
      <c r="E339">
        <v>20155.501969815999</v>
      </c>
      <c r="F339">
        <v>342.7</v>
      </c>
      <c r="G339">
        <v>-11.986792062692199</v>
      </c>
      <c r="H339">
        <v>1.9584379968652601</v>
      </c>
      <c r="I339">
        <v>-8.1084629338787</v>
      </c>
      <c r="J339">
        <v>2.5234949914410101</v>
      </c>
      <c r="K339">
        <v>341.00379322360101</v>
      </c>
      <c r="L339">
        <v>335.72052446780799</v>
      </c>
      <c r="M339">
        <v>42.778347382377802</v>
      </c>
      <c r="N339">
        <v>0.76144813330679695</v>
      </c>
      <c r="O339">
        <v>6.5071491100087497</v>
      </c>
      <c r="P339">
        <v>15.777027027027</v>
      </c>
      <c r="Q339">
        <v>-0.10379904096142301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Row],[Ticker]],[1]!Table2[[Symbol]:[Industry]],2,FALSE),"-")</f>
        <v>-</v>
      </c>
      <c r="D340" t="s">
        <v>138</v>
      </c>
      <c r="E340">
        <v>20080.382850810001</v>
      </c>
      <c r="F340">
        <v>1429.1</v>
      </c>
      <c r="G340">
        <v>187.67239177544599</v>
      </c>
      <c r="H340">
        <v>-9.4968882403997696</v>
      </c>
      <c r="I340">
        <v>3.71344277351275</v>
      </c>
      <c r="J340">
        <v>-5.7103335626475502</v>
      </c>
      <c r="K340">
        <v>1416.2604447619201</v>
      </c>
      <c r="L340">
        <v>1136.85268806925</v>
      </c>
      <c r="M340">
        <v>42.075610730150203</v>
      </c>
      <c r="N340">
        <v>0.79729732989955004</v>
      </c>
      <c r="O340">
        <v>10.2092225876425</v>
      </c>
      <c r="P340">
        <v>221.869369369369</v>
      </c>
    </row>
    <row r="341" spans="1:17" hidden="1" x14ac:dyDescent="0.3">
      <c r="A341" t="s">
        <v>788</v>
      </c>
      <c r="B341" t="s">
        <v>789</v>
      </c>
      <c r="C341" t="str">
        <f>IFERROR(VLOOKUP(Table1[[#This Row],[Ticker]],[1]!Table2[[Symbol]:[Industry]],2,FALSE),"-")</f>
        <v>-</v>
      </c>
      <c r="D341" t="s">
        <v>130</v>
      </c>
      <c r="E341">
        <v>20058.372597000001</v>
      </c>
      <c r="F341">
        <v>13890</v>
      </c>
      <c r="G341">
        <v>166.544116979775</v>
      </c>
      <c r="H341">
        <v>-8.3389339460206795</v>
      </c>
      <c r="I341">
        <v>45.648633868000204</v>
      </c>
      <c r="J341">
        <v>2.29056763927785</v>
      </c>
      <c r="K341">
        <v>12802.2472284832</v>
      </c>
      <c r="L341">
        <v>9174.6579193068992</v>
      </c>
      <c r="M341">
        <v>51.190059059501003</v>
      </c>
      <c r="N341">
        <v>0.25073765157317102</v>
      </c>
      <c r="O341">
        <v>13.046076313894799</v>
      </c>
      <c r="P341">
        <v>212.057693603828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Row],[Ticker]],[1]!Table2[[Symbol]:[Industry]],2,FALSE),"-")</f>
        <v>-</v>
      </c>
      <c r="D342" t="s">
        <v>46</v>
      </c>
      <c r="E342">
        <v>20044.0023219</v>
      </c>
      <c r="F342">
        <v>319.25</v>
      </c>
      <c r="G342">
        <v>80.926225054960398</v>
      </c>
      <c r="H342">
        <v>-8.0819934852578896</v>
      </c>
      <c r="I342">
        <v>34.122836034353199</v>
      </c>
      <c r="J342">
        <v>-5.8521151624582304</v>
      </c>
      <c r="K342">
        <v>317.95211646982699</v>
      </c>
      <c r="L342">
        <v>251.18423571796799</v>
      </c>
      <c r="M342">
        <v>40.213970164552002</v>
      </c>
      <c r="N342">
        <v>1.0908977641558799</v>
      </c>
      <c r="O342">
        <v>14.173844949099401</v>
      </c>
      <c r="P342">
        <v>133.797143903332</v>
      </c>
      <c r="Q342">
        <v>0.156103562330215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Row],[Ticker]],[1]!Table2[[Symbol]:[Industry]],2,FALSE),"-")</f>
        <v>-</v>
      </c>
      <c r="D343" t="s">
        <v>193</v>
      </c>
      <c r="E343">
        <v>20041.794002999999</v>
      </c>
      <c r="F343">
        <v>1233.75</v>
      </c>
      <c r="G343">
        <v>70.890511268913798</v>
      </c>
      <c r="H343">
        <v>-2.7674958693592902</v>
      </c>
      <c r="I343">
        <v>34.524833631590496</v>
      </c>
      <c r="J343">
        <v>-6.7873570552226798</v>
      </c>
      <c r="K343">
        <v>1259.27277789304</v>
      </c>
      <c r="L343">
        <v>1033.0048802840399</v>
      </c>
      <c r="M343">
        <v>35.786949191974202</v>
      </c>
      <c r="N343">
        <v>0.55020003825099295</v>
      </c>
      <c r="O343">
        <v>15.7325227963525</v>
      </c>
      <c r="P343">
        <v>105.865176038711</v>
      </c>
      <c r="Q343">
        <v>0.13440257092397701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Row],[Ticker]],[1]!Table2[[Symbol]:[Industry]],2,FALSE),"-")</f>
        <v>-</v>
      </c>
      <c r="D344" t="s">
        <v>796</v>
      </c>
      <c r="E344">
        <v>19894.061822250002</v>
      </c>
      <c r="F344">
        <v>288.75</v>
      </c>
      <c r="G344">
        <v>71.712457958756204</v>
      </c>
      <c r="H344">
        <v>20.748020908197301</v>
      </c>
      <c r="I344">
        <v>28.9020228801045</v>
      </c>
      <c r="J344">
        <v>7.9995002523062597</v>
      </c>
      <c r="K344">
        <v>239.568216821345</v>
      </c>
      <c r="L344">
        <v>201.63737580331301</v>
      </c>
      <c r="M344">
        <v>64.727049594816805</v>
      </c>
      <c r="N344">
        <v>2.8649545774556202</v>
      </c>
      <c r="O344">
        <v>10.095238095238001</v>
      </c>
      <c r="P344">
        <v>99.550794747753997</v>
      </c>
      <c r="Q344">
        <v>2.4956931483216999E-2</v>
      </c>
    </row>
    <row r="345" spans="1:17" x14ac:dyDescent="0.3">
      <c r="A345" t="s">
        <v>797</v>
      </c>
      <c r="B345" t="s">
        <v>798</v>
      </c>
      <c r="C345" t="str">
        <f>IFERROR(VLOOKUP(Table1[[#This Row],[Ticker]],[1]!Table2[[Symbol]:[Industry]],2,FALSE),"-")</f>
        <v>-</v>
      </c>
      <c r="D345" t="s">
        <v>633</v>
      </c>
      <c r="E345">
        <v>19882.222210479998</v>
      </c>
      <c r="F345">
        <v>137.9</v>
      </c>
      <c r="G345">
        <v>64.532830259768403</v>
      </c>
      <c r="H345">
        <v>-5.9618698951149396</v>
      </c>
      <c r="I345">
        <v>19.547077080460699</v>
      </c>
      <c r="J345">
        <v>-7.2760764492281602</v>
      </c>
      <c r="K345">
        <v>118.371367610693</v>
      </c>
      <c r="L345">
        <v>99.639077415828595</v>
      </c>
      <c r="M345">
        <v>67.008586014935901</v>
      </c>
      <c r="N345">
        <v>1.5310271875013399</v>
      </c>
      <c r="O345">
        <v>1.8854242204495899</v>
      </c>
      <c r="P345">
        <v>124.227642276422</v>
      </c>
      <c r="Q345">
        <v>6.7340102856127002E-2</v>
      </c>
    </row>
    <row r="346" spans="1:17" x14ac:dyDescent="0.3">
      <c r="A346" t="s">
        <v>799</v>
      </c>
      <c r="B346" t="s">
        <v>800</v>
      </c>
      <c r="C346" t="str">
        <f>IFERROR(VLOOKUP(Table1[[#This Row],[Ticker]],[1]!Table2[[Symbol]:[Industry]],2,FALSE),"-")</f>
        <v>-</v>
      </c>
      <c r="D346" t="s">
        <v>279</v>
      </c>
      <c r="E346">
        <v>19693.475268599999</v>
      </c>
      <c r="F346">
        <v>395.5</v>
      </c>
      <c r="G346">
        <v>0.95685149952514603</v>
      </c>
      <c r="H346">
        <v>10.865483329070701</v>
      </c>
      <c r="I346">
        <v>-19.758546069074701</v>
      </c>
      <c r="J346">
        <v>11.2001515335697</v>
      </c>
      <c r="K346">
        <v>355.69726135041799</v>
      </c>
      <c r="L346">
        <v>368.23874600213298</v>
      </c>
      <c r="M346">
        <v>86.232487357168395</v>
      </c>
      <c r="N346">
        <v>1.4880638452459101</v>
      </c>
      <c r="O346">
        <v>41.087231352718</v>
      </c>
      <c r="P346">
        <v>34.363852556480303</v>
      </c>
      <c r="Q346">
        <v>0.124673935365312</v>
      </c>
    </row>
    <row r="347" spans="1:17" x14ac:dyDescent="0.3">
      <c r="A347" t="s">
        <v>801</v>
      </c>
      <c r="B347" t="s">
        <v>802</v>
      </c>
      <c r="C347" t="str">
        <f>IFERROR(VLOOKUP(Table1[[#This Row],[Ticker]],[1]!Table2[[Symbol]:[Industry]],2,FALSE),"-")</f>
        <v>-</v>
      </c>
      <c r="D347" t="s">
        <v>116</v>
      </c>
      <c r="E347">
        <v>19688.8027243</v>
      </c>
      <c r="F347">
        <v>786.35</v>
      </c>
      <c r="G347">
        <v>38.653105564934599</v>
      </c>
      <c r="H347">
        <v>3.1829258880256499</v>
      </c>
      <c r="I347">
        <v>28.630571295425302</v>
      </c>
      <c r="J347">
        <v>4.4605493806177501</v>
      </c>
      <c r="K347">
        <v>685.50296332366304</v>
      </c>
      <c r="L347">
        <v>583.072538664033</v>
      </c>
      <c r="M347">
        <v>74.515292009642195</v>
      </c>
      <c r="N347">
        <v>1.52917719668034</v>
      </c>
      <c r="O347">
        <v>1.0300756660520201</v>
      </c>
      <c r="P347">
        <v>74.666814749000395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Row],[Ticker]],[1]!Table2[[Symbol]:[Industry]],2,FALSE),"-")</f>
        <v>-</v>
      </c>
      <c r="D348" t="s">
        <v>595</v>
      </c>
      <c r="E348">
        <v>19544.94373572</v>
      </c>
      <c r="F348">
        <v>38.840000000000003</v>
      </c>
      <c r="G348">
        <v>-5.77075000751414</v>
      </c>
      <c r="H348">
        <v>-1.6921310684353099</v>
      </c>
      <c r="I348">
        <v>-25.711040800928998</v>
      </c>
      <c r="J348">
        <v>-5.4943161569285204</v>
      </c>
      <c r="K348">
        <v>38.224896460667303</v>
      </c>
      <c r="L348">
        <v>38.4801222023778</v>
      </c>
      <c r="M348">
        <v>56.251403124096001</v>
      </c>
      <c r="N348">
        <v>2.1241337540462899</v>
      </c>
      <c r="O348">
        <v>36.199794026776502</v>
      </c>
      <c r="P348">
        <v>22.138364779874198</v>
      </c>
      <c r="Q348">
        <v>5.5454340732005003E-2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-</v>
      </c>
      <c r="D349" t="s">
        <v>138</v>
      </c>
      <c r="E349">
        <v>19413.5132705</v>
      </c>
      <c r="F349">
        <v>1715.1</v>
      </c>
      <c r="G349">
        <v>168.59993731152599</v>
      </c>
      <c r="H349">
        <v>-13.530829794949801</v>
      </c>
      <c r="I349">
        <v>8.9910656834567408</v>
      </c>
      <c r="J349">
        <v>-1.7682592112857201</v>
      </c>
      <c r="K349">
        <v>1849.08253805858</v>
      </c>
      <c r="L349">
        <v>1493.69461872543</v>
      </c>
      <c r="M349">
        <v>30.290555944133299</v>
      </c>
      <c r="N349">
        <v>1.5068226329043799</v>
      </c>
      <c r="O349">
        <v>25.987021950439999</v>
      </c>
      <c r="P349">
        <v>217.836626530008</v>
      </c>
      <c r="Q349">
        <v>0.10657877128311501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Row],[Ticker]],[1]!Table2[[Symbol]:[Industry]],2,FALSE),"-")</f>
        <v>-</v>
      </c>
      <c r="D350" t="s">
        <v>78</v>
      </c>
      <c r="E350">
        <v>19410.2375551</v>
      </c>
      <c r="F350">
        <v>821.45</v>
      </c>
      <c r="G350">
        <v>-30.012629759219202</v>
      </c>
      <c r="H350">
        <v>2.3556495976648901E-2</v>
      </c>
      <c r="I350">
        <v>-28.235398625099201</v>
      </c>
      <c r="J350">
        <v>0.57297071715384496</v>
      </c>
      <c r="K350">
        <v>813.491460397531</v>
      </c>
      <c r="L350">
        <v>846.72256470347997</v>
      </c>
      <c r="M350">
        <v>56.8258311337596</v>
      </c>
      <c r="N350">
        <v>0.84231670206690101</v>
      </c>
      <c r="O350">
        <v>28.8209872785927</v>
      </c>
      <c r="P350">
        <v>17.349999999999898</v>
      </c>
      <c r="Q350">
        <v>-8.0612730734465995E-2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Row],[Ticker]],[1]!Table2[[Symbol]:[Industry]],2,FALSE),"-")</f>
        <v>-</v>
      </c>
      <c r="D351" t="s">
        <v>542</v>
      </c>
      <c r="E351">
        <v>19398.371491400001</v>
      </c>
      <c r="F351">
        <v>2152.6999999999998</v>
      </c>
      <c r="G351">
        <v>18.2070412775265</v>
      </c>
      <c r="H351">
        <v>-14.0163138473991</v>
      </c>
      <c r="I351">
        <v>-46.437432711825799</v>
      </c>
      <c r="J351">
        <v>-0.15292432244397899</v>
      </c>
      <c r="K351">
        <v>2349.46261659733</v>
      </c>
      <c r="L351">
        <v>2513.6010673199598</v>
      </c>
      <c r="M351">
        <v>47.382592129855901</v>
      </c>
      <c r="N351">
        <v>1.3014183061228399</v>
      </c>
      <c r="O351">
        <v>80.982022576299499</v>
      </c>
      <c r="P351">
        <v>43.4129442723426</v>
      </c>
      <c r="Q351">
        <v>5.6635211320535998E-2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-</v>
      </c>
      <c r="D352" t="s">
        <v>394</v>
      </c>
      <c r="E352">
        <v>19315.36875369</v>
      </c>
      <c r="F352">
        <v>8140.35</v>
      </c>
      <c r="G352">
        <v>1.90005598180309</v>
      </c>
      <c r="H352">
        <v>-1.6041830286076</v>
      </c>
      <c r="I352">
        <v>21.722134872977399</v>
      </c>
      <c r="J352">
        <v>5.2722337882916701</v>
      </c>
      <c r="K352">
        <v>7841.92663746566</v>
      </c>
      <c r="L352">
        <v>7135.2602896503304</v>
      </c>
      <c r="M352">
        <v>53.817447422327298</v>
      </c>
      <c r="N352">
        <v>1.3052685970280999</v>
      </c>
      <c r="O352">
        <v>10.3146670597701</v>
      </c>
      <c r="P352">
        <v>48.367841650566803</v>
      </c>
      <c r="Q352">
        <v>1.7367816311204001E-2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533</v>
      </c>
      <c r="E353">
        <v>19229.231300744999</v>
      </c>
      <c r="F353">
        <v>1700.85</v>
      </c>
      <c r="G353">
        <v>17.984282170558899</v>
      </c>
      <c r="H353">
        <v>-9.1976567787625001</v>
      </c>
      <c r="I353">
        <v>5.2265941491402996</v>
      </c>
      <c r="J353">
        <v>-1.64133980742533</v>
      </c>
      <c r="K353">
        <v>1733.5112234976</v>
      </c>
      <c r="L353">
        <v>1595.91096131015</v>
      </c>
      <c r="M353">
        <v>42.216349607183197</v>
      </c>
      <c r="N353">
        <v>0.79627901659421796</v>
      </c>
      <c r="O353">
        <v>11.823500014698499</v>
      </c>
      <c r="P353">
        <v>49.617346938775498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46</v>
      </c>
      <c r="E354">
        <v>19195.244688700001</v>
      </c>
      <c r="F354">
        <v>1650.5</v>
      </c>
      <c r="G354">
        <v>214.50154989998501</v>
      </c>
      <c r="H354">
        <v>3.89191437840647</v>
      </c>
      <c r="I354">
        <v>104.19964817330499</v>
      </c>
      <c r="J354">
        <v>-2.6145153034434601</v>
      </c>
      <c r="K354">
        <v>1466.4785887232399</v>
      </c>
      <c r="L354">
        <v>1040.3196665487701</v>
      </c>
      <c r="M354">
        <v>55.021454241671897</v>
      </c>
      <c r="N354">
        <v>0.618743070067172</v>
      </c>
      <c r="O354">
        <v>7.6643441381399597</v>
      </c>
      <c r="P354">
        <v>282.06018518518499</v>
      </c>
      <c r="Q354">
        <v>0.18705373546839699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428</v>
      </c>
      <c r="E355">
        <v>19136.5102604399</v>
      </c>
      <c r="F355">
        <v>1340.4</v>
      </c>
      <c r="G355">
        <v>49.373559275082897</v>
      </c>
      <c r="H355">
        <v>-1.2755914597012501</v>
      </c>
      <c r="I355">
        <v>23.394418797180801</v>
      </c>
      <c r="J355">
        <v>-3.9884174952515701</v>
      </c>
      <c r="K355">
        <v>1255.7680720267299</v>
      </c>
      <c r="L355">
        <v>1049.97210723849</v>
      </c>
      <c r="M355">
        <v>51.930608649004597</v>
      </c>
      <c r="N355">
        <v>0.67509443281265302</v>
      </c>
      <c r="O355">
        <v>15.1671142942405</v>
      </c>
      <c r="P355">
        <v>84.8827586206896</v>
      </c>
      <c r="Q355">
        <v>0.178045594672848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156</v>
      </c>
      <c r="E356">
        <v>19117.563118425001</v>
      </c>
      <c r="F356">
        <v>799.55</v>
      </c>
      <c r="G356">
        <v>157.696548882634</v>
      </c>
      <c r="H356">
        <v>-14.5691048587328</v>
      </c>
      <c r="I356">
        <v>38.669379025185997</v>
      </c>
      <c r="J356">
        <v>1.2009689307907601</v>
      </c>
      <c r="K356">
        <v>808.10774614101194</v>
      </c>
      <c r="L356">
        <v>649.79288565903903</v>
      </c>
      <c r="M356">
        <v>51.773846232411302</v>
      </c>
      <c r="N356">
        <v>1.19940344166688</v>
      </c>
      <c r="O356">
        <v>22.568945031580199</v>
      </c>
      <c r="P356">
        <v>183.52836879432601</v>
      </c>
      <c r="Q356">
        <v>0.17799079424768399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552</v>
      </c>
      <c r="E357">
        <v>18841.494726299999</v>
      </c>
      <c r="F357">
        <v>1465.95</v>
      </c>
      <c r="G357">
        <v>-40.946077701505097</v>
      </c>
      <c r="H357">
        <v>0.60664919126226202</v>
      </c>
      <c r="I357">
        <v>-7.6625814985575902</v>
      </c>
      <c r="J357">
        <v>-1.96795700359004</v>
      </c>
      <c r="K357">
        <v>1505.85535821083</v>
      </c>
      <c r="L357">
        <v>1491.60690583992</v>
      </c>
      <c r="M357">
        <v>23.404498838275799</v>
      </c>
      <c r="N357">
        <v>1.20716255580823</v>
      </c>
      <c r="O357">
        <v>20.839728503700599</v>
      </c>
      <c r="P357">
        <v>15.520094562647699</v>
      </c>
      <c r="Q357">
        <v>-9.6547366937155002E-2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176</v>
      </c>
      <c r="E358">
        <v>18771.312479519998</v>
      </c>
      <c r="F358">
        <v>332.7</v>
      </c>
      <c r="G358">
        <v>-5.9424047094582697</v>
      </c>
      <c r="H358">
        <v>7.8548168218809398</v>
      </c>
      <c r="I358">
        <v>-24.634958902206598</v>
      </c>
      <c r="J358">
        <v>-0.44706238190627401</v>
      </c>
      <c r="K358">
        <v>319.40448751787602</v>
      </c>
      <c r="L358">
        <v>314.656314580431</v>
      </c>
      <c r="M358">
        <v>50.354349857994997</v>
      </c>
      <c r="N358">
        <v>0.89613542774434396</v>
      </c>
      <c r="O358">
        <v>22.257288848812699</v>
      </c>
      <c r="P358">
        <v>30.726915520628602</v>
      </c>
      <c r="Q358">
        <v>-4.2234253683567001E-2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Row],[Ticker]],[1]!Table2[[Symbol]:[Industry]],2,FALSE),"-")</f>
        <v>-</v>
      </c>
      <c r="D359" t="s">
        <v>701</v>
      </c>
      <c r="E359">
        <v>18747.967540000001</v>
      </c>
      <c r="F359">
        <v>1392.1</v>
      </c>
      <c r="G359">
        <v>88.037605754511205</v>
      </c>
      <c r="H359">
        <v>-25.654507237482399</v>
      </c>
      <c r="I359">
        <v>25.667136892266001</v>
      </c>
      <c r="J359">
        <v>-11.694396377360301</v>
      </c>
      <c r="K359">
        <v>1521.5250265111199</v>
      </c>
      <c r="L359">
        <v>1161.6567408184501</v>
      </c>
      <c r="M359">
        <v>23.6771950300678</v>
      </c>
      <c r="N359">
        <v>0.57195624698596903</v>
      </c>
      <c r="O359">
        <v>36.265354500395098</v>
      </c>
      <c r="P359">
        <v>128.17570890018001</v>
      </c>
      <c r="Q359">
        <v>0.237816773060576</v>
      </c>
    </row>
    <row r="360" spans="1:17" hidden="1" x14ac:dyDescent="0.3">
      <c r="A360" t="s">
        <v>827</v>
      </c>
      <c r="B360" t="s">
        <v>828</v>
      </c>
      <c r="C360" t="str">
        <f>IFERROR(VLOOKUP(Table1[[#This Row],[Ticker]],[1]!Table2[[Symbol]:[Industry]],2,FALSE),"-")</f>
        <v>-</v>
      </c>
      <c r="D360" t="s">
        <v>257</v>
      </c>
      <c r="E360">
        <v>18731.246633085</v>
      </c>
      <c r="F360">
        <v>650.15</v>
      </c>
      <c r="G360">
        <v>37.986686738170597</v>
      </c>
      <c r="H360">
        <v>-3.4502482251703701</v>
      </c>
      <c r="I360">
        <v>22.4615777509396</v>
      </c>
      <c r="J360">
        <v>-6.8110372289373498</v>
      </c>
      <c r="K360">
        <v>645.42960149694295</v>
      </c>
      <c r="L360">
        <v>544.363370773366</v>
      </c>
      <c r="M360">
        <v>33.416819319801</v>
      </c>
      <c r="N360">
        <v>0.89990894978331604</v>
      </c>
      <c r="O360">
        <v>12.650926709220901</v>
      </c>
      <c r="P360">
        <v>70.174060986781797</v>
      </c>
      <c r="Q360">
        <v>-4.3054213638952003E-2</v>
      </c>
    </row>
    <row r="361" spans="1:17" x14ac:dyDescent="0.3">
      <c r="A361" t="s">
        <v>829</v>
      </c>
      <c r="B361" t="s">
        <v>830</v>
      </c>
      <c r="C361" t="str">
        <f>IFERROR(VLOOKUP(Table1[[#This Row],[Ticker]],[1]!Table2[[Symbol]:[Industry]],2,FALSE),"-")</f>
        <v>-</v>
      </c>
      <c r="D361" t="s">
        <v>309</v>
      </c>
      <c r="E361">
        <v>18722.43515904</v>
      </c>
      <c r="F361">
        <v>1702.2</v>
      </c>
      <c r="G361">
        <v>-20.2766020505175</v>
      </c>
      <c r="H361">
        <v>-5.3526806119652903</v>
      </c>
      <c r="I361">
        <v>-35.202006984970303</v>
      </c>
      <c r="J361">
        <v>-1.3535661043009199</v>
      </c>
      <c r="K361">
        <v>1816.0305162575701</v>
      </c>
      <c r="L361">
        <v>1826.4352549902501</v>
      </c>
      <c r="M361">
        <v>28.1933425036984</v>
      </c>
      <c r="N361">
        <v>1.4947652016475801</v>
      </c>
      <c r="O361">
        <v>44.4571730701444</v>
      </c>
      <c r="P361">
        <v>13.1029900332225</v>
      </c>
      <c r="Q361">
        <v>5.5458237974486999E-2</v>
      </c>
    </row>
    <row r="362" spans="1:17" x14ac:dyDescent="0.3">
      <c r="A362" t="s">
        <v>831</v>
      </c>
      <c r="B362" t="s">
        <v>832</v>
      </c>
      <c r="C362" t="str">
        <f>IFERROR(VLOOKUP(Table1[[#This Row],[Ticker]],[1]!Table2[[Symbol]:[Industry]],2,FALSE),"-")</f>
        <v>-</v>
      </c>
      <c r="D362" t="s">
        <v>542</v>
      </c>
      <c r="E362">
        <v>18679.45604184</v>
      </c>
      <c r="F362">
        <v>440.55</v>
      </c>
      <c r="G362">
        <v>-47.050438899780801</v>
      </c>
      <c r="H362">
        <v>-17.524584787104299</v>
      </c>
      <c r="I362">
        <v>-36.1448631075503</v>
      </c>
      <c r="J362">
        <v>-3.5048353438781502E-2</v>
      </c>
      <c r="K362">
        <v>457.650054452917</v>
      </c>
      <c r="L362">
        <v>479.60248477566898</v>
      </c>
      <c r="M362">
        <v>42.662240570024103</v>
      </c>
      <c r="N362">
        <v>0.647307956076007</v>
      </c>
      <c r="O362">
        <v>55.492582180313299</v>
      </c>
      <c r="P362">
        <v>44.784409096884403</v>
      </c>
      <c r="Q362">
        <v>3.9359327769664998E-2</v>
      </c>
    </row>
    <row r="363" spans="1:17" hidden="1" x14ac:dyDescent="0.3">
      <c r="A363" t="s">
        <v>833</v>
      </c>
      <c r="B363" t="s">
        <v>834</v>
      </c>
      <c r="C363" t="str">
        <f>IFERROR(VLOOKUP(Table1[[#This Row],[Ticker]],[1]!Table2[[Symbol]:[Industry]],2,FALSE),"-")</f>
        <v>-</v>
      </c>
      <c r="D363" t="s">
        <v>835</v>
      </c>
      <c r="E363">
        <v>18231.8894373</v>
      </c>
      <c r="F363">
        <v>1679</v>
      </c>
      <c r="G363">
        <v>-4.5926056205336598</v>
      </c>
      <c r="H363">
        <v>-12.1113279305965</v>
      </c>
      <c r="I363">
        <v>8.5981229613582606</v>
      </c>
      <c r="J363">
        <v>-2.4424377618949702</v>
      </c>
      <c r="K363">
        <v>1657.9935697286301</v>
      </c>
      <c r="M363">
        <v>40.5203339483595</v>
      </c>
      <c r="O363">
        <v>15.452650387135099</v>
      </c>
      <c r="P363">
        <v>36.321195144724499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-</v>
      </c>
      <c r="D364" t="s">
        <v>27</v>
      </c>
      <c r="E364">
        <v>17946.236533859999</v>
      </c>
      <c r="F364">
        <v>91.8</v>
      </c>
      <c r="G364">
        <v>-9.5670901478906796</v>
      </c>
      <c r="H364">
        <v>17.4738797310081</v>
      </c>
      <c r="I364">
        <v>-15.267693293027801</v>
      </c>
      <c r="J364">
        <v>-7.6830691175753598</v>
      </c>
      <c r="K364">
        <v>86.600796430271004</v>
      </c>
      <c r="L364">
        <v>84.403957496950795</v>
      </c>
      <c r="M364">
        <v>45.5294786028104</v>
      </c>
      <c r="N364">
        <v>1.4969419582002199</v>
      </c>
      <c r="O364">
        <v>21.350762527233101</v>
      </c>
      <c r="P364">
        <v>41.122213681783201</v>
      </c>
      <c r="Q364">
        <v>8.0004495440680001E-2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407</v>
      </c>
      <c r="E365">
        <v>17924.920105950001</v>
      </c>
      <c r="F365">
        <v>289.89999999999998</v>
      </c>
      <c r="G365">
        <v>20.173219601641701</v>
      </c>
      <c r="H365">
        <v>-11.1208364604644</v>
      </c>
      <c r="I365">
        <v>22.708999858222199</v>
      </c>
      <c r="J365">
        <v>-8.3611570716768302</v>
      </c>
      <c r="K365">
        <v>312.24898187356098</v>
      </c>
      <c r="L365">
        <v>266.76264349519897</v>
      </c>
      <c r="M365">
        <v>22.661664929876999</v>
      </c>
      <c r="N365">
        <v>0.58273702057833598</v>
      </c>
      <c r="O365">
        <v>22.7664711969644</v>
      </c>
      <c r="P365">
        <v>56.027987082884799</v>
      </c>
      <c r="Q365">
        <v>5.7177529908164E-2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176</v>
      </c>
      <c r="E366">
        <v>17911.868373629899</v>
      </c>
      <c r="F366">
        <v>1813.35</v>
      </c>
      <c r="G366">
        <v>46.467745266718197</v>
      </c>
      <c r="H366">
        <v>4.0732811865943299</v>
      </c>
      <c r="I366">
        <v>11.1700892663353</v>
      </c>
      <c r="J366">
        <v>-4.6355533386458001</v>
      </c>
      <c r="K366">
        <v>1645.2879573482401</v>
      </c>
      <c r="L366">
        <v>1399.9447881405499</v>
      </c>
      <c r="M366">
        <v>55.080935618763199</v>
      </c>
      <c r="N366">
        <v>0.87275809030497697</v>
      </c>
      <c r="O366">
        <v>5.44847933382965</v>
      </c>
      <c r="P366">
        <v>86.837360259646502</v>
      </c>
      <c r="Q366">
        <v>3.8339642853511997E-2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545</v>
      </c>
      <c r="E367">
        <v>17859.196929000002</v>
      </c>
      <c r="F367">
        <v>3601.85</v>
      </c>
      <c r="G367">
        <v>-42.2110371815238</v>
      </c>
      <c r="H367">
        <v>-5.3505772517332497</v>
      </c>
      <c r="I367">
        <v>5.6509479532600402</v>
      </c>
      <c r="J367">
        <v>-2.9658764710697301</v>
      </c>
      <c r="K367">
        <v>3545.4631881534301</v>
      </c>
      <c r="L367">
        <v>3560.9716000222702</v>
      </c>
      <c r="M367">
        <v>50.839505415661797</v>
      </c>
      <c r="N367">
        <v>1.3138052884362501</v>
      </c>
      <c r="O367">
        <v>31.1617640934519</v>
      </c>
      <c r="P367">
        <v>25.240355360837199</v>
      </c>
      <c r="Q367">
        <v>-4.8689130380857003E-2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846</v>
      </c>
      <c r="E368">
        <v>17786.38271261</v>
      </c>
      <c r="F368">
        <v>1853.3</v>
      </c>
      <c r="G368">
        <v>3.3600217326429398</v>
      </c>
      <c r="H368">
        <v>-12.955697969538001</v>
      </c>
      <c r="I368">
        <v>4.1936280033119298</v>
      </c>
      <c r="J368">
        <v>-4.7366262985226903</v>
      </c>
      <c r="K368">
        <v>1920.5162268696099</v>
      </c>
      <c r="L368">
        <v>1662.8214524243399</v>
      </c>
      <c r="M368">
        <v>29.926154603996899</v>
      </c>
      <c r="N368">
        <v>0.64072360971636799</v>
      </c>
      <c r="O368">
        <v>20.6820266551556</v>
      </c>
      <c r="P368">
        <v>48.252139828813696</v>
      </c>
      <c r="Q368">
        <v>6.9292694781644001E-2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Row],[Ticker]],[1]!Table2[[Symbol]:[Industry]],2,FALSE),"-")</f>
        <v>-</v>
      </c>
      <c r="D369" t="s">
        <v>21</v>
      </c>
      <c r="E369">
        <v>17765.810401620001</v>
      </c>
      <c r="F369">
        <v>639.95000000000005</v>
      </c>
      <c r="G369">
        <v>-0.55462833648742904</v>
      </c>
      <c r="H369">
        <v>1.5561876095573901</v>
      </c>
      <c r="I369">
        <v>-31.325908295018401</v>
      </c>
      <c r="J369">
        <v>-10.232630062497799</v>
      </c>
      <c r="K369">
        <v>647.59669725992205</v>
      </c>
      <c r="L369">
        <v>637.16708441550497</v>
      </c>
      <c r="M369">
        <v>38.910868012680297</v>
      </c>
      <c r="N369">
        <v>1.14554315130509</v>
      </c>
      <c r="O369">
        <v>35.948120946948897</v>
      </c>
      <c r="P369">
        <v>36.2755536626916</v>
      </c>
      <c r="Q369">
        <v>7.4333880500677005E-2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Row],[Ticker]],[1]!Table2[[Symbol]:[Industry]],2,FALSE),"-")</f>
        <v>-</v>
      </c>
      <c r="D370" t="s">
        <v>51</v>
      </c>
      <c r="E370">
        <v>17727</v>
      </c>
      <c r="F370">
        <v>7090.8</v>
      </c>
      <c r="G370">
        <v>61.948196129170903</v>
      </c>
      <c r="H370">
        <v>1.8918324954790999</v>
      </c>
      <c r="I370">
        <v>-6.2553724437724201</v>
      </c>
      <c r="J370">
        <v>2.76848567603311</v>
      </c>
      <c r="K370">
        <v>6553.0862383137701</v>
      </c>
      <c r="L370">
        <v>5668.1274033855298</v>
      </c>
      <c r="M370">
        <v>59.630655524032797</v>
      </c>
      <c r="N370">
        <v>0.87534974685121703</v>
      </c>
      <c r="O370">
        <v>6.7890788063405996</v>
      </c>
      <c r="P370">
        <v>88.484848484848499</v>
      </c>
      <c r="Q370">
        <v>9.0046281089814995E-2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Row],[Ticker]],[1]!Table2[[Symbol]:[Industry]],2,FALSE),"-")</f>
        <v>-</v>
      </c>
      <c r="D371" t="s">
        <v>595</v>
      </c>
      <c r="E371">
        <v>17722.699369395999</v>
      </c>
      <c r="F371">
        <v>184.22</v>
      </c>
      <c r="G371">
        <v>36.696415291808897</v>
      </c>
      <c r="H371">
        <v>18.2096981410442</v>
      </c>
      <c r="I371">
        <v>11.8566126964887</v>
      </c>
      <c r="J371">
        <v>-0.84833424245108002</v>
      </c>
      <c r="K371">
        <v>164.56953336411101</v>
      </c>
      <c r="L371">
        <v>146.912587468222</v>
      </c>
      <c r="M371">
        <v>58.431606441385703</v>
      </c>
      <c r="N371">
        <v>1.90796581995055</v>
      </c>
      <c r="O371">
        <v>5.1460210617739497</v>
      </c>
      <c r="P371">
        <v>63.605683836589698</v>
      </c>
      <c r="Q371">
        <v>2.3935026399323E-2</v>
      </c>
    </row>
    <row r="372" spans="1:17" hidden="1" x14ac:dyDescent="0.3">
      <c r="A372" t="s">
        <v>853</v>
      </c>
      <c r="B372" t="s">
        <v>854</v>
      </c>
      <c r="C372" t="str">
        <f>IFERROR(VLOOKUP(Table1[[#This Row],[Ticker]],[1]!Table2[[Symbol]:[Industry]],2,FALSE),"-")</f>
        <v>-</v>
      </c>
      <c r="D372" t="s">
        <v>57</v>
      </c>
      <c r="E372">
        <v>17602.418701350001</v>
      </c>
      <c r="F372">
        <v>412.7</v>
      </c>
      <c r="G372">
        <v>1.28547222284888</v>
      </c>
      <c r="H372">
        <v>-8.1010988677662592</v>
      </c>
      <c r="I372">
        <v>14.476200804740801</v>
      </c>
      <c r="J372">
        <v>-8.6873121470139392</v>
      </c>
      <c r="K372">
        <v>405.53662661346198</v>
      </c>
      <c r="M372">
        <v>35.868106783574</v>
      </c>
      <c r="O372">
        <v>17.9912769566271</v>
      </c>
      <c r="P372">
        <v>41.335616438356098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Row],[Ticker]],[1]!Table2[[Symbol]:[Industry]],2,FALSE),"-")</f>
        <v>-</v>
      </c>
      <c r="D373" t="s">
        <v>857</v>
      </c>
      <c r="E373">
        <v>17595.143058475001</v>
      </c>
      <c r="F373">
        <v>197.87</v>
      </c>
      <c r="G373">
        <v>31.942009774211101</v>
      </c>
      <c r="H373">
        <v>2.81651815138295</v>
      </c>
      <c r="I373">
        <v>25.574834483933099</v>
      </c>
      <c r="J373">
        <v>2.2002338487289901</v>
      </c>
      <c r="K373">
        <v>176.452725181083</v>
      </c>
      <c r="L373">
        <v>158.054851955179</v>
      </c>
      <c r="M373">
        <v>70.693096679204501</v>
      </c>
      <c r="N373">
        <v>1.24872935882548</v>
      </c>
      <c r="O373">
        <v>0.95011876484560798</v>
      </c>
      <c r="P373">
        <v>63.057272352698803</v>
      </c>
      <c r="Q373">
        <v>3.0493011888502002E-2</v>
      </c>
    </row>
    <row r="374" spans="1:17" x14ac:dyDescent="0.3">
      <c r="A374" t="s">
        <v>858</v>
      </c>
      <c r="B374" t="s">
        <v>859</v>
      </c>
      <c r="C374" t="str">
        <f>IFERROR(VLOOKUP(Table1[[#This Row],[Ticker]],[1]!Table2[[Symbol]:[Industry]],2,FALSE),"-")</f>
        <v>-</v>
      </c>
      <c r="D374" t="s">
        <v>306</v>
      </c>
      <c r="E374">
        <v>17486.189227424999</v>
      </c>
      <c r="F374">
        <v>801.75</v>
      </c>
      <c r="G374">
        <v>45.072488698047998</v>
      </c>
      <c r="H374">
        <v>-9.5917019622930209</v>
      </c>
      <c r="I374">
        <v>-11.406798577632401</v>
      </c>
      <c r="J374">
        <v>-6.3163765748272001</v>
      </c>
      <c r="K374">
        <v>818.50910168529799</v>
      </c>
      <c r="L374">
        <v>747.38177797205503</v>
      </c>
      <c r="M374">
        <v>44.088027340884899</v>
      </c>
      <c r="N374">
        <v>0.56958160711899197</v>
      </c>
      <c r="O374">
        <v>19.4886186467103</v>
      </c>
      <c r="P374">
        <v>69.844296155068307</v>
      </c>
      <c r="Q374">
        <v>0.19101106760541101</v>
      </c>
    </row>
    <row r="375" spans="1:17" x14ac:dyDescent="0.3">
      <c r="A375" t="s">
        <v>860</v>
      </c>
      <c r="B375" t="s">
        <v>861</v>
      </c>
      <c r="C375" t="str">
        <f>IFERROR(VLOOKUP(Table1[[#This Row],[Ticker]],[1]!Table2[[Symbol]:[Industry]],2,FALSE),"-")</f>
        <v>-</v>
      </c>
      <c r="D375" t="s">
        <v>138</v>
      </c>
      <c r="E375">
        <v>17424.462226644999</v>
      </c>
      <c r="F375">
        <v>509.65</v>
      </c>
      <c r="G375">
        <v>134.39377713092099</v>
      </c>
      <c r="H375">
        <v>-6.0768514980584696</v>
      </c>
      <c r="I375">
        <v>46.871158911228903</v>
      </c>
      <c r="J375">
        <v>-8.0690109439856101</v>
      </c>
      <c r="K375">
        <v>472.05893129441699</v>
      </c>
      <c r="L375">
        <v>363.016984424182</v>
      </c>
      <c r="M375">
        <v>45.428971245124799</v>
      </c>
      <c r="N375">
        <v>0.80324925049009799</v>
      </c>
      <c r="O375">
        <v>10.8603943883057</v>
      </c>
      <c r="P375">
        <v>181.10865968008801</v>
      </c>
      <c r="Q375">
        <v>0.218974837908058</v>
      </c>
    </row>
    <row r="376" spans="1:17" x14ac:dyDescent="0.3">
      <c r="A376" t="s">
        <v>862</v>
      </c>
      <c r="B376" t="s">
        <v>863</v>
      </c>
      <c r="C376" t="str">
        <f>IFERROR(VLOOKUP(Table1[[#This Row],[Ticker]],[1]!Table2[[Symbol]:[Industry]],2,FALSE),"-")</f>
        <v>-</v>
      </c>
      <c r="D376" t="s">
        <v>24</v>
      </c>
      <c r="E376">
        <v>17302.408544259</v>
      </c>
      <c r="F376">
        <v>215.01</v>
      </c>
      <c r="G376">
        <v>48.992753196635903</v>
      </c>
      <c r="H376">
        <v>2.3259661665662699</v>
      </c>
      <c r="I376">
        <v>5.4912905264453897</v>
      </c>
      <c r="J376">
        <v>-8.1302810692092198</v>
      </c>
      <c r="K376">
        <v>207.76341513609299</v>
      </c>
      <c r="L376">
        <v>182.43183121701901</v>
      </c>
      <c r="M376">
        <v>48.855123663123202</v>
      </c>
      <c r="N376">
        <v>1.1199203258250601</v>
      </c>
      <c r="O376">
        <v>8.2507790335333198</v>
      </c>
      <c r="P376">
        <v>85.994809688581299</v>
      </c>
      <c r="Q376">
        <v>0.188990574632418</v>
      </c>
    </row>
    <row r="377" spans="1:17" x14ac:dyDescent="0.3">
      <c r="A377" t="s">
        <v>864</v>
      </c>
      <c r="B377" t="s">
        <v>865</v>
      </c>
      <c r="C377" t="str">
        <f>IFERROR(VLOOKUP(Table1[[#This Row],[Ticker]],[1]!Table2[[Symbol]:[Industry]],2,FALSE),"-")</f>
        <v>-</v>
      </c>
      <c r="D377" t="s">
        <v>422</v>
      </c>
      <c r="E377">
        <v>17148.633185047998</v>
      </c>
      <c r="F377">
        <v>107.18</v>
      </c>
      <c r="G377">
        <v>-34.255996520069701</v>
      </c>
      <c r="H377">
        <v>-13.1251198212552</v>
      </c>
      <c r="I377">
        <v>-20.422192628844702</v>
      </c>
      <c r="J377">
        <v>-4.4614098170046397</v>
      </c>
      <c r="K377">
        <v>114.771454905491</v>
      </c>
      <c r="L377">
        <v>115.100154021808</v>
      </c>
      <c r="M377">
        <v>32.2134972559152</v>
      </c>
      <c r="N377">
        <v>1.1230139336962099</v>
      </c>
      <c r="O377">
        <v>27.822354916962102</v>
      </c>
      <c r="P377">
        <v>2.5645933014354099</v>
      </c>
      <c r="Q377">
        <v>0.107853703771743</v>
      </c>
    </row>
    <row r="378" spans="1:17" x14ac:dyDescent="0.3">
      <c r="A378" t="s">
        <v>866</v>
      </c>
      <c r="B378" t="s">
        <v>867</v>
      </c>
      <c r="C378" t="str">
        <f>IFERROR(VLOOKUP(Table1[[#This Row],[Ticker]],[1]!Table2[[Symbol]:[Industry]],2,FALSE),"-")</f>
        <v>-</v>
      </c>
      <c r="D378" t="s">
        <v>279</v>
      </c>
      <c r="E378">
        <v>17130.748085219999</v>
      </c>
      <c r="F378">
        <v>2140.6</v>
      </c>
      <c r="G378">
        <v>-8.6685037722502507</v>
      </c>
      <c r="H378">
        <v>-0.50171433557573397</v>
      </c>
      <c r="I378">
        <v>-11.507473284108499</v>
      </c>
      <c r="J378">
        <v>7.3512984286359495E-2</v>
      </c>
      <c r="K378">
        <v>2084.3353696594199</v>
      </c>
      <c r="L378">
        <v>1997.40464441063</v>
      </c>
      <c r="M378">
        <v>53.692896807460798</v>
      </c>
      <c r="N378">
        <v>0.68763682170088403</v>
      </c>
      <c r="O378">
        <v>10.081285620853899</v>
      </c>
      <c r="P378">
        <v>22.319999999999901</v>
      </c>
      <c r="Q378">
        <v>4.1962501489219997E-2</v>
      </c>
    </row>
    <row r="379" spans="1:17" x14ac:dyDescent="0.3">
      <c r="A379" t="s">
        <v>868</v>
      </c>
      <c r="B379" t="s">
        <v>869</v>
      </c>
      <c r="C379" t="str">
        <f>IFERROR(VLOOKUP(Table1[[#This Row],[Ticker]],[1]!Table2[[Symbol]:[Industry]],2,FALSE),"-")</f>
        <v>-</v>
      </c>
      <c r="D379" t="s">
        <v>130</v>
      </c>
      <c r="E379">
        <v>17083.3997584799</v>
      </c>
      <c r="F379">
        <v>651.6</v>
      </c>
      <c r="G379">
        <v>77.003128882214895</v>
      </c>
      <c r="H379">
        <v>2.4820761608947302</v>
      </c>
      <c r="I379">
        <v>0.211923162715484</v>
      </c>
      <c r="J379">
        <v>0.75882104756211299</v>
      </c>
      <c r="K379">
        <v>610.45318854542802</v>
      </c>
      <c r="L379">
        <v>534.76479109891397</v>
      </c>
      <c r="M379">
        <v>57.149041705564798</v>
      </c>
      <c r="N379">
        <v>0.668886878980683</v>
      </c>
      <c r="O379">
        <v>4.1282995702885001</v>
      </c>
      <c r="P379">
        <v>110.193548387096</v>
      </c>
      <c r="Q379">
        <v>0.15763992817009201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Row],[Ticker]],[1]!Table2[[Symbol]:[Industry]],2,FALSE),"-")</f>
        <v>-</v>
      </c>
      <c r="D380" t="s">
        <v>57</v>
      </c>
      <c r="E380">
        <v>17052.334161211998</v>
      </c>
      <c r="F380">
        <v>206.71</v>
      </c>
      <c r="G380">
        <v>-17.391161220684701</v>
      </c>
      <c r="H380">
        <v>-3.2808814485145299</v>
      </c>
      <c r="I380">
        <v>-20.953452686354598</v>
      </c>
      <c r="J380">
        <v>0.493473083614695</v>
      </c>
      <c r="K380">
        <v>215.24385515605499</v>
      </c>
      <c r="L380">
        <v>212.588540040477</v>
      </c>
      <c r="M380">
        <v>40.6457031102602</v>
      </c>
      <c r="N380">
        <v>0.82723887241147898</v>
      </c>
      <c r="O380">
        <v>39.930337187363897</v>
      </c>
      <c r="P380">
        <v>12.9408550744433</v>
      </c>
      <c r="Q380">
        <v>3.8985234447423002E-2</v>
      </c>
    </row>
    <row r="381" spans="1:17" hidden="1" x14ac:dyDescent="0.3">
      <c r="A381" t="s">
        <v>872</v>
      </c>
      <c r="B381" t="s">
        <v>873</v>
      </c>
      <c r="C381" t="str">
        <f>IFERROR(VLOOKUP(Table1[[#This Row],[Ticker]],[1]!Table2[[Symbol]:[Industry]],2,FALSE),"-")</f>
        <v>-</v>
      </c>
      <c r="D381" t="s">
        <v>422</v>
      </c>
      <c r="E381">
        <v>17004.042186499999</v>
      </c>
      <c r="F381">
        <v>1078.75</v>
      </c>
      <c r="G381">
        <v>94.896067616165894</v>
      </c>
      <c r="H381">
        <v>-12.136745551373499</v>
      </c>
      <c r="I381">
        <v>10.9825080897131</v>
      </c>
      <c r="J381">
        <v>0.114986150828637</v>
      </c>
      <c r="K381">
        <v>1025.0442795557501</v>
      </c>
      <c r="L381">
        <v>849.22857242698103</v>
      </c>
      <c r="M381">
        <v>18.5546084753075</v>
      </c>
      <c r="N381">
        <v>0.60568869930730096</v>
      </c>
      <c r="O381">
        <v>9.3858632676709206</v>
      </c>
      <c r="P381">
        <v>180.19480519480501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Row],[Ticker]],[1]!Table2[[Symbol]:[Industry]],2,FALSE),"-")</f>
        <v>-</v>
      </c>
      <c r="D382" t="s">
        <v>491</v>
      </c>
      <c r="E382">
        <v>17003.137987639999</v>
      </c>
      <c r="F382">
        <v>613.4</v>
      </c>
      <c r="G382">
        <v>139.05210443147499</v>
      </c>
      <c r="H382">
        <v>-2.7876155498405399</v>
      </c>
      <c r="I382">
        <v>0.55188413103029998</v>
      </c>
      <c r="J382">
        <v>-5.9081514836923201</v>
      </c>
      <c r="K382">
        <v>563.58104371534898</v>
      </c>
      <c r="L382">
        <v>463.82522373756302</v>
      </c>
      <c r="M382">
        <v>54.907257069353598</v>
      </c>
      <c r="N382">
        <v>0.97016613686430597</v>
      </c>
      <c r="O382">
        <v>11.6155852624714</v>
      </c>
      <c r="P382">
        <v>191.539923954372</v>
      </c>
      <c r="Q382">
        <v>0.23343887358280099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Row],[Ticker]],[1]!Table2[[Symbol]:[Industry]],2,FALSE),"-")</f>
        <v>-</v>
      </c>
      <c r="D383" t="s">
        <v>57</v>
      </c>
      <c r="E383">
        <v>16964.244838618</v>
      </c>
      <c r="F383">
        <v>200.42</v>
      </c>
      <c r="G383">
        <v>21.935268413265099</v>
      </c>
      <c r="H383">
        <v>-5.6493545177496696</v>
      </c>
      <c r="I383">
        <v>-5.39218835867376</v>
      </c>
      <c r="J383">
        <v>-5.7295243753791896</v>
      </c>
      <c r="K383">
        <v>201.854698305673</v>
      </c>
      <c r="L383">
        <v>179.66903462955599</v>
      </c>
      <c r="M383">
        <v>37.091240060699299</v>
      </c>
      <c r="N383">
        <v>0.83122186426588995</v>
      </c>
      <c r="O383">
        <v>14.9585869673685</v>
      </c>
      <c r="P383">
        <v>59.888312724371701</v>
      </c>
      <c r="Q383">
        <v>3.102460138944E-3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Row],[Ticker]],[1]!Table2[[Symbol]:[Industry]],2,FALSE),"-")</f>
        <v>-</v>
      </c>
      <c r="D384" t="s">
        <v>701</v>
      </c>
      <c r="E384">
        <v>16960.139070000001</v>
      </c>
      <c r="F384">
        <v>4072.6</v>
      </c>
      <c r="G384">
        <v>79.168675258471197</v>
      </c>
      <c r="H384">
        <v>-25.582779934100699</v>
      </c>
      <c r="I384">
        <v>-0.40069055149909</v>
      </c>
      <c r="J384">
        <v>-13.913657055560201</v>
      </c>
      <c r="K384">
        <v>4408.5841180111702</v>
      </c>
      <c r="L384">
        <v>3535.3195646869099</v>
      </c>
      <c r="M384">
        <v>29.983814776427401</v>
      </c>
      <c r="N384">
        <v>0.433485838938793</v>
      </c>
      <c r="O384">
        <v>34.754211069095902</v>
      </c>
      <c r="P384">
        <v>113.779165901157</v>
      </c>
      <c r="Q384">
        <v>0.13564075790737801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Row],[Ticker]],[1]!Table2[[Symbol]:[Industry]],2,FALSE),"-")</f>
        <v>-</v>
      </c>
      <c r="D385" t="s">
        <v>260</v>
      </c>
      <c r="E385">
        <v>16913.680894139899</v>
      </c>
      <c r="F385">
        <v>1165.8</v>
      </c>
      <c r="G385">
        <v>143.401404949202</v>
      </c>
      <c r="H385">
        <v>-21.4796968797441</v>
      </c>
      <c r="I385">
        <v>40.983924785339198</v>
      </c>
      <c r="J385">
        <v>-8.4728887052774606</v>
      </c>
      <c r="K385">
        <v>1234.4992590285699</v>
      </c>
      <c r="L385">
        <v>967.54075368633698</v>
      </c>
      <c r="M385">
        <v>40.147424597303598</v>
      </c>
      <c r="N385">
        <v>0.64378775513596598</v>
      </c>
      <c r="O385">
        <v>24.3781094527363</v>
      </c>
      <c r="P385">
        <v>169.424543563669</v>
      </c>
      <c r="Q385">
        <v>0.16592633653529301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21</v>
      </c>
      <c r="E386">
        <v>16892.696518500001</v>
      </c>
      <c r="F386">
        <v>745.25</v>
      </c>
      <c r="G386">
        <v>28.699960103151</v>
      </c>
      <c r="H386">
        <v>-0.79116435143737796</v>
      </c>
      <c r="I386">
        <v>15.146820879691299</v>
      </c>
      <c r="J386">
        <v>-6.7163294463534902</v>
      </c>
      <c r="K386">
        <v>725.75947514506299</v>
      </c>
      <c r="L386">
        <v>611.95563497194405</v>
      </c>
      <c r="M386">
        <v>41.056098208202897</v>
      </c>
      <c r="N386">
        <v>0.86752596036958995</v>
      </c>
      <c r="O386">
        <v>12.646762831264599</v>
      </c>
      <c r="P386">
        <v>63.324567170720997</v>
      </c>
      <c r="Q386">
        <v>5.5227879738715999E-2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-</v>
      </c>
      <c r="D387" t="s">
        <v>545</v>
      </c>
      <c r="E387">
        <v>16886.099735700001</v>
      </c>
      <c r="F387">
        <v>1589.25</v>
      </c>
      <c r="G387">
        <v>-5.0013601885494001</v>
      </c>
      <c r="H387">
        <v>2.5693382480793798</v>
      </c>
      <c r="I387">
        <v>2.0596439586699602</v>
      </c>
      <c r="J387">
        <v>-9.8149407767217103E-2</v>
      </c>
      <c r="K387">
        <v>1472.6073231669</v>
      </c>
      <c r="L387">
        <v>1418.8883242414199</v>
      </c>
      <c r="M387">
        <v>56.981389214607503</v>
      </c>
      <c r="N387">
        <v>2.5398439203399499</v>
      </c>
      <c r="O387">
        <v>6.3394683026584797</v>
      </c>
      <c r="P387">
        <v>27.855993563958101</v>
      </c>
      <c r="Q387">
        <v>-3.4439159374442002E-2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Row],[Ticker]],[1]!Table2[[Symbol]:[Industry]],2,FALSE),"-")</f>
        <v>-</v>
      </c>
      <c r="D388" t="s">
        <v>166</v>
      </c>
      <c r="E388">
        <v>16868.306680875001</v>
      </c>
      <c r="F388">
        <v>1091.25</v>
      </c>
      <c r="G388">
        <v>2.4059379136083598</v>
      </c>
      <c r="H388">
        <v>4.5254599266132898</v>
      </c>
      <c r="I388">
        <v>-1.89143616021254</v>
      </c>
      <c r="J388">
        <v>2.6478879448752699</v>
      </c>
      <c r="K388">
        <v>1014.7158981442</v>
      </c>
      <c r="L388">
        <v>978.50583743157097</v>
      </c>
      <c r="M388">
        <v>76.544418769237296</v>
      </c>
      <c r="N388">
        <v>1.5577828514786101</v>
      </c>
      <c r="O388">
        <v>7.6746849942726101</v>
      </c>
      <c r="P388">
        <v>31.096828447861601</v>
      </c>
      <c r="Q388">
        <v>-8.7933924300199993E-3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701</v>
      </c>
      <c r="E389">
        <v>16829.508968579899</v>
      </c>
      <c r="F389">
        <v>931.7</v>
      </c>
      <c r="G389">
        <v>34.1457511938385</v>
      </c>
      <c r="H389">
        <v>-13.2420870268441</v>
      </c>
      <c r="I389">
        <v>15.9687171920819</v>
      </c>
      <c r="J389">
        <v>2.2551355974574401</v>
      </c>
      <c r="K389">
        <v>846.58240938835502</v>
      </c>
      <c r="L389">
        <v>737.17310803117198</v>
      </c>
      <c r="M389">
        <v>66.033025743128405</v>
      </c>
      <c r="N389">
        <v>1.2878059785714799</v>
      </c>
      <c r="O389">
        <v>7.1643232800257604</v>
      </c>
      <c r="P389">
        <v>65.341614906832305</v>
      </c>
      <c r="Q389">
        <v>0.18265163585205599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592</v>
      </c>
      <c r="E390">
        <v>16752.646052205</v>
      </c>
      <c r="F390">
        <v>697.15</v>
      </c>
      <c r="G390">
        <v>28.066247425166299</v>
      </c>
      <c r="H390">
        <v>-10.1719097010004</v>
      </c>
      <c r="I390">
        <v>-23.6167464043858</v>
      </c>
      <c r="J390">
        <v>-6.9668088196842897</v>
      </c>
      <c r="K390">
        <v>708.25859255014598</v>
      </c>
      <c r="L390">
        <v>637.46811720506105</v>
      </c>
      <c r="M390">
        <v>43.862229996523602</v>
      </c>
      <c r="N390">
        <v>1.65011491939219</v>
      </c>
      <c r="O390">
        <v>18.475220540773101</v>
      </c>
      <c r="P390">
        <v>61.265325005782998</v>
      </c>
      <c r="Q390">
        <v>0.10058809343017799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92</v>
      </c>
      <c r="E391">
        <v>16745.3649675899</v>
      </c>
      <c r="F391">
        <v>2991.1</v>
      </c>
      <c r="G391">
        <v>24.771523360904801</v>
      </c>
      <c r="H391">
        <v>-17.155764599921799</v>
      </c>
      <c r="I391">
        <v>47.5079502973377</v>
      </c>
      <c r="J391">
        <v>-10.6888030196877</v>
      </c>
      <c r="K391">
        <v>3065.3495405402</v>
      </c>
      <c r="L391">
        <v>2585.64012964633</v>
      </c>
      <c r="M391">
        <v>39.5890164581105</v>
      </c>
      <c r="N391">
        <v>0.86349122795455702</v>
      </c>
      <c r="O391">
        <v>22.1958476814549</v>
      </c>
      <c r="P391">
        <v>72.397694524495606</v>
      </c>
      <c r="Q391">
        <v>0.156731908056289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51</v>
      </c>
      <c r="E392">
        <v>16503.729262019999</v>
      </c>
      <c r="F392">
        <v>1577.55</v>
      </c>
      <c r="G392">
        <v>43.342133911925401</v>
      </c>
      <c r="H392">
        <v>-8.6826737912017204</v>
      </c>
      <c r="I392">
        <v>-3.6663371012638302</v>
      </c>
      <c r="J392">
        <v>-4.4142787245433404</v>
      </c>
      <c r="K392">
        <v>1598.4559968313099</v>
      </c>
      <c r="L392">
        <v>1433.14646136226</v>
      </c>
      <c r="M392">
        <v>35.916954556876803</v>
      </c>
      <c r="N392">
        <v>0.40422639131956101</v>
      </c>
      <c r="O392">
        <v>14.037589933757999</v>
      </c>
      <c r="P392">
        <v>75.273595911338205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130</v>
      </c>
      <c r="E393">
        <v>16490.51911795</v>
      </c>
      <c r="F393">
        <v>56.27</v>
      </c>
      <c r="G393">
        <v>-5.6453251948272696</v>
      </c>
      <c r="H393">
        <v>-2.7834318803118201</v>
      </c>
      <c r="I393">
        <v>-29.654038326852401</v>
      </c>
      <c r="J393">
        <v>-0.81249907541825805</v>
      </c>
      <c r="K393">
        <v>58.2958411208838</v>
      </c>
      <c r="L393">
        <v>56.040598593361302</v>
      </c>
      <c r="M393">
        <v>45.281163240002797</v>
      </c>
      <c r="N393">
        <v>0.672742060929027</v>
      </c>
      <c r="O393">
        <v>30.975653101119601</v>
      </c>
      <c r="P393">
        <v>43.729246487867201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127</v>
      </c>
      <c r="E394">
        <v>16490.507066459999</v>
      </c>
      <c r="F394">
        <v>2752.05</v>
      </c>
      <c r="G394">
        <v>-37.209519178673602</v>
      </c>
      <c r="H394">
        <v>-1.2362380816877701</v>
      </c>
      <c r="I394">
        <v>-7.8589416093201399</v>
      </c>
      <c r="J394">
        <v>-12.346785815693</v>
      </c>
      <c r="K394">
        <v>2759.8250721715099</v>
      </c>
      <c r="L394">
        <v>2693.94389158488</v>
      </c>
      <c r="M394">
        <v>41.251471876401098</v>
      </c>
      <c r="N394">
        <v>2.0361113780469502</v>
      </c>
      <c r="O394">
        <v>19.6199196962264</v>
      </c>
      <c r="P394">
        <v>23.410313901345202</v>
      </c>
      <c r="Q394">
        <v>-7.2031251769679006E-2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545</v>
      </c>
      <c r="E395">
        <v>16369.20788652</v>
      </c>
      <c r="F395">
        <v>5338.95</v>
      </c>
      <c r="G395">
        <v>-9.1727252351950597</v>
      </c>
      <c r="H395">
        <v>-3.70598795024579</v>
      </c>
      <c r="I395">
        <v>7.7447786823973903</v>
      </c>
      <c r="J395">
        <v>-6.38961502421974</v>
      </c>
      <c r="K395">
        <v>5058.9433516542304</v>
      </c>
      <c r="L395">
        <v>4706.8292586513398</v>
      </c>
      <c r="M395">
        <v>50.357004320564997</v>
      </c>
      <c r="N395">
        <v>1.9210781384289499</v>
      </c>
      <c r="O395">
        <v>11.610897273808501</v>
      </c>
      <c r="P395">
        <v>32.776672469534901</v>
      </c>
      <c r="Q395">
        <v>5.6176456268063002E-2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130</v>
      </c>
      <c r="E396">
        <v>16281.86352264</v>
      </c>
      <c r="F396">
        <v>892.4</v>
      </c>
      <c r="G396">
        <v>322.99830273133</v>
      </c>
      <c r="H396">
        <v>-3.75326889289693</v>
      </c>
      <c r="I396">
        <v>-25.363357969976001</v>
      </c>
      <c r="J396">
        <v>-1.5700597325729</v>
      </c>
      <c r="K396">
        <v>902.38989352103499</v>
      </c>
      <c r="L396">
        <v>818.405186945232</v>
      </c>
      <c r="M396">
        <v>49.059955734766802</v>
      </c>
      <c r="N396">
        <v>1.6983183983730901</v>
      </c>
      <c r="O396">
        <v>47.243388614970797</v>
      </c>
      <c r="P396">
        <v>357.75839958963797</v>
      </c>
      <c r="Q396">
        <v>0.21292165559717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260</v>
      </c>
      <c r="E397">
        <v>16246.669214969999</v>
      </c>
      <c r="F397">
        <v>2045.95</v>
      </c>
      <c r="G397">
        <v>110.737589039589</v>
      </c>
      <c r="H397">
        <v>-24.717529979532198</v>
      </c>
      <c r="I397">
        <v>100.696372074584</v>
      </c>
      <c r="J397">
        <v>-12.8253016152388</v>
      </c>
      <c r="K397">
        <v>2077.6749295362602</v>
      </c>
      <c r="L397">
        <v>1462.8523850477</v>
      </c>
      <c r="M397">
        <v>37.288403056448601</v>
      </c>
      <c r="N397">
        <v>0.59219477357714301</v>
      </c>
      <c r="O397">
        <v>31.186001612942601</v>
      </c>
      <c r="P397">
        <v>168.46214407558</v>
      </c>
      <c r="Q397">
        <v>0.15705306311171999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260</v>
      </c>
      <c r="E398">
        <v>16097.7576539</v>
      </c>
      <c r="F398">
        <v>924.95</v>
      </c>
      <c r="G398">
        <v>54.7676540483045</v>
      </c>
      <c r="H398">
        <v>-6.4721467225169098</v>
      </c>
      <c r="I398">
        <v>6.5862540545426302</v>
      </c>
      <c r="J398">
        <v>-1.63810757943109</v>
      </c>
      <c r="K398">
        <v>947.85595666663301</v>
      </c>
      <c r="L398">
        <v>810.39674396536702</v>
      </c>
      <c r="M398">
        <v>30.775422930544899</v>
      </c>
      <c r="N398">
        <v>0.86195010121746396</v>
      </c>
      <c r="O398">
        <v>14.6007892318503</v>
      </c>
      <c r="P398">
        <v>81.007827788649706</v>
      </c>
      <c r="Q398">
        <v>0.160329440281059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51</v>
      </c>
      <c r="E399">
        <v>15918.777266879901</v>
      </c>
      <c r="F399">
        <v>656.8</v>
      </c>
      <c r="G399">
        <v>80.913915699790394</v>
      </c>
      <c r="H399">
        <v>23.404579216495101</v>
      </c>
      <c r="I399">
        <v>40.0739308406514</v>
      </c>
      <c r="J399">
        <v>11.8330129989439</v>
      </c>
      <c r="K399">
        <v>526.917836069587</v>
      </c>
      <c r="L399">
        <v>442.77296502095498</v>
      </c>
      <c r="M399">
        <v>90.741352890764801</v>
      </c>
      <c r="N399">
        <v>1.74651848128756</v>
      </c>
      <c r="O399">
        <v>1.09622411693057</v>
      </c>
      <c r="P399">
        <v>128.293361140076</v>
      </c>
      <c r="Q399">
        <v>5.9963460753962999E-2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21</v>
      </c>
      <c r="E400">
        <v>15908.48070174</v>
      </c>
      <c r="F400">
        <v>575.85</v>
      </c>
      <c r="G400">
        <v>4.3821114898367099</v>
      </c>
      <c r="H400">
        <v>-20.092629200835699</v>
      </c>
      <c r="I400">
        <v>-41.6801294805285</v>
      </c>
      <c r="J400">
        <v>-16.276755134942199</v>
      </c>
      <c r="K400">
        <v>676.91918243477005</v>
      </c>
      <c r="L400">
        <v>652.35029651027196</v>
      </c>
      <c r="M400">
        <v>15.5707039831654</v>
      </c>
      <c r="N400">
        <v>1.4180504311487601</v>
      </c>
      <c r="O400">
        <v>49.665711556829002</v>
      </c>
      <c r="P400">
        <v>31.743308167467301</v>
      </c>
      <c r="Q400">
        <v>2.0188857218812001E-2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-</v>
      </c>
      <c r="D401" t="s">
        <v>796</v>
      </c>
      <c r="E401">
        <v>15813.417361899999</v>
      </c>
      <c r="F401">
        <v>384.35</v>
      </c>
      <c r="G401">
        <v>32.414863095487597</v>
      </c>
      <c r="H401">
        <v>1.1155009395092801</v>
      </c>
      <c r="I401">
        <v>-13.427766417194499</v>
      </c>
      <c r="J401">
        <v>10.3098755303433</v>
      </c>
      <c r="K401">
        <v>353.31543434672102</v>
      </c>
      <c r="L401">
        <v>324.64919589770801</v>
      </c>
      <c r="M401">
        <v>68.992100039511101</v>
      </c>
      <c r="N401">
        <v>1.48992155709135</v>
      </c>
      <c r="O401">
        <v>11.864186288539001</v>
      </c>
      <c r="P401">
        <v>67.254134029590901</v>
      </c>
      <c r="Q401">
        <v>0.205788938072514</v>
      </c>
    </row>
    <row r="402" spans="1:17" hidden="1" x14ac:dyDescent="0.3">
      <c r="A402" t="s">
        <v>914</v>
      </c>
      <c r="B402" t="s">
        <v>915</v>
      </c>
      <c r="C402" t="str">
        <f>IFERROR(VLOOKUP(Table1[[#This Row],[Ticker]],[1]!Table2[[Symbol]:[Industry]],2,FALSE),"-")</f>
        <v>-</v>
      </c>
      <c r="D402" t="s">
        <v>260</v>
      </c>
      <c r="E402">
        <v>15740.118539999999</v>
      </c>
      <c r="F402">
        <v>14733.8</v>
      </c>
      <c r="G402">
        <v>-14.6762421057773</v>
      </c>
      <c r="H402">
        <v>-11.756872496500501</v>
      </c>
      <c r="I402">
        <v>-6.2451366078102</v>
      </c>
      <c r="J402">
        <v>-5.2569504135209097</v>
      </c>
      <c r="K402">
        <v>15849.369852064099</v>
      </c>
      <c r="L402">
        <v>15099.2177249708</v>
      </c>
      <c r="M402">
        <v>25.856575159409498</v>
      </c>
      <c r="N402">
        <v>1.3678279596404701</v>
      </c>
      <c r="O402">
        <v>20.770948431497601</v>
      </c>
      <c r="P402">
        <v>15.810820370530401</v>
      </c>
      <c r="Q402">
        <v>5.9395869444679998E-2</v>
      </c>
    </row>
    <row r="403" spans="1:17" x14ac:dyDescent="0.3">
      <c r="A403" t="s">
        <v>916</v>
      </c>
      <c r="B403" t="s">
        <v>917</v>
      </c>
      <c r="C403" t="str">
        <f>IFERROR(VLOOKUP(Table1[[#This Row],[Ticker]],[1]!Table2[[Symbol]:[Industry]],2,FALSE),"-")</f>
        <v>-</v>
      </c>
      <c r="D403" t="s">
        <v>918</v>
      </c>
      <c r="E403">
        <v>15710.96298785</v>
      </c>
      <c r="F403">
        <v>707.15</v>
      </c>
      <c r="G403">
        <v>-11.6219553985567</v>
      </c>
      <c r="H403">
        <v>-6.5270192561634097</v>
      </c>
      <c r="I403">
        <v>-10.8002577055694</v>
      </c>
      <c r="J403">
        <v>-1.32028245166585</v>
      </c>
      <c r="K403">
        <v>698.05070394673396</v>
      </c>
      <c r="L403">
        <v>681.85827596893398</v>
      </c>
      <c r="M403">
        <v>53.700225304170502</v>
      </c>
      <c r="N403">
        <v>0.89575986714170897</v>
      </c>
      <c r="O403">
        <v>20.130099695962599</v>
      </c>
      <c r="P403">
        <v>19.0488215488215</v>
      </c>
      <c r="Q403">
        <v>5.4909286590195998E-2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Row],[Ticker]],[1]!Table2[[Symbol]:[Industry]],2,FALSE),"-")</f>
        <v>-</v>
      </c>
      <c r="D404" t="s">
        <v>46</v>
      </c>
      <c r="E404">
        <v>15628.328131349999</v>
      </c>
      <c r="F404">
        <v>1616.35</v>
      </c>
      <c r="G404">
        <v>-3.3922796388636498</v>
      </c>
      <c r="H404">
        <v>-11.1901622439046</v>
      </c>
      <c r="I404">
        <v>9.6771113047392596</v>
      </c>
      <c r="J404">
        <v>-5.7842925305272797</v>
      </c>
      <c r="K404">
        <v>1663.8802726665699</v>
      </c>
      <c r="L404">
        <v>1439.0793822779401</v>
      </c>
      <c r="M404">
        <v>32.763590331536399</v>
      </c>
      <c r="N404">
        <v>0.62101328415797596</v>
      </c>
      <c r="O404">
        <v>15.074086676771699</v>
      </c>
      <c r="P404">
        <v>57.7003756280793</v>
      </c>
      <c r="Q404">
        <v>-3.0811018073924001E-2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210</v>
      </c>
      <c r="E405">
        <v>15612.450818474999</v>
      </c>
      <c r="F405">
        <v>642.25</v>
      </c>
      <c r="G405">
        <v>-3.0214903112401599</v>
      </c>
      <c r="H405">
        <v>-9.1067154230005105</v>
      </c>
      <c r="I405">
        <v>6.6199751358444203</v>
      </c>
      <c r="J405">
        <v>-4.6896420516344097</v>
      </c>
      <c r="K405">
        <v>646.07362487566195</v>
      </c>
      <c r="L405">
        <v>595.99973703576495</v>
      </c>
      <c r="M405">
        <v>44.979634248480103</v>
      </c>
      <c r="N405">
        <v>0.68173395967212502</v>
      </c>
      <c r="O405">
        <v>12.417282989489999</v>
      </c>
      <c r="P405">
        <v>30.644833197721699</v>
      </c>
      <c r="Q405">
        <v>5.4208734042912002E-2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Row],[Ticker]],[1]!Table2[[Symbol]:[Industry]],2,FALSE),"-")</f>
        <v>-</v>
      </c>
      <c r="D406" t="s">
        <v>925</v>
      </c>
      <c r="E406">
        <v>15529.172319920001</v>
      </c>
      <c r="F406">
        <v>1304.8</v>
      </c>
      <c r="G406">
        <v>54.511295886588897</v>
      </c>
      <c r="H406">
        <v>-15.1511435365659</v>
      </c>
      <c r="I406">
        <v>6.0301627748812203</v>
      </c>
      <c r="J406">
        <v>-9.1931912397012692</v>
      </c>
      <c r="K406">
        <v>1409.01917475408</v>
      </c>
      <c r="L406">
        <v>1209.3672264844299</v>
      </c>
      <c r="M406">
        <v>35.946181824833801</v>
      </c>
      <c r="N406">
        <v>0.70246332278685597</v>
      </c>
      <c r="O406">
        <v>29.904966278356799</v>
      </c>
      <c r="P406">
        <v>102.498642042368</v>
      </c>
      <c r="Q406">
        <v>0.188331277080657</v>
      </c>
    </row>
    <row r="407" spans="1:17" hidden="1" x14ac:dyDescent="0.3">
      <c r="A407" t="s">
        <v>926</v>
      </c>
      <c r="B407" t="s">
        <v>927</v>
      </c>
      <c r="C407" t="str">
        <f>IFERROR(VLOOKUP(Table1[[#This Row],[Ticker]],[1]!Table2[[Symbol]:[Industry]],2,FALSE),"-")</f>
        <v>-</v>
      </c>
      <c r="D407" t="s">
        <v>724</v>
      </c>
      <c r="E407">
        <v>15502.9956089399</v>
      </c>
      <c r="F407">
        <v>863.93</v>
      </c>
      <c r="G407">
        <v>-1.61769423165586</v>
      </c>
      <c r="H407">
        <v>-2.540456273902</v>
      </c>
      <c r="I407">
        <v>0.54517186055280498</v>
      </c>
      <c r="J407">
        <v>-0.96081200274104195</v>
      </c>
      <c r="K407">
        <v>852.73011906634599</v>
      </c>
      <c r="L407">
        <v>793.43262156394098</v>
      </c>
      <c r="M407">
        <v>63.673105172010501</v>
      </c>
      <c r="N407">
        <v>0.36230844654276301</v>
      </c>
      <c r="O407">
        <v>3.9436065421967199</v>
      </c>
      <c r="P407">
        <v>28.3661703961249</v>
      </c>
      <c r="Q407">
        <v>-2.790653939747E-3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Row],[Ticker]],[1]!Table2[[Symbol]:[Industry]],2,FALSE),"-")</f>
        <v>-</v>
      </c>
      <c r="D408" t="s">
        <v>545</v>
      </c>
      <c r="E408">
        <v>15497.4272009299</v>
      </c>
      <c r="F408">
        <v>824.15</v>
      </c>
      <c r="G408">
        <v>57.407081977480701</v>
      </c>
      <c r="H408">
        <v>-7.6283924306137498</v>
      </c>
      <c r="I408">
        <v>18.262559376622399</v>
      </c>
      <c r="J408">
        <v>-6.7781748421029997</v>
      </c>
      <c r="K408">
        <v>804.86649599186705</v>
      </c>
      <c r="L408">
        <v>673.99617672604995</v>
      </c>
      <c r="M408">
        <v>40.908069203800103</v>
      </c>
      <c r="N408">
        <v>0.58985656448707802</v>
      </c>
      <c r="O408">
        <v>12.4309895043378</v>
      </c>
      <c r="P408">
        <v>95.760095011876402</v>
      </c>
      <c r="Q408">
        <v>0.113614039917488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Row],[Ticker]],[1]!Table2[[Symbol]:[Industry]],2,FALSE),"-")</f>
        <v>-</v>
      </c>
      <c r="D409" t="s">
        <v>932</v>
      </c>
      <c r="E409">
        <v>15461.604528960001</v>
      </c>
      <c r="F409">
        <v>804.2</v>
      </c>
      <c r="G409">
        <v>41.098707270229198</v>
      </c>
      <c r="H409">
        <v>-0.154142469670626</v>
      </c>
      <c r="I409">
        <v>38.741955606078903</v>
      </c>
      <c r="J409">
        <v>-5.7116831549566101</v>
      </c>
      <c r="K409">
        <v>739.82403224225095</v>
      </c>
      <c r="L409">
        <v>600.76682009167098</v>
      </c>
      <c r="M409">
        <v>43.554245879792298</v>
      </c>
      <c r="N409">
        <v>0.66366343470658695</v>
      </c>
      <c r="O409">
        <v>9.0151703556329199</v>
      </c>
      <c r="P409">
        <v>80.172510361823697</v>
      </c>
      <c r="Q409">
        <v>-1.5482384061539E-2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Row],[Ticker]],[1]!Table2[[Symbol]:[Industry]],2,FALSE),"-")</f>
        <v>-</v>
      </c>
      <c r="D410" t="s">
        <v>555</v>
      </c>
      <c r="E410">
        <v>15408.317150879901</v>
      </c>
      <c r="F410">
        <v>308.8</v>
      </c>
      <c r="G410">
        <v>-8.2634739557245194</v>
      </c>
      <c r="H410">
        <v>-8.31800793954522</v>
      </c>
      <c r="I410">
        <v>-27.625937367829799</v>
      </c>
      <c r="J410">
        <v>-0.19366025020329</v>
      </c>
      <c r="K410">
        <v>323.09609863810402</v>
      </c>
      <c r="L410">
        <v>318.81512584917499</v>
      </c>
      <c r="M410">
        <v>23.636383219944602</v>
      </c>
      <c r="N410">
        <v>0.44142927000938198</v>
      </c>
      <c r="O410">
        <v>26.9430051813471</v>
      </c>
      <c r="P410">
        <v>20.155642023346299</v>
      </c>
      <c r="Q410">
        <v>-4.9618620169342001E-2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Row],[Ticker]],[1]!Table2[[Symbol]:[Industry]],2,FALSE),"-")</f>
        <v>-</v>
      </c>
      <c r="D411" t="s">
        <v>130</v>
      </c>
      <c r="E411">
        <v>15322.20202576</v>
      </c>
      <c r="F411">
        <v>1145.2</v>
      </c>
      <c r="G411">
        <v>79.8245907000382</v>
      </c>
      <c r="H411">
        <v>0.28531214579166297</v>
      </c>
      <c r="I411">
        <v>30.572075977887302</v>
      </c>
      <c r="J411">
        <v>2.61971893079077</v>
      </c>
      <c r="K411">
        <v>1058.8340956018101</v>
      </c>
      <c r="L411">
        <v>857.37958169673698</v>
      </c>
      <c r="M411">
        <v>63.624275936722</v>
      </c>
      <c r="N411">
        <v>1.0007542424637399</v>
      </c>
      <c r="O411">
        <v>6.8765281173594097</v>
      </c>
      <c r="P411">
        <v>106.845479996387</v>
      </c>
      <c r="Q411">
        <v>0.12419213408671199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Row],[Ticker]],[1]!Table2[[Symbol]:[Industry]],2,FALSE),"-")</f>
        <v>-</v>
      </c>
      <c r="D412" t="s">
        <v>51</v>
      </c>
      <c r="E412">
        <v>15264.894397439901</v>
      </c>
      <c r="F412">
        <v>1121.8</v>
      </c>
      <c r="G412">
        <v>11.4664581540084</v>
      </c>
      <c r="H412">
        <v>8.5942868298928605</v>
      </c>
      <c r="I412">
        <v>12.773480932683</v>
      </c>
      <c r="J412">
        <v>0.65337703530803803</v>
      </c>
      <c r="K412">
        <v>1028.15304293247</v>
      </c>
      <c r="L412">
        <v>921.41221724949605</v>
      </c>
      <c r="M412">
        <v>64.185616604013404</v>
      </c>
      <c r="N412">
        <v>1.1869041149227</v>
      </c>
      <c r="O412">
        <v>3.0397575325370001</v>
      </c>
      <c r="P412">
        <v>41.820480404551198</v>
      </c>
      <c r="Q412">
        <v>2.4017237350414E-2</v>
      </c>
    </row>
    <row r="413" spans="1:17" x14ac:dyDescent="0.3">
      <c r="A413" t="s">
        <v>939</v>
      </c>
      <c r="B413" t="s">
        <v>940</v>
      </c>
      <c r="C413" t="str">
        <f>IFERROR(VLOOKUP(Table1[[#This Row],[Ticker]],[1]!Table2[[Symbol]:[Industry]],2,FALSE),"-")</f>
        <v>-</v>
      </c>
      <c r="D413" t="s">
        <v>68</v>
      </c>
      <c r="E413">
        <v>15198</v>
      </c>
      <c r="F413">
        <v>101.32</v>
      </c>
      <c r="G413">
        <v>146.20275051495099</v>
      </c>
      <c r="H413">
        <v>15.681502720821999</v>
      </c>
      <c r="I413">
        <v>-4.0843934676638201</v>
      </c>
      <c r="J413">
        <v>-8.6470016006752406</v>
      </c>
      <c r="K413">
        <v>89.743964975608606</v>
      </c>
      <c r="L413">
        <v>73.433280710247104</v>
      </c>
      <c r="M413">
        <v>50.227389646423298</v>
      </c>
      <c r="N413">
        <v>3.0872890569924798</v>
      </c>
      <c r="O413">
        <v>30.082905645479599</v>
      </c>
      <c r="P413">
        <v>184.60674157303299</v>
      </c>
      <c r="Q413">
        <v>7.4643665263005005E-2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Row],[Ticker]],[1]!Table2[[Symbol]:[Industry]],2,FALSE),"-")</f>
        <v>-</v>
      </c>
      <c r="D414" t="s">
        <v>51</v>
      </c>
      <c r="E414">
        <v>15174.30107025</v>
      </c>
      <c r="F414">
        <v>6588.75</v>
      </c>
      <c r="G414">
        <v>19.5382692471693</v>
      </c>
      <c r="H414">
        <v>-1.16780615743419</v>
      </c>
      <c r="I414">
        <v>7.7330212569330596</v>
      </c>
      <c r="J414">
        <v>1.5233524940196199</v>
      </c>
      <c r="K414">
        <v>6318.9661333138802</v>
      </c>
      <c r="L414">
        <v>5551.1390746118404</v>
      </c>
      <c r="M414">
        <v>55.899084455389897</v>
      </c>
      <c r="N414">
        <v>0.733534211231338</v>
      </c>
      <c r="O414">
        <v>14.431417188389201</v>
      </c>
      <c r="P414">
        <v>50.490187499999898</v>
      </c>
      <c r="Q414">
        <v>3.2861279537319999E-3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Row],[Ticker]],[1]!Table2[[Symbol]:[Industry]],2,FALSE),"-")</f>
        <v>-</v>
      </c>
      <c r="D415" t="s">
        <v>595</v>
      </c>
      <c r="E415">
        <v>15165.772386000001</v>
      </c>
      <c r="F415">
        <v>524.45000000000005</v>
      </c>
      <c r="G415">
        <v>31.270672362198699</v>
      </c>
      <c r="H415">
        <v>-3.38963586528175</v>
      </c>
      <c r="I415">
        <v>8.6035113487884196</v>
      </c>
      <c r="J415">
        <v>-4.8504183485816599</v>
      </c>
      <c r="K415">
        <v>506.56380918258498</v>
      </c>
      <c r="L415">
        <v>447.17829930366099</v>
      </c>
      <c r="M415">
        <v>46.411904397634103</v>
      </c>
      <c r="N415">
        <v>1.63311689432542</v>
      </c>
      <c r="O415">
        <v>12.8801601677948</v>
      </c>
      <c r="P415">
        <v>56.833133971291801</v>
      </c>
      <c r="Q415">
        <v>2.9743781179570002E-2</v>
      </c>
    </row>
    <row r="416" spans="1:17" x14ac:dyDescent="0.3">
      <c r="A416" t="s">
        <v>945</v>
      </c>
      <c r="B416" t="s">
        <v>946</v>
      </c>
      <c r="C416" t="str">
        <f>IFERROR(VLOOKUP(Table1[[#This Row],[Ticker]],[1]!Table2[[Symbol]:[Industry]],2,FALSE),"-")</f>
        <v>-</v>
      </c>
      <c r="D416" t="s">
        <v>947</v>
      </c>
      <c r="E416">
        <v>15066.356834232</v>
      </c>
      <c r="F416">
        <v>192.72</v>
      </c>
      <c r="G416">
        <v>-0.40584625751791398</v>
      </c>
      <c r="H416">
        <v>-11.279297212428</v>
      </c>
      <c r="I416">
        <v>-11.2477330243683</v>
      </c>
      <c r="J416">
        <v>-9.1202162843873893</v>
      </c>
      <c r="K416">
        <v>208.08486591432899</v>
      </c>
      <c r="L416">
        <v>197.708470928764</v>
      </c>
      <c r="M416">
        <v>27.918067288204998</v>
      </c>
      <c r="N416">
        <v>0.76348869931477603</v>
      </c>
      <c r="O416">
        <v>23.261726857617202</v>
      </c>
      <c r="P416">
        <v>41.497797356828201</v>
      </c>
      <c r="Q416">
        <v>-1.6078762660346999E-2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Row],[Ticker]],[1]!Table2[[Symbol]:[Industry]],2,FALSE),"-")</f>
        <v>-</v>
      </c>
      <c r="D417" t="s">
        <v>290</v>
      </c>
      <c r="E417">
        <v>14984.051713875</v>
      </c>
      <c r="F417">
        <v>642.15</v>
      </c>
      <c r="G417">
        <v>40.627721889813003</v>
      </c>
      <c r="H417">
        <v>-11.9208364604644</v>
      </c>
      <c r="I417">
        <v>-6.5311320413279601</v>
      </c>
      <c r="J417">
        <v>-8.4590830465281996</v>
      </c>
      <c r="K417">
        <v>681.96072184903903</v>
      </c>
      <c r="L417">
        <v>580.04665362602395</v>
      </c>
      <c r="M417">
        <v>41.954982546270401</v>
      </c>
      <c r="N417">
        <v>0.71485115439257496</v>
      </c>
      <c r="O417">
        <v>28.941836019621501</v>
      </c>
      <c r="P417">
        <v>153.81422924901099</v>
      </c>
      <c r="Q417">
        <v>8.2961429599472003E-2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Row],[Ticker]],[1]!Table2[[Symbol]:[Industry]],2,FALSE),"-")</f>
        <v>-</v>
      </c>
      <c r="D418" t="s">
        <v>219</v>
      </c>
      <c r="E418">
        <v>14952.11817</v>
      </c>
      <c r="F418">
        <v>2143</v>
      </c>
      <c r="G418">
        <v>81.826407977936995</v>
      </c>
      <c r="H418">
        <v>1.1238417543504999</v>
      </c>
      <c r="I418">
        <v>9.9902420483256602</v>
      </c>
      <c r="J418">
        <v>-7.3564715453996898</v>
      </c>
      <c r="K418">
        <v>2011.81939795415</v>
      </c>
      <c r="L418">
        <v>1662.4288208400001</v>
      </c>
      <c r="M418">
        <v>42.750312380892801</v>
      </c>
      <c r="N418">
        <v>0.25591694242413199</v>
      </c>
      <c r="O418">
        <v>12.3658422771815</v>
      </c>
      <c r="P418">
        <v>120.916447605793</v>
      </c>
      <c r="Q418">
        <v>5.8969975770732999E-2</v>
      </c>
    </row>
    <row r="419" spans="1:17" x14ac:dyDescent="0.3">
      <c r="A419" t="s">
        <v>952</v>
      </c>
      <c r="B419" t="s">
        <v>953</v>
      </c>
      <c r="C419" t="str">
        <f>IFERROR(VLOOKUP(Table1[[#This Row],[Ticker]],[1]!Table2[[Symbol]:[Industry]],2,FALSE),"-")</f>
        <v>-</v>
      </c>
      <c r="D419" t="s">
        <v>954</v>
      </c>
      <c r="E419">
        <v>14905.984313114999</v>
      </c>
      <c r="F419">
        <v>464.45</v>
      </c>
      <c r="G419">
        <v>144.48429194076999</v>
      </c>
      <c r="H419">
        <v>-13.9690887400997</v>
      </c>
      <c r="I419">
        <v>-1.42076322035858</v>
      </c>
      <c r="J419">
        <v>-9.2177713264188998</v>
      </c>
      <c r="K419">
        <v>474.094842974041</v>
      </c>
      <c r="L419">
        <v>382.02242611504602</v>
      </c>
      <c r="M419">
        <v>36.576278282599198</v>
      </c>
      <c r="N419">
        <v>0.65676906250920497</v>
      </c>
      <c r="O419">
        <v>33.017547636989903</v>
      </c>
      <c r="P419">
        <v>184.50229709035199</v>
      </c>
      <c r="Q419">
        <v>0.11559045419668799</v>
      </c>
    </row>
    <row r="420" spans="1:17" hidden="1" x14ac:dyDescent="0.3">
      <c r="A420" t="s">
        <v>955</v>
      </c>
      <c r="B420" t="s">
        <v>956</v>
      </c>
      <c r="C420" t="str">
        <f>IFERROR(VLOOKUP(Table1[[#This Row],[Ticker]],[1]!Table2[[Symbol]:[Industry]],2,FALSE),"-")</f>
        <v>-</v>
      </c>
      <c r="D420" t="s">
        <v>46</v>
      </c>
      <c r="E420">
        <v>14903.239075175001</v>
      </c>
      <c r="F420">
        <v>1430.95</v>
      </c>
      <c r="G420">
        <v>404.64662062467102</v>
      </c>
      <c r="H420">
        <v>-29.027682070119099</v>
      </c>
      <c r="I420">
        <v>35.214669172180102</v>
      </c>
      <c r="J420">
        <v>-14.2492575240097</v>
      </c>
      <c r="K420">
        <v>1861.28811994029</v>
      </c>
      <c r="L420">
        <v>1441.7884987315999</v>
      </c>
      <c r="M420">
        <v>26.1666804908185</v>
      </c>
      <c r="N420">
        <v>1.44938956301529</v>
      </c>
      <c r="O420">
        <v>112.28903875048</v>
      </c>
      <c r="P420">
        <v>532.26846942382394</v>
      </c>
      <c r="Q420">
        <v>0.289741729029734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257</v>
      </c>
      <c r="E421">
        <v>14891.618672164999</v>
      </c>
      <c r="F421">
        <v>3587.45</v>
      </c>
      <c r="G421">
        <v>153.83301252481201</v>
      </c>
      <c r="H421">
        <v>-11.1133830443154</v>
      </c>
      <c r="I421">
        <v>-6.8874353830650401</v>
      </c>
      <c r="J421">
        <v>-3.0774938012067401</v>
      </c>
      <c r="K421">
        <v>3840.9645260355301</v>
      </c>
      <c r="L421">
        <v>3295.7415676988198</v>
      </c>
      <c r="M421">
        <v>24.219524123881001</v>
      </c>
      <c r="N421">
        <v>0.71747988216665004</v>
      </c>
      <c r="O421">
        <v>19.860903984724501</v>
      </c>
      <c r="P421">
        <v>185.341022071982</v>
      </c>
      <c r="Q421">
        <v>0.26865555799366903</v>
      </c>
    </row>
    <row r="422" spans="1:17" hidden="1" x14ac:dyDescent="0.3">
      <c r="A422" t="s">
        <v>959</v>
      </c>
      <c r="B422" t="s">
        <v>960</v>
      </c>
      <c r="C422" t="str">
        <f>IFERROR(VLOOKUP(Table1[[#This Row],[Ticker]],[1]!Table2[[Symbol]:[Industry]],2,FALSE),"-")</f>
        <v>-</v>
      </c>
      <c r="D422" t="s">
        <v>173</v>
      </c>
      <c r="E422">
        <v>14782.2911176299</v>
      </c>
      <c r="F422">
        <v>455.9</v>
      </c>
      <c r="G422">
        <v>11.257851869643799</v>
      </c>
      <c r="H422">
        <v>-7.1455242507421204</v>
      </c>
      <c r="I422">
        <v>-4.5104040286175797</v>
      </c>
      <c r="J422">
        <v>-2.4394276682797802</v>
      </c>
      <c r="K422">
        <v>452.175760570634</v>
      </c>
      <c r="M422">
        <v>43.771204281766103</v>
      </c>
      <c r="N422">
        <v>0.27926203161858598</v>
      </c>
      <c r="O422">
        <v>12.0859837683702</v>
      </c>
      <c r="P422">
        <v>77.877487319547299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Row],[Ticker]],[1]!Table2[[Symbol]:[Industry]],2,FALSE),"-")</f>
        <v>-</v>
      </c>
      <c r="D423" t="s">
        <v>116</v>
      </c>
      <c r="E423">
        <v>14680.89010296</v>
      </c>
      <c r="F423">
        <v>2307.15</v>
      </c>
      <c r="G423">
        <v>26.478714870170499</v>
      </c>
      <c r="H423">
        <v>4.0645339972985903</v>
      </c>
      <c r="I423">
        <v>30.8627343310797</v>
      </c>
      <c r="J423">
        <v>-5.37243089070118</v>
      </c>
      <c r="K423">
        <v>2072.4180765669098</v>
      </c>
      <c r="L423">
        <v>1775.0732793474001</v>
      </c>
      <c r="M423">
        <v>56.714624162453902</v>
      </c>
      <c r="N423">
        <v>1.4315463480589199</v>
      </c>
      <c r="O423">
        <v>7.6653013458162604</v>
      </c>
      <c r="P423">
        <v>61.254586755198297</v>
      </c>
      <c r="Q423">
        <v>-4.9238317568433998E-2</v>
      </c>
    </row>
    <row r="424" spans="1:17" hidden="1" x14ac:dyDescent="0.3">
      <c r="A424" t="s">
        <v>963</v>
      </c>
      <c r="B424" t="s">
        <v>964</v>
      </c>
      <c r="C424" t="str">
        <f>IFERROR(VLOOKUP(Table1[[#This Row],[Ticker]],[1]!Table2[[Symbol]:[Industry]],2,FALSE),"-")</f>
        <v>-</v>
      </c>
      <c r="D424" t="s">
        <v>545</v>
      </c>
      <c r="E424">
        <v>14621.40091441</v>
      </c>
      <c r="F424">
        <v>3210.65</v>
      </c>
      <c r="G424">
        <v>-10.5313816546388</v>
      </c>
      <c r="H424">
        <v>4.8515992205402902</v>
      </c>
      <c r="I424">
        <v>1.2537858549446399</v>
      </c>
      <c r="J424">
        <v>8.7103172213890598</v>
      </c>
      <c r="K424">
        <v>2858.4270261155202</v>
      </c>
      <c r="L424">
        <v>2655.2440756301698</v>
      </c>
      <c r="M424">
        <v>79.967218168670001</v>
      </c>
      <c r="N424">
        <v>1.8710864178992399</v>
      </c>
      <c r="O424">
        <v>1.2256085216389101</v>
      </c>
      <c r="P424">
        <v>41.625496250551301</v>
      </c>
      <c r="Q424">
        <v>1.2309017715421E-2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Row],[Ticker]],[1]!Table2[[Symbol]:[Industry]],2,FALSE),"-")</f>
        <v>-</v>
      </c>
      <c r="D425" t="s">
        <v>297</v>
      </c>
      <c r="E425">
        <v>14549.296071179901</v>
      </c>
      <c r="F425">
        <v>385.45</v>
      </c>
      <c r="G425">
        <v>124.93439188832301</v>
      </c>
      <c r="H425">
        <v>43.198940698309798</v>
      </c>
      <c r="I425">
        <v>7.8615761672865698</v>
      </c>
      <c r="J425">
        <v>18.080393088094102</v>
      </c>
      <c r="K425">
        <v>291.72585604711298</v>
      </c>
      <c r="L425">
        <v>256.87803081635502</v>
      </c>
      <c r="M425">
        <v>87.999207704002103</v>
      </c>
      <c r="N425">
        <v>3.62108803555412</v>
      </c>
      <c r="O425">
        <v>8.9246335452069108</v>
      </c>
      <c r="P425">
        <v>154.254617414248</v>
      </c>
      <c r="Q425">
        <v>0.11742003609584099</v>
      </c>
    </row>
    <row r="426" spans="1:17" hidden="1" x14ac:dyDescent="0.3">
      <c r="A426" t="s">
        <v>967</v>
      </c>
      <c r="B426" t="s">
        <v>968</v>
      </c>
      <c r="C426" t="str">
        <f>IFERROR(VLOOKUP(Table1[[#This Row],[Ticker]],[1]!Table2[[Symbol]:[Industry]],2,FALSE),"-")</f>
        <v>-</v>
      </c>
      <c r="D426" t="s">
        <v>969</v>
      </c>
      <c r="E426">
        <v>14539.1445647</v>
      </c>
      <c r="F426">
        <v>2395.75</v>
      </c>
      <c r="G426">
        <v>56.684233616393499</v>
      </c>
      <c r="H426">
        <v>2.8749513642602702</v>
      </c>
      <c r="I426">
        <v>53.885806106283802</v>
      </c>
      <c r="J426">
        <v>0.43959470718828197</v>
      </c>
      <c r="K426">
        <v>2163.8756526580401</v>
      </c>
      <c r="M426">
        <v>59.857186308148599</v>
      </c>
      <c r="N426">
        <v>0.94117149988252102</v>
      </c>
      <c r="O426">
        <v>5.99812167379734</v>
      </c>
      <c r="P426">
        <v>95.4756853785901</v>
      </c>
    </row>
    <row r="427" spans="1:17" x14ac:dyDescent="0.3">
      <c r="A427" t="s">
        <v>970</v>
      </c>
      <c r="B427" t="s">
        <v>971</v>
      </c>
      <c r="C427" t="str">
        <f>IFERROR(VLOOKUP(Table1[[#This Row],[Ticker]],[1]!Table2[[Symbol]:[Industry]],2,FALSE),"-")</f>
        <v>-</v>
      </c>
      <c r="D427" t="s">
        <v>347</v>
      </c>
      <c r="E427">
        <v>14460.002479979999</v>
      </c>
      <c r="F427">
        <v>4285.8</v>
      </c>
      <c r="G427">
        <v>44.891312880733899</v>
      </c>
      <c r="H427">
        <v>-7.0739201609050202</v>
      </c>
      <c r="I427">
        <v>-13.740458259028999</v>
      </c>
      <c r="J427">
        <v>-1.2295055217639701</v>
      </c>
      <c r="K427">
        <v>4214.2896107891002</v>
      </c>
      <c r="L427">
        <v>3705.7649791203798</v>
      </c>
      <c r="M427">
        <v>46.243477118925</v>
      </c>
      <c r="N427">
        <v>1.00165555749908</v>
      </c>
      <c r="O427">
        <v>14.051052312287</v>
      </c>
      <c r="P427">
        <v>75.564795280912605</v>
      </c>
      <c r="Q427">
        <v>2.6742099494389E-2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592</v>
      </c>
      <c r="E428">
        <v>14452.730239335</v>
      </c>
      <c r="F428">
        <v>843.45</v>
      </c>
      <c r="G428">
        <v>96.353074443896503</v>
      </c>
      <c r="H428">
        <v>10.1864625195328</v>
      </c>
      <c r="I428">
        <v>18.729232577597202</v>
      </c>
      <c r="J428">
        <v>2.7642972440437799</v>
      </c>
      <c r="K428">
        <v>759.65601937432803</v>
      </c>
      <c r="L428">
        <v>639.40363498277804</v>
      </c>
      <c r="M428">
        <v>62.257729773495598</v>
      </c>
      <c r="N428">
        <v>1.6869390050631701</v>
      </c>
      <c r="O428">
        <v>6.4674847353132803</v>
      </c>
      <c r="P428">
        <v>124.92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Row],[Ticker]],[1]!Table2[[Symbol]:[Industry]],2,FALSE),"-")</f>
        <v>-</v>
      </c>
      <c r="D429" t="s">
        <v>976</v>
      </c>
      <c r="E429">
        <v>14363.14046656</v>
      </c>
      <c r="F429">
        <v>1463.6</v>
      </c>
      <c r="G429">
        <v>-32.554630794393397</v>
      </c>
      <c r="H429">
        <v>-4.6146379313019201</v>
      </c>
      <c r="I429">
        <v>-6.7741406276388503</v>
      </c>
      <c r="J429">
        <v>-4.87065904216887</v>
      </c>
      <c r="K429">
        <v>1434.0415686891999</v>
      </c>
      <c r="L429">
        <v>1462.3907877300801</v>
      </c>
      <c r="M429">
        <v>50.667578308715797</v>
      </c>
      <c r="N429">
        <v>0.76395313084050098</v>
      </c>
      <c r="O429">
        <v>28.139518994260701</v>
      </c>
      <c r="P429">
        <v>21.5412722139179</v>
      </c>
      <c r="Q429">
        <v>-3.0887206521791999E-2</v>
      </c>
    </row>
    <row r="430" spans="1:17" x14ac:dyDescent="0.3">
      <c r="A430" t="s">
        <v>977</v>
      </c>
      <c r="B430" t="s">
        <v>978</v>
      </c>
      <c r="C430" t="str">
        <f>IFERROR(VLOOKUP(Table1[[#This Row],[Ticker]],[1]!Table2[[Symbol]:[Industry]],2,FALSE),"-")</f>
        <v>-</v>
      </c>
      <c r="D430" t="s">
        <v>51</v>
      </c>
      <c r="E430">
        <v>14304.81303944</v>
      </c>
      <c r="F430">
        <v>11149.6</v>
      </c>
      <c r="G430">
        <v>166.767762575712</v>
      </c>
      <c r="H430">
        <v>39.063644732080803</v>
      </c>
      <c r="I430">
        <v>58.6755127942059</v>
      </c>
      <c r="J430">
        <v>22.645198622141599</v>
      </c>
      <c r="K430">
        <v>8126.9109331314903</v>
      </c>
      <c r="L430">
        <v>6414.2036552816799</v>
      </c>
      <c r="M430">
        <v>82.956490509728496</v>
      </c>
      <c r="N430">
        <v>2.21226702505062</v>
      </c>
      <c r="O430">
        <v>5.8333931262108001</v>
      </c>
      <c r="P430">
        <v>227.92941176470501</v>
      </c>
      <c r="Q430">
        <v>0.16188919570440599</v>
      </c>
    </row>
    <row r="431" spans="1:17" x14ac:dyDescent="0.3">
      <c r="A431" t="s">
        <v>979</v>
      </c>
      <c r="B431" t="s">
        <v>980</v>
      </c>
      <c r="C431" t="str">
        <f>IFERROR(VLOOKUP(Table1[[#This Row],[Ticker]],[1]!Table2[[Symbol]:[Industry]],2,FALSE),"-")</f>
        <v>-</v>
      </c>
      <c r="D431" t="s">
        <v>18</v>
      </c>
      <c r="E431">
        <v>13920.982228999999</v>
      </c>
      <c r="F431">
        <v>934.85</v>
      </c>
      <c r="G431">
        <v>128.235158446963</v>
      </c>
      <c r="H431">
        <v>-5.9848978266923298</v>
      </c>
      <c r="I431">
        <v>-11.7362339274387</v>
      </c>
      <c r="J431">
        <v>-9.7951073389622803</v>
      </c>
      <c r="K431">
        <v>987.21015637352002</v>
      </c>
      <c r="L431">
        <v>843.16198738383503</v>
      </c>
      <c r="M431">
        <v>37.332415474358903</v>
      </c>
      <c r="N431">
        <v>0.58991419470362905</v>
      </c>
      <c r="O431">
        <v>36.385516393004202</v>
      </c>
      <c r="P431">
        <v>168.712273641851</v>
      </c>
      <c r="Q431">
        <v>0.19128749277443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Row],[Ticker]],[1]!Table2[[Symbol]:[Industry]],2,FALSE),"-")</f>
        <v>-</v>
      </c>
      <c r="D432" t="s">
        <v>133</v>
      </c>
      <c r="E432">
        <v>13760.201311000001</v>
      </c>
      <c r="F432">
        <v>1645.9</v>
      </c>
      <c r="G432">
        <v>119.907318937564</v>
      </c>
      <c r="H432">
        <v>10.860082267450601</v>
      </c>
      <c r="I432">
        <v>86.391429657923595</v>
      </c>
      <c r="J432">
        <v>-4.3174693855236503</v>
      </c>
      <c r="K432">
        <v>1339.8388255106499</v>
      </c>
      <c r="L432">
        <v>996.24829935733203</v>
      </c>
      <c r="M432">
        <v>62.1056113520144</v>
      </c>
      <c r="N432">
        <v>1.15432191873496</v>
      </c>
      <c r="O432">
        <v>7.4184336836988702</v>
      </c>
      <c r="P432">
        <v>153.21538461538401</v>
      </c>
      <c r="Q432">
        <v>0.239678039094052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Row],[Ticker]],[1]!Table2[[Symbol]:[Industry]],2,FALSE),"-")</f>
        <v>-</v>
      </c>
      <c r="D433" t="s">
        <v>347</v>
      </c>
      <c r="E433">
        <v>13737.3424521</v>
      </c>
      <c r="F433">
        <v>991.05</v>
      </c>
      <c r="G433">
        <v>0.82031126281376698</v>
      </c>
      <c r="H433">
        <v>10.0169124038728</v>
      </c>
      <c r="I433">
        <v>14.4500829975978</v>
      </c>
      <c r="J433">
        <v>6.5317252917767199</v>
      </c>
      <c r="K433">
        <v>854.62663847401404</v>
      </c>
      <c r="L433">
        <v>781.59697398745902</v>
      </c>
      <c r="M433">
        <v>76.979011242415694</v>
      </c>
      <c r="N433">
        <v>2.04194431547459</v>
      </c>
      <c r="O433">
        <v>3.0220473235457401</v>
      </c>
      <c r="P433">
        <v>53.1406938113265</v>
      </c>
      <c r="Q433">
        <v>-2.9598278569936E-2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Row],[Ticker]],[1]!Table2[[Symbol]:[Industry]],2,FALSE),"-")</f>
        <v>-</v>
      </c>
      <c r="D434" t="s">
        <v>309</v>
      </c>
      <c r="E434">
        <v>13661.32158313</v>
      </c>
      <c r="F434">
        <v>976.7</v>
      </c>
      <c r="G434">
        <v>109.592551623007</v>
      </c>
      <c r="H434">
        <v>2.67003126610261</v>
      </c>
      <c r="I434">
        <v>8.0701445465213109</v>
      </c>
      <c r="J434">
        <v>-3.99724739966774</v>
      </c>
      <c r="K434">
        <v>979.43188348295701</v>
      </c>
      <c r="L434">
        <v>811.07837609637602</v>
      </c>
      <c r="M434">
        <v>39.651014581223997</v>
      </c>
      <c r="N434">
        <v>1.0785053653935801</v>
      </c>
      <c r="O434">
        <v>18.455001535783701</v>
      </c>
      <c r="P434">
        <v>142.34228645865599</v>
      </c>
      <c r="Q434">
        <v>0.125390061148559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-</v>
      </c>
      <c r="D435" t="s">
        <v>51</v>
      </c>
      <c r="E435">
        <v>13654.98431804</v>
      </c>
      <c r="F435">
        <v>890.15</v>
      </c>
      <c r="G435">
        <v>218.90899602085801</v>
      </c>
      <c r="H435">
        <v>-7.4116979368134501</v>
      </c>
      <c r="I435">
        <v>84.522226582672999</v>
      </c>
      <c r="J435">
        <v>-1.0393719783001401</v>
      </c>
      <c r="K435">
        <v>764.24979406716</v>
      </c>
      <c r="L435">
        <v>557.70421322283198</v>
      </c>
      <c r="M435">
        <v>57.360762596592203</v>
      </c>
      <c r="N435">
        <v>0.40482476065749601</v>
      </c>
      <c r="O435">
        <v>11.778913666236001</v>
      </c>
      <c r="P435">
        <v>317.42086752637698</v>
      </c>
      <c r="Q435">
        <v>6.0321661657554003E-2</v>
      </c>
    </row>
    <row r="436" spans="1:17" hidden="1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592</v>
      </c>
      <c r="E436">
        <v>13632.611710064901</v>
      </c>
      <c r="F436">
        <v>570.65</v>
      </c>
      <c r="G436">
        <v>-24.027706657932999</v>
      </c>
      <c r="H436">
        <v>-0.115561190505213</v>
      </c>
      <c r="I436">
        <v>-10.836978076041101</v>
      </c>
      <c r="J436">
        <v>-6.4447971982414902</v>
      </c>
      <c r="K436">
        <v>568.72821319098603</v>
      </c>
      <c r="M436">
        <v>42.0122487338135</v>
      </c>
      <c r="O436">
        <v>15.657583457460699</v>
      </c>
      <c r="P436">
        <v>21.389066156136899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Row],[Ticker]],[1]!Table2[[Symbol]:[Industry]],2,FALSE),"-")</f>
        <v>-</v>
      </c>
      <c r="D437" t="s">
        <v>156</v>
      </c>
      <c r="E437">
        <v>13505.2929024</v>
      </c>
      <c r="F437">
        <v>13348.95</v>
      </c>
      <c r="G437">
        <v>156.92645405828699</v>
      </c>
      <c r="H437">
        <v>-2.4127860954269398</v>
      </c>
      <c r="I437">
        <v>57.476897706331897</v>
      </c>
      <c r="J437">
        <v>-3.4832871624458801</v>
      </c>
      <c r="K437">
        <v>11976.040216863301</v>
      </c>
      <c r="L437">
        <v>9195.7439239734904</v>
      </c>
      <c r="M437">
        <v>58.550476784853402</v>
      </c>
      <c r="N437">
        <v>1.2960128491437699</v>
      </c>
      <c r="O437">
        <v>9.1246877095202095</v>
      </c>
      <c r="P437">
        <v>216.922876034235</v>
      </c>
      <c r="Q437">
        <v>0.213858683871231</v>
      </c>
    </row>
    <row r="438" spans="1:17" x14ac:dyDescent="0.3">
      <c r="A438" t="s">
        <v>993</v>
      </c>
      <c r="B438" t="s">
        <v>994</v>
      </c>
      <c r="C438" t="str">
        <f>IFERROR(VLOOKUP(Table1[[#This Row],[Ticker]],[1]!Table2[[Symbol]:[Industry]],2,FALSE),"-")</f>
        <v>-</v>
      </c>
      <c r="D438" t="s">
        <v>995</v>
      </c>
      <c r="E438">
        <v>13468.259629169999</v>
      </c>
      <c r="F438">
        <v>758.7</v>
      </c>
      <c r="G438">
        <v>31.6628168465414</v>
      </c>
      <c r="H438">
        <v>-1.3257734352544099</v>
      </c>
      <c r="I438">
        <v>15.467421516547599</v>
      </c>
      <c r="J438">
        <v>-6.8067330322995101</v>
      </c>
      <c r="K438">
        <v>748.36139173098695</v>
      </c>
      <c r="L438">
        <v>644.43313855041799</v>
      </c>
      <c r="M438">
        <v>40.571621213267697</v>
      </c>
      <c r="N438">
        <v>0.69494902823910798</v>
      </c>
      <c r="O438">
        <v>13.3451957295373</v>
      </c>
      <c r="P438">
        <v>67.594433399602394</v>
      </c>
      <c r="Q438">
        <v>6.6014502985223003E-2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Row],[Ticker]],[1]!Table2[[Symbol]:[Industry]],2,FALSE),"-")</f>
        <v>-</v>
      </c>
      <c r="D439" t="s">
        <v>51</v>
      </c>
      <c r="E439">
        <v>13382.22078387</v>
      </c>
      <c r="F439">
        <v>845.1</v>
      </c>
      <c r="G439">
        <v>91.492881400554396</v>
      </c>
      <c r="H439">
        <v>13.187154756516</v>
      </c>
      <c r="I439">
        <v>36.3086401064173</v>
      </c>
      <c r="J439">
        <v>18.094211152786499</v>
      </c>
      <c r="K439">
        <v>743.87745931790403</v>
      </c>
      <c r="L439">
        <v>625.35598830178503</v>
      </c>
      <c r="M439">
        <v>74.028258174785094</v>
      </c>
      <c r="N439">
        <v>2.8986473674811299</v>
      </c>
      <c r="O439">
        <v>3.7510353804283301</v>
      </c>
      <c r="P439">
        <v>165.129411764705</v>
      </c>
      <c r="Q439">
        <v>1.1174513152420001E-2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-</v>
      </c>
      <c r="D440" t="s">
        <v>156</v>
      </c>
      <c r="E440">
        <v>13322.6238441</v>
      </c>
      <c r="F440">
        <v>593.70000000000005</v>
      </c>
      <c r="G440">
        <v>24.878366804469</v>
      </c>
      <c r="H440">
        <v>-19.1994078890359</v>
      </c>
      <c r="I440">
        <v>1.5595587991036901</v>
      </c>
      <c r="J440">
        <v>-7.1167027944488499</v>
      </c>
      <c r="K440">
        <v>613.37012444338097</v>
      </c>
      <c r="L440">
        <v>524.61597072633697</v>
      </c>
      <c r="M440">
        <v>40.9820253768345</v>
      </c>
      <c r="N440">
        <v>0.58620997824878995</v>
      </c>
      <c r="O440">
        <v>20.725955869967901</v>
      </c>
      <c r="P440">
        <v>71.552409159864197</v>
      </c>
      <c r="Q440">
        <v>0.197145355840777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-</v>
      </c>
      <c r="D441" t="s">
        <v>130</v>
      </c>
      <c r="E441">
        <v>13212.13859309</v>
      </c>
      <c r="F441">
        <v>910.55</v>
      </c>
      <c r="G441">
        <v>118.57069226597299</v>
      </c>
      <c r="H441">
        <v>20.101893851074401</v>
      </c>
      <c r="I441">
        <v>71.062214866765899</v>
      </c>
      <c r="J441">
        <v>2.3198355521046898</v>
      </c>
      <c r="K441">
        <v>753.23170418759901</v>
      </c>
      <c r="L441">
        <v>563.953129767733</v>
      </c>
      <c r="M441">
        <v>63.020019511662397</v>
      </c>
      <c r="N441">
        <v>0.79311284276613903</v>
      </c>
      <c r="O441">
        <v>2.6687167096809601</v>
      </c>
      <c r="P441">
        <v>152.229916897506</v>
      </c>
      <c r="Q441">
        <v>0.18969696221753299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Row],[Ticker]],[1]!Table2[[Symbol]:[Industry]],2,FALSE),"-")</f>
        <v>-</v>
      </c>
      <c r="D442" t="s">
        <v>558</v>
      </c>
      <c r="E442">
        <v>13155.273976319901</v>
      </c>
      <c r="F442">
        <v>136.96</v>
      </c>
      <c r="G442">
        <v>-65.925416787577404</v>
      </c>
      <c r="H442">
        <v>-11.2271368170884</v>
      </c>
      <c r="I442">
        <v>-35.684879371303502</v>
      </c>
      <c r="J442">
        <v>-5.0905614430409996</v>
      </c>
      <c r="K442">
        <v>146.620392528434</v>
      </c>
      <c r="L442">
        <v>176.147199615147</v>
      </c>
      <c r="M442">
        <v>40.449041031790102</v>
      </c>
      <c r="N442">
        <v>0.97838209475802196</v>
      </c>
      <c r="O442">
        <v>118.823014018691</v>
      </c>
      <c r="P442">
        <v>9.1314741035856493</v>
      </c>
      <c r="Q442">
        <v>-2.8850304000013E-2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46</v>
      </c>
      <c r="E443">
        <v>13098.397502764999</v>
      </c>
      <c r="F443">
        <v>233.05</v>
      </c>
      <c r="G443">
        <v>31.694106560375999</v>
      </c>
      <c r="H443">
        <v>-14.541372174750199</v>
      </c>
      <c r="I443">
        <v>-14.352053698521299</v>
      </c>
      <c r="J443">
        <v>-10.645587191658199</v>
      </c>
      <c r="K443">
        <v>254.196116418033</v>
      </c>
      <c r="L443">
        <v>216.24478081166399</v>
      </c>
      <c r="M443">
        <v>26.437494022088998</v>
      </c>
      <c r="N443">
        <v>0.48650267482140902</v>
      </c>
      <c r="O443">
        <v>30.401201458914301</v>
      </c>
      <c r="P443">
        <v>100.128810648346</v>
      </c>
      <c r="Q443">
        <v>0.126433442782451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-</v>
      </c>
      <c r="D444" t="s">
        <v>595</v>
      </c>
      <c r="E444">
        <v>13053.617014228999</v>
      </c>
      <c r="F444">
        <v>26.29</v>
      </c>
      <c r="G444">
        <v>48.9766101640747</v>
      </c>
      <c r="H444">
        <v>-11.986778235280299</v>
      </c>
      <c r="I444">
        <v>-25.436044712679902</v>
      </c>
      <c r="J444">
        <v>-5.3802810692092198</v>
      </c>
      <c r="K444">
        <v>26.868562710951402</v>
      </c>
      <c r="L444">
        <v>25.506111090165401</v>
      </c>
      <c r="M444">
        <v>50.128533130513603</v>
      </c>
      <c r="N444">
        <v>1.3203868677687201</v>
      </c>
      <c r="O444">
        <v>48.535564853556401</v>
      </c>
      <c r="P444">
        <v>74.105960264900602</v>
      </c>
      <c r="Q444">
        <v>1.1929483346229E-2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Row],[Ticker]],[1]!Table2[[Symbol]:[Industry]],2,FALSE),"-")</f>
        <v>-</v>
      </c>
      <c r="D445" t="s">
        <v>309</v>
      </c>
      <c r="E445">
        <v>13012.1347025</v>
      </c>
      <c r="F445">
        <v>943.75</v>
      </c>
      <c r="G445">
        <v>10.9049568562177</v>
      </c>
      <c r="H445">
        <v>-15.421320130831599</v>
      </c>
      <c r="I445">
        <v>-16.9484105599287</v>
      </c>
      <c r="J445">
        <v>-4.2020416218581804</v>
      </c>
      <c r="K445">
        <v>1005.59611433823</v>
      </c>
      <c r="L445">
        <v>922.45001484196098</v>
      </c>
      <c r="M445">
        <v>37.192755971517997</v>
      </c>
      <c r="N445">
        <v>0.51457300733415301</v>
      </c>
      <c r="O445">
        <v>27.046357615893999</v>
      </c>
      <c r="P445">
        <v>51</v>
      </c>
      <c r="Q445">
        <v>2.5845028518093002E-2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Row],[Ticker]],[1]!Table2[[Symbol]:[Industry]],2,FALSE),"-")</f>
        <v>-</v>
      </c>
      <c r="D446" t="s">
        <v>24</v>
      </c>
      <c r="E446">
        <v>12996.751047504</v>
      </c>
      <c r="F446">
        <v>214.32</v>
      </c>
      <c r="G446">
        <v>-24.761693929492498</v>
      </c>
      <c r="H446">
        <v>-19.312240035968401</v>
      </c>
      <c r="I446">
        <v>-28.803899122998001</v>
      </c>
      <c r="J446">
        <v>-8.1508073849986999</v>
      </c>
      <c r="K446">
        <v>243.10647974390599</v>
      </c>
      <c r="L446">
        <v>243.11256231967201</v>
      </c>
      <c r="M446">
        <v>22.377836157096102</v>
      </c>
      <c r="N446">
        <v>1.43133563370642</v>
      </c>
      <c r="O446">
        <v>40.304217991787901</v>
      </c>
      <c r="P446">
        <v>2.2031473533619499</v>
      </c>
      <c r="Q446">
        <v>1.9359004230512001E-2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Row],[Ticker]],[1]!Table2[[Symbol]:[Industry]],2,FALSE),"-")</f>
        <v>-</v>
      </c>
      <c r="D447" t="s">
        <v>230</v>
      </c>
      <c r="E447">
        <v>12996.663896579999</v>
      </c>
      <c r="F447">
        <v>1583.4</v>
      </c>
      <c r="G447">
        <v>15.3385651505289</v>
      </c>
      <c r="H447">
        <v>-14.581110433067201</v>
      </c>
      <c r="I447">
        <v>-27.707788120787001</v>
      </c>
      <c r="J447">
        <v>-6.8308624645580602</v>
      </c>
      <c r="K447">
        <v>1739.1479387644199</v>
      </c>
      <c r="L447">
        <v>1606.3620297857999</v>
      </c>
      <c r="M447">
        <v>22.541441757952001</v>
      </c>
      <c r="N447">
        <v>0.56403900664539697</v>
      </c>
      <c r="O447">
        <v>40.327775672603202</v>
      </c>
      <c r="P447">
        <v>56.307996051332601</v>
      </c>
      <c r="Q447">
        <v>0.15151866839870201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Row],[Ticker]],[1]!Table2[[Symbol]:[Industry]],2,FALSE),"-")</f>
        <v>-</v>
      </c>
      <c r="D448" t="s">
        <v>719</v>
      </c>
      <c r="E448">
        <v>12949.883712430001</v>
      </c>
      <c r="F448">
        <v>9956.9500000000007</v>
      </c>
      <c r="G448">
        <v>1.5813637453809599</v>
      </c>
      <c r="H448">
        <v>7.9037249430442804</v>
      </c>
      <c r="I448">
        <v>9.8620157649646192</v>
      </c>
      <c r="J448">
        <v>10.574488938475399</v>
      </c>
      <c r="K448">
        <v>8611.5960892396106</v>
      </c>
      <c r="L448">
        <v>7933.5256632884802</v>
      </c>
      <c r="M448">
        <v>80.070611055235105</v>
      </c>
      <c r="N448">
        <v>1.56641390457948</v>
      </c>
      <c r="O448">
        <v>3.3117571143773801</v>
      </c>
      <c r="P448">
        <v>51.064297851680998</v>
      </c>
      <c r="Q448">
        <v>7.7001034390871997E-2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Row],[Ticker]],[1]!Table2[[Symbol]:[Industry]],2,FALSE),"-")</f>
        <v>-</v>
      </c>
      <c r="D449" t="s">
        <v>101</v>
      </c>
      <c r="E449">
        <v>12932.476806549001</v>
      </c>
      <c r="F449">
        <v>18.87</v>
      </c>
      <c r="G449">
        <v>139.93216776436901</v>
      </c>
      <c r="H449">
        <v>-3.5649950885459498</v>
      </c>
      <c r="I449">
        <v>-24.4316315057496</v>
      </c>
      <c r="J449">
        <v>-4.8429676363734</v>
      </c>
      <c r="K449">
        <v>18.904270593113601</v>
      </c>
      <c r="L449">
        <v>16.587294358141399</v>
      </c>
      <c r="M449">
        <v>49.165899875470501</v>
      </c>
      <c r="N449">
        <v>1.25083182259264</v>
      </c>
      <c r="O449">
        <v>27.186009538950699</v>
      </c>
      <c r="P449">
        <v>179.555555555555</v>
      </c>
      <c r="Q449">
        <v>0.12855193398923101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Row],[Ticker]],[1]!Table2[[Symbol]:[Industry]],2,FALSE),"-")</f>
        <v>-</v>
      </c>
      <c r="D450" t="s">
        <v>555</v>
      </c>
      <c r="E450">
        <v>12921.535333874999</v>
      </c>
      <c r="F450">
        <v>1632.75</v>
      </c>
      <c r="G450">
        <v>-20.083060254295201</v>
      </c>
      <c r="H450">
        <v>-8.29632830981806</v>
      </c>
      <c r="I450">
        <v>2.7144074108855398</v>
      </c>
      <c r="J450">
        <v>-2.9368023045067599</v>
      </c>
      <c r="K450">
        <v>1722.2517862306499</v>
      </c>
      <c r="L450">
        <v>1630.24048423006</v>
      </c>
      <c r="M450">
        <v>22.004902055279299</v>
      </c>
      <c r="N450">
        <v>0.87542418586735904</v>
      </c>
      <c r="O450">
        <v>21.2034910427193</v>
      </c>
      <c r="P450">
        <v>24.923488905891301</v>
      </c>
      <c r="Q450">
        <v>-9.7644684289884001E-2</v>
      </c>
    </row>
    <row r="451" spans="1:17" hidden="1" x14ac:dyDescent="0.3">
      <c r="A451" t="s">
        <v>1020</v>
      </c>
      <c r="B451" t="s">
        <v>1021</v>
      </c>
      <c r="C451" t="str">
        <f>IFERROR(VLOOKUP(Table1[[#This Row],[Ticker]],[1]!Table2[[Symbol]:[Industry]],2,FALSE),"-")</f>
        <v>-</v>
      </c>
      <c r="D451" t="s">
        <v>1022</v>
      </c>
      <c r="E451">
        <v>12906.893384999599</v>
      </c>
      <c r="F451">
        <v>100</v>
      </c>
      <c r="G451">
        <v>-23.983916151714698</v>
      </c>
      <c r="I451">
        <v>-10.7931875698228</v>
      </c>
      <c r="M451">
        <v>50</v>
      </c>
      <c r="N451">
        <v>1.8823529411764699</v>
      </c>
      <c r="O451">
        <v>0</v>
      </c>
      <c r="P451">
        <v>0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Row],[Ticker]],[1]!Table2[[Symbol]:[Industry]],2,FALSE),"-")</f>
        <v>-</v>
      </c>
      <c r="D452" t="s">
        <v>21</v>
      </c>
      <c r="E452">
        <v>12850.78580994</v>
      </c>
      <c r="F452">
        <v>2279.85</v>
      </c>
      <c r="G452">
        <v>132.770405600636</v>
      </c>
      <c r="H452">
        <v>-18.430956400494399</v>
      </c>
      <c r="I452">
        <v>52.7013801809032</v>
      </c>
      <c r="J452">
        <v>-4.7745947738200201</v>
      </c>
      <c r="K452">
        <v>2345.3916758262499</v>
      </c>
      <c r="L452">
        <v>1732.62707994115</v>
      </c>
      <c r="M452">
        <v>43.7106928948293</v>
      </c>
      <c r="N452">
        <v>0.84035263626888401</v>
      </c>
      <c r="O452">
        <v>21.584753382898</v>
      </c>
      <c r="P452">
        <v>208.67181153533701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Row],[Ticker]],[1]!Table2[[Symbol]:[Industry]],2,FALSE),"-")</f>
        <v>-</v>
      </c>
      <c r="D453" t="s">
        <v>465</v>
      </c>
      <c r="E453">
        <v>12847.75375455</v>
      </c>
      <c r="F453">
        <v>1930.5</v>
      </c>
      <c r="G453">
        <v>40.061395547247301</v>
      </c>
      <c r="H453">
        <v>-2.5261253099463801</v>
      </c>
      <c r="I453">
        <v>73.606972011488594</v>
      </c>
      <c r="J453">
        <v>-2.1044385247125401</v>
      </c>
      <c r="K453">
        <v>1794.6034049494201</v>
      </c>
      <c r="L453">
        <v>1377.2505180836799</v>
      </c>
      <c r="M453">
        <v>42.401293997924597</v>
      </c>
      <c r="N453">
        <v>0.37321120855073098</v>
      </c>
      <c r="O453">
        <v>23.284123284123201</v>
      </c>
      <c r="P453">
        <v>114.887669159843</v>
      </c>
      <c r="Q453">
        <v>0.21771884366984401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-</v>
      </c>
      <c r="D454" t="s">
        <v>60</v>
      </c>
      <c r="E454">
        <v>12798.0694976759</v>
      </c>
      <c r="F454">
        <v>31.86</v>
      </c>
      <c r="G454">
        <v>46.847183043995599</v>
      </c>
      <c r="H454">
        <v>6.57267003304199</v>
      </c>
      <c r="I454">
        <v>5.6967575855701904</v>
      </c>
      <c r="J454">
        <v>1.4148996536823399</v>
      </c>
      <c r="K454">
        <v>29.1282696198226</v>
      </c>
      <c r="L454">
        <v>25.640866219914699</v>
      </c>
      <c r="M454">
        <v>56.259513298225201</v>
      </c>
      <c r="N454">
        <v>2.0480941487379298</v>
      </c>
      <c r="O454">
        <v>8.4118016321406106</v>
      </c>
      <c r="P454">
        <v>104.887459807073</v>
      </c>
      <c r="Q454">
        <v>9.3345978179672995E-2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-</v>
      </c>
      <c r="D455" t="s">
        <v>380</v>
      </c>
      <c r="E455">
        <v>12781.57978125</v>
      </c>
      <c r="F455">
        <v>1012.5</v>
      </c>
      <c r="G455">
        <v>59.923085937105498</v>
      </c>
      <c r="H455">
        <v>24.7456987915231</v>
      </c>
      <c r="I455">
        <v>78.423781221057297</v>
      </c>
      <c r="J455">
        <v>0.61062896074634898</v>
      </c>
      <c r="K455">
        <v>764.848877078177</v>
      </c>
      <c r="L455">
        <v>646.25861490254897</v>
      </c>
      <c r="M455">
        <v>78.108465733113107</v>
      </c>
      <c r="N455">
        <v>1.6292355748271801</v>
      </c>
      <c r="O455">
        <v>0.63703703703703596</v>
      </c>
      <c r="P455">
        <v>125</v>
      </c>
      <c r="Q455">
        <v>7.9948508648512995E-2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-</v>
      </c>
      <c r="D456" t="s">
        <v>260</v>
      </c>
      <c r="E456">
        <v>12751.893599999999</v>
      </c>
      <c r="F456">
        <v>4039.5</v>
      </c>
      <c r="G456">
        <v>11.6517026784511</v>
      </c>
      <c r="H456">
        <v>-12.2240626202936</v>
      </c>
      <c r="I456">
        <v>8.8513885131093897</v>
      </c>
      <c r="J456">
        <v>-7.8354213920244096</v>
      </c>
      <c r="K456">
        <v>4332.0839935691001</v>
      </c>
      <c r="L456">
        <v>3815.5995531711601</v>
      </c>
      <c r="M456">
        <v>31.264793654316001</v>
      </c>
      <c r="N456">
        <v>1.0398136151961199</v>
      </c>
      <c r="O456">
        <v>23.7776952593142</v>
      </c>
      <c r="P456">
        <v>46.3586956521739</v>
      </c>
      <c r="Q456">
        <v>0.17863595548244199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24</v>
      </c>
      <c r="E457">
        <v>12724.163359964999</v>
      </c>
      <c r="F457">
        <v>115.55</v>
      </c>
      <c r="G457">
        <v>48.093522418649997</v>
      </c>
      <c r="H457">
        <v>0.15027465064661399</v>
      </c>
      <c r="I457">
        <v>-30.4105788741706</v>
      </c>
      <c r="J457">
        <v>2.5132415572326399</v>
      </c>
      <c r="K457">
        <v>115.99502051370401</v>
      </c>
      <c r="L457">
        <v>116.590458634729</v>
      </c>
      <c r="M457">
        <v>59.8984677993083</v>
      </c>
      <c r="N457">
        <v>2.06560860227022</v>
      </c>
      <c r="O457">
        <v>31.977498918217201</v>
      </c>
      <c r="P457">
        <v>73.238380809595199</v>
      </c>
      <c r="Q457">
        <v>0.12151891115855699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-</v>
      </c>
      <c r="D458" t="s">
        <v>407</v>
      </c>
      <c r="E458">
        <v>12647.438547268999</v>
      </c>
      <c r="F458">
        <v>204.59</v>
      </c>
      <c r="G458">
        <v>206.80023906251299</v>
      </c>
      <c r="H458">
        <v>3.2525952738528501</v>
      </c>
      <c r="I458">
        <v>-7.0983066777802701</v>
      </c>
      <c r="J458">
        <v>-7.6827558629764097</v>
      </c>
      <c r="K458">
        <v>190.98170681050499</v>
      </c>
      <c r="L458">
        <v>155.73003128042299</v>
      </c>
      <c r="M458">
        <v>50.8048261823376</v>
      </c>
      <c r="N458">
        <v>1.8203430514800101</v>
      </c>
      <c r="O458">
        <v>9.6827801945354093</v>
      </c>
      <c r="P458">
        <v>258.929824561403</v>
      </c>
      <c r="Q458">
        <v>0.189310865487399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309</v>
      </c>
      <c r="E459">
        <v>12612.334868</v>
      </c>
      <c r="F459">
        <v>938</v>
      </c>
      <c r="G459">
        <v>-41.019118699034699</v>
      </c>
      <c r="H459">
        <v>-6.8742714155699298</v>
      </c>
      <c r="I459">
        <v>-16.4981385625345</v>
      </c>
      <c r="J459">
        <v>-6.1529292420006998</v>
      </c>
      <c r="K459">
        <v>945.97090043066703</v>
      </c>
      <c r="L459">
        <v>948.67322381283395</v>
      </c>
      <c r="M459">
        <v>46.016491197918299</v>
      </c>
      <c r="N459">
        <v>1.19051498758702</v>
      </c>
      <c r="O459">
        <v>33.049040511727</v>
      </c>
      <c r="P459">
        <v>19.941180231442999</v>
      </c>
      <c r="Q459">
        <v>1.0476999177270001E-3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-</v>
      </c>
      <c r="D460" t="s">
        <v>257</v>
      </c>
      <c r="E460">
        <v>12527.2153937</v>
      </c>
      <c r="F460">
        <v>983.5</v>
      </c>
      <c r="G460">
        <v>2.9193096547368298</v>
      </c>
      <c r="H460">
        <v>-6.8402135736603604</v>
      </c>
      <c r="I460">
        <v>-3.8619562569660899</v>
      </c>
      <c r="J460">
        <v>-2.5013916949070101</v>
      </c>
      <c r="K460">
        <v>1000.20537629276</v>
      </c>
      <c r="L460">
        <v>912.41744027059701</v>
      </c>
      <c r="M460">
        <v>36.733129555561</v>
      </c>
      <c r="N460">
        <v>1.2928996336586001</v>
      </c>
      <c r="O460">
        <v>13.065582104728</v>
      </c>
      <c r="P460">
        <v>34.504923413566701</v>
      </c>
      <c r="Q460">
        <v>-3.4666308226725999E-2</v>
      </c>
    </row>
    <row r="461" spans="1:17" hidden="1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-</v>
      </c>
      <c r="E461">
        <v>12493.1477975</v>
      </c>
      <c r="F461">
        <v>793.75</v>
      </c>
      <c r="G461">
        <v>-24.297887894257901</v>
      </c>
      <c r="H461">
        <v>9.90674974643205</v>
      </c>
      <c r="I461">
        <v>-11.107159312366001</v>
      </c>
      <c r="J461">
        <v>12.4473051376873</v>
      </c>
      <c r="O461">
        <v>3.8110236220472302</v>
      </c>
      <c r="P461">
        <v>9.4827586206896495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-</v>
      </c>
      <c r="D462" t="s">
        <v>514</v>
      </c>
      <c r="E462">
        <v>12460.59373305</v>
      </c>
      <c r="F462">
        <v>801.75</v>
      </c>
      <c r="G462">
        <v>-38.148040127947297</v>
      </c>
      <c r="H462">
        <v>-8.2308597704877897</v>
      </c>
      <c r="I462">
        <v>-12.322295897015101</v>
      </c>
      <c r="J462">
        <v>-2.6941162981915898</v>
      </c>
      <c r="K462">
        <v>829.51679385134798</v>
      </c>
      <c r="L462">
        <v>826.25277409287901</v>
      </c>
      <c r="M462">
        <v>36.3557447597764</v>
      </c>
      <c r="N462">
        <v>0.69408001995837498</v>
      </c>
      <c r="O462">
        <v>27.839101964452698</v>
      </c>
      <c r="P462">
        <v>13.089780661541701</v>
      </c>
      <c r="Q462">
        <v>3.1801141889339003E-2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-</v>
      </c>
      <c r="D463" t="s">
        <v>260</v>
      </c>
      <c r="E463">
        <v>12404.426048339999</v>
      </c>
      <c r="F463">
        <v>5199.8</v>
      </c>
      <c r="G463">
        <v>-12.505483770272299</v>
      </c>
      <c r="H463">
        <v>-9.3154121385047297</v>
      </c>
      <c r="I463">
        <v>13.522155207058301</v>
      </c>
      <c r="J463">
        <v>-3.4038745356339</v>
      </c>
      <c r="K463">
        <v>5100.4520430290304</v>
      </c>
      <c r="L463">
        <v>4665.7456633378597</v>
      </c>
      <c r="M463">
        <v>40.162306162350497</v>
      </c>
      <c r="N463">
        <v>0.51873236351504404</v>
      </c>
      <c r="O463">
        <v>12.3120120004615</v>
      </c>
      <c r="P463">
        <v>37.486283893655497</v>
      </c>
      <c r="Q463">
        <v>0.116650431568162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-</v>
      </c>
      <c r="D464" t="s">
        <v>46</v>
      </c>
      <c r="E464">
        <v>12371.539887839999</v>
      </c>
      <c r="F464">
        <v>673.05</v>
      </c>
      <c r="G464">
        <v>27.399349705235199</v>
      </c>
      <c r="H464">
        <v>-11.785701325329301</v>
      </c>
      <c r="I464">
        <v>23.762989959165498</v>
      </c>
      <c r="J464">
        <v>-5.7083434769680297</v>
      </c>
      <c r="K464">
        <v>665.54648129371901</v>
      </c>
      <c r="L464">
        <v>573.62766567015694</v>
      </c>
      <c r="M464">
        <v>39.484041295616599</v>
      </c>
      <c r="N464">
        <v>0.43554019592110499</v>
      </c>
      <c r="O464">
        <v>12.614218854468399</v>
      </c>
      <c r="P464">
        <v>55.906879777623303</v>
      </c>
      <c r="Q464">
        <v>7.0418820873664995E-2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-</v>
      </c>
      <c r="D465" t="s">
        <v>394</v>
      </c>
      <c r="E465">
        <v>12322.712809549999</v>
      </c>
      <c r="F465">
        <v>264.55</v>
      </c>
      <c r="G465">
        <v>140.56608384828499</v>
      </c>
      <c r="H465">
        <v>-7.0319475715755999</v>
      </c>
      <c r="I465">
        <v>-6.5986227805357203</v>
      </c>
      <c r="J465">
        <v>-11.1799029973755</v>
      </c>
      <c r="K465">
        <v>271.30255856762398</v>
      </c>
      <c r="L465">
        <v>219.64313148124299</v>
      </c>
      <c r="M465">
        <v>38.128562117787801</v>
      </c>
      <c r="N465">
        <v>0.878412889379516</v>
      </c>
      <c r="O465">
        <v>45.227745227745203</v>
      </c>
      <c r="P465">
        <v>167.08732963149899</v>
      </c>
      <c r="Q465">
        <v>0.114510840428387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-</v>
      </c>
      <c r="D466" t="s">
        <v>78</v>
      </c>
      <c r="E466">
        <v>12187.71416252</v>
      </c>
      <c r="F466">
        <v>590.20000000000005</v>
      </c>
      <c r="G466">
        <v>-36.488548869823099</v>
      </c>
      <c r="H466">
        <v>-9.2171005786226008</v>
      </c>
      <c r="I466">
        <v>-27.5550520363625</v>
      </c>
      <c r="J466">
        <v>-2.93949159552501</v>
      </c>
      <c r="K466">
        <v>618.50446059445301</v>
      </c>
      <c r="L466">
        <v>650.11390352879596</v>
      </c>
      <c r="M466">
        <v>45.196387931163798</v>
      </c>
      <c r="N466">
        <v>0.69240389734511998</v>
      </c>
      <c r="O466">
        <v>39.613690274483197</v>
      </c>
      <c r="P466">
        <v>17.0451165096678</v>
      </c>
      <c r="Q466">
        <v>3.8037291896814998E-2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Row],[Ticker]],[1]!Table2[[Symbol]:[Industry]],2,FALSE),"-")</f>
        <v>-</v>
      </c>
      <c r="D467" t="s">
        <v>210</v>
      </c>
      <c r="E467">
        <v>12161.67028959</v>
      </c>
      <c r="F467">
        <v>516.9</v>
      </c>
      <c r="G467">
        <v>51.266126228349599</v>
      </c>
      <c r="H467">
        <v>3.9389548474070502</v>
      </c>
      <c r="I467">
        <v>15.727434141106</v>
      </c>
      <c r="J467">
        <v>7.0614467221518096</v>
      </c>
      <c r="K467">
        <v>475.84570720231602</v>
      </c>
      <c r="L467">
        <v>415.20361354504001</v>
      </c>
      <c r="M467">
        <v>68.078430591022396</v>
      </c>
      <c r="N467">
        <v>0.89954251777095096</v>
      </c>
      <c r="O467">
        <v>3.11472238343974</v>
      </c>
      <c r="P467">
        <v>84.607142857142804</v>
      </c>
      <c r="Q467">
        <v>0.14737896149740901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Row],[Ticker]],[1]!Table2[[Symbol]:[Industry]],2,FALSE),"-")</f>
        <v>-</v>
      </c>
      <c r="D468" t="s">
        <v>24</v>
      </c>
      <c r="E468">
        <v>12135.168475136001</v>
      </c>
      <c r="F468">
        <v>163.84</v>
      </c>
      <c r="G468">
        <v>-1.2113421539628</v>
      </c>
      <c r="H468">
        <v>-3.75377484909008</v>
      </c>
      <c r="I468">
        <v>14.1324700740963</v>
      </c>
      <c r="J468">
        <v>-3.4990711912380199</v>
      </c>
      <c r="K468">
        <v>160.302461736418</v>
      </c>
      <c r="L468">
        <v>150.191255968994</v>
      </c>
      <c r="M468">
        <v>47.611883000163502</v>
      </c>
      <c r="N468">
        <v>1.1603786380586101</v>
      </c>
      <c r="O468">
        <v>7.92236328125</v>
      </c>
      <c r="P468">
        <v>36.476468138275699</v>
      </c>
      <c r="Q468">
        <v>-2.0527814629233001E-2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Row],[Ticker]],[1]!Table2[[Symbol]:[Industry]],2,FALSE),"-")</f>
        <v>-</v>
      </c>
      <c r="D469" t="s">
        <v>51</v>
      </c>
      <c r="E469">
        <v>12015.92890368</v>
      </c>
      <c r="F469">
        <v>1580.8</v>
      </c>
      <c r="G469">
        <v>52.444655276856601</v>
      </c>
      <c r="H469">
        <v>5.8890468614298097</v>
      </c>
      <c r="I469">
        <v>2.11303341439256</v>
      </c>
      <c r="J469">
        <v>1.5702965944621501</v>
      </c>
      <c r="K469">
        <v>1472.0529516073</v>
      </c>
      <c r="L469">
        <v>1324.1018356618899</v>
      </c>
      <c r="M469">
        <v>58.201662509155902</v>
      </c>
      <c r="N469">
        <v>1.04077906532465</v>
      </c>
      <c r="O469">
        <v>4.69382591093117</v>
      </c>
      <c r="P469">
        <v>80.497830554921194</v>
      </c>
      <c r="Q469">
        <v>5.9654438920097003E-2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Row],[Ticker]],[1]!Table2[[Symbol]:[Industry]],2,FALSE),"-")</f>
        <v>-</v>
      </c>
      <c r="D470" t="s">
        <v>1061</v>
      </c>
      <c r="E470">
        <v>12014.475043689999</v>
      </c>
      <c r="F470">
        <v>1765.85</v>
      </c>
      <c r="G470">
        <v>131.23360083050801</v>
      </c>
      <c r="H470">
        <v>20.177409153570501</v>
      </c>
      <c r="I470">
        <v>84.188317426588497</v>
      </c>
      <c r="J470">
        <v>5.7161044729594499</v>
      </c>
      <c r="K470">
        <v>1431.2974476698801</v>
      </c>
      <c r="L470">
        <v>1110.3869510693</v>
      </c>
      <c r="M470">
        <v>71.034054433862494</v>
      </c>
      <c r="N470">
        <v>0.78374463483568002</v>
      </c>
      <c r="O470">
        <v>4.1991109097601704</v>
      </c>
      <c r="P470">
        <v>158.46750585480001</v>
      </c>
      <c r="Q470">
        <v>0.23293838526143601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Row],[Ticker]],[1]!Table2[[Symbol]:[Industry]],2,FALSE),"-")</f>
        <v>-</v>
      </c>
      <c r="D471" t="s">
        <v>46</v>
      </c>
      <c r="E471">
        <v>12009.881009475001</v>
      </c>
      <c r="F471">
        <v>468.15</v>
      </c>
      <c r="G471">
        <v>10.2141632520404</v>
      </c>
      <c r="H471">
        <v>-3.6686545115991001</v>
      </c>
      <c r="I471">
        <v>-4.0680080417252702</v>
      </c>
      <c r="J471">
        <v>-5.8373123192092304</v>
      </c>
      <c r="K471">
        <v>491.69350553224598</v>
      </c>
      <c r="L471">
        <v>436.07656372258498</v>
      </c>
      <c r="M471">
        <v>19.366955352669901</v>
      </c>
      <c r="N471">
        <v>0.228187487459167</v>
      </c>
      <c r="O471">
        <v>22.7811598846523</v>
      </c>
      <c r="P471">
        <v>50.967429861334999</v>
      </c>
      <c r="Q471">
        <v>3.3251089932535997E-2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Row],[Ticker]],[1]!Table2[[Symbol]:[Industry]],2,FALSE),"-")</f>
        <v>-</v>
      </c>
      <c r="D472" t="s">
        <v>279</v>
      </c>
      <c r="E472">
        <v>11983.914251304999</v>
      </c>
      <c r="F472">
        <v>1180.1500000000001</v>
      </c>
      <c r="G472">
        <v>-14.7310000250715</v>
      </c>
      <c r="H472">
        <v>-7.6372076804853499</v>
      </c>
      <c r="I472">
        <v>-16.2980318327742</v>
      </c>
      <c r="J472">
        <v>3.3489997671452101</v>
      </c>
      <c r="K472">
        <v>1230.72666981517</v>
      </c>
      <c r="L472">
        <v>1202.4209525813101</v>
      </c>
      <c r="M472">
        <v>48.160089099772797</v>
      </c>
      <c r="N472">
        <v>1.2431072188713499</v>
      </c>
      <c r="O472">
        <v>39.728000677879898</v>
      </c>
      <c r="P472">
        <v>18.852913036910198</v>
      </c>
      <c r="Q472">
        <v>0.117136475570357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Row],[Ticker]],[1]!Table2[[Symbol]:[Industry]],2,FALSE),"-")</f>
        <v>-</v>
      </c>
      <c r="D473" t="s">
        <v>309</v>
      </c>
      <c r="E473">
        <v>11947.47566663</v>
      </c>
      <c r="F473">
        <v>2209.5500000000002</v>
      </c>
      <c r="G473">
        <v>15.2705112762804</v>
      </c>
      <c r="H473">
        <v>-12.369648909276901</v>
      </c>
      <c r="I473">
        <v>4.93247104851896</v>
      </c>
      <c r="J473">
        <v>-8.1593988758277707</v>
      </c>
      <c r="K473">
        <v>2243.8064754237898</v>
      </c>
      <c r="L473">
        <v>1996.8642714145401</v>
      </c>
      <c r="M473">
        <v>37.7578215779359</v>
      </c>
      <c r="N473">
        <v>0.45238817228140599</v>
      </c>
      <c r="O473">
        <v>24.362426738476099</v>
      </c>
      <c r="P473">
        <v>41.271059109363499</v>
      </c>
      <c r="Q473">
        <v>4.0778445552975003E-2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Row],[Ticker]],[1]!Table2[[Symbol]:[Industry]],2,FALSE),"-")</f>
        <v>-</v>
      </c>
      <c r="D474" t="s">
        <v>78</v>
      </c>
      <c r="E474">
        <v>11925.443948669999</v>
      </c>
      <c r="F474">
        <v>333.9</v>
      </c>
      <c r="G474">
        <v>-32.741943204590797</v>
      </c>
      <c r="H474">
        <v>-12.9313459722378</v>
      </c>
      <c r="I474">
        <v>-17.316143896810502</v>
      </c>
      <c r="J474">
        <v>-4.37786320546296</v>
      </c>
      <c r="K474">
        <v>343.77267306597599</v>
      </c>
      <c r="L474">
        <v>342.72490611919898</v>
      </c>
      <c r="M474">
        <v>38.935656452298801</v>
      </c>
      <c r="N474">
        <v>1.2118098952490499</v>
      </c>
      <c r="O474">
        <v>19.1973644803833</v>
      </c>
      <c r="P474">
        <v>14.6240988671472</v>
      </c>
      <c r="Q474">
        <v>-0.11149652386115599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Row],[Ticker]],[1]!Table2[[Symbol]:[Industry]],2,FALSE),"-")</f>
        <v>-</v>
      </c>
      <c r="D475" t="s">
        <v>111</v>
      </c>
      <c r="E475">
        <v>11918.64</v>
      </c>
      <c r="F475">
        <v>374.8</v>
      </c>
      <c r="G475">
        <v>98.912307458157301</v>
      </c>
      <c r="H475">
        <v>-9.1739022352693897</v>
      </c>
      <c r="I475">
        <v>-33.114431093138897</v>
      </c>
      <c r="J475">
        <v>-6.7119642375260504</v>
      </c>
      <c r="K475">
        <v>398.40758381433301</v>
      </c>
      <c r="L475">
        <v>375.22151649408602</v>
      </c>
      <c r="M475">
        <v>32.0948720508962</v>
      </c>
      <c r="N475">
        <v>0.76221144973350596</v>
      </c>
      <c r="O475">
        <v>35.005336179295597</v>
      </c>
      <c r="P475">
        <v>123.427719821162</v>
      </c>
      <c r="Q475">
        <v>0.15298035321039799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-</v>
      </c>
      <c r="D476" t="s">
        <v>260</v>
      </c>
      <c r="E476">
        <v>11903.1995188</v>
      </c>
      <c r="F476">
        <v>1789</v>
      </c>
      <c r="G476">
        <v>51.545911163826801</v>
      </c>
      <c r="H476">
        <v>1.5166939653537801</v>
      </c>
      <c r="I476">
        <v>42.165088763966402</v>
      </c>
      <c r="J476">
        <v>-3.6512836358220899</v>
      </c>
      <c r="K476">
        <v>1700.5027736882</v>
      </c>
      <c r="L476">
        <v>1381.68491384904</v>
      </c>
      <c r="M476">
        <v>47.066466632186803</v>
      </c>
      <c r="N476">
        <v>0.62909838619228597</v>
      </c>
      <c r="O476">
        <v>10.128563443264399</v>
      </c>
      <c r="P476">
        <v>112.546037780681</v>
      </c>
      <c r="Q476">
        <v>0.13888908949069301</v>
      </c>
    </row>
    <row r="477" spans="1:17" hidden="1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1076</v>
      </c>
      <c r="E477">
        <v>11734.160101919901</v>
      </c>
      <c r="F477">
        <v>1245.5999999999999</v>
      </c>
      <c r="G477">
        <v>-3.1457322169068598</v>
      </c>
      <c r="H477">
        <v>-3.85868067761634</v>
      </c>
      <c r="I477">
        <v>13.134779796608299</v>
      </c>
      <c r="J477">
        <v>0.213739953132011</v>
      </c>
      <c r="K477">
        <v>1192.07266924031</v>
      </c>
      <c r="M477">
        <v>52.7591669266561</v>
      </c>
      <c r="N477">
        <v>0.68514118878136798</v>
      </c>
      <c r="O477">
        <v>4.3633590237636497</v>
      </c>
      <c r="P477">
        <v>53.172651254303901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Row],[Ticker]],[1]!Table2[[Symbol]:[Industry]],2,FALSE),"-")</f>
        <v>-</v>
      </c>
      <c r="D478" t="s">
        <v>796</v>
      </c>
      <c r="E478">
        <v>11672.496873964999</v>
      </c>
      <c r="F478">
        <v>2486.15</v>
      </c>
      <c r="G478">
        <v>17.182367242658199</v>
      </c>
      <c r="H478">
        <v>-0.55241961558212405</v>
      </c>
      <c r="I478">
        <v>-16.4725699322486</v>
      </c>
      <c r="J478">
        <v>5.6110391304883098</v>
      </c>
      <c r="K478">
        <v>2419.0370068185598</v>
      </c>
      <c r="L478">
        <v>2312.6877044840899</v>
      </c>
      <c r="M478">
        <v>63.491051817884497</v>
      </c>
      <c r="N478">
        <v>0.83593137030158204</v>
      </c>
      <c r="O478">
        <v>13.7501759749009</v>
      </c>
      <c r="P478">
        <v>57.152338811630798</v>
      </c>
      <c r="Q478">
        <v>4.9331216753118003E-2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Row],[Ticker]],[1]!Table2[[Symbol]:[Industry]],2,FALSE),"-")</f>
        <v>-</v>
      </c>
      <c r="D479" t="s">
        <v>101</v>
      </c>
      <c r="E479">
        <v>11645.99703952</v>
      </c>
      <c r="F479">
        <v>965.95</v>
      </c>
      <c r="G479">
        <v>225.28087835232199</v>
      </c>
      <c r="H479">
        <v>1.6227528628150101</v>
      </c>
      <c r="I479">
        <v>16.828858980724299</v>
      </c>
      <c r="J479">
        <v>1.44449957423666</v>
      </c>
      <c r="K479">
        <v>931.40604616362805</v>
      </c>
      <c r="L479">
        <v>739.68264080596202</v>
      </c>
      <c r="M479">
        <v>52.035103270364999</v>
      </c>
      <c r="N479">
        <v>0.55491246164626495</v>
      </c>
      <c r="O479">
        <v>11.8070293493451</v>
      </c>
      <c r="P479">
        <v>278.30939947780598</v>
      </c>
      <c r="Q479">
        <v>0.30166087865749702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Row],[Ticker]],[1]!Table2[[Symbol]:[Industry]],2,FALSE),"-")</f>
        <v>-</v>
      </c>
      <c r="D480" t="s">
        <v>21</v>
      </c>
      <c r="E480">
        <v>11636.58774234</v>
      </c>
      <c r="F480">
        <v>778.1</v>
      </c>
      <c r="G480">
        <v>-40.429553735607399</v>
      </c>
      <c r="H480">
        <v>-6.0772826217392399</v>
      </c>
      <c r="I480">
        <v>-20.557770661554201</v>
      </c>
      <c r="J480">
        <v>-2.5811834532101998</v>
      </c>
      <c r="K480">
        <v>820.07957989712497</v>
      </c>
      <c r="L480">
        <v>840.96191967519405</v>
      </c>
      <c r="M480">
        <v>24.486777508826599</v>
      </c>
      <c r="N480">
        <v>0.44531859491294501</v>
      </c>
      <c r="O480">
        <v>24.662639763526499</v>
      </c>
      <c r="P480">
        <v>5.0067476383265799</v>
      </c>
      <c r="Q480">
        <v>-0.151576634201433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Row],[Ticker]],[1]!Table2[[Symbol]:[Industry]],2,FALSE),"-")</f>
        <v>-</v>
      </c>
      <c r="D481" t="s">
        <v>545</v>
      </c>
      <c r="E481">
        <v>11625.984444829999</v>
      </c>
      <c r="F481">
        <v>877.1</v>
      </c>
      <c r="G481">
        <v>-39.4563779644647</v>
      </c>
      <c r="H481">
        <v>-5.6405643516209496</v>
      </c>
      <c r="I481">
        <v>-10.7018946336137</v>
      </c>
      <c r="J481">
        <v>-3.0229825942636901</v>
      </c>
      <c r="K481">
        <v>879.13442302835097</v>
      </c>
      <c r="L481">
        <v>873.96468100795005</v>
      </c>
      <c r="M481">
        <v>40.745879640215698</v>
      </c>
      <c r="N481">
        <v>0.68974302908224505</v>
      </c>
      <c r="O481">
        <v>24.501197126895399</v>
      </c>
      <c r="P481">
        <v>15.173002429256099</v>
      </c>
      <c r="Q481">
        <v>-2.4848964447546001E-2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Row],[Ticker]],[1]!Table2[[Symbol]:[Industry]],2,FALSE),"-")</f>
        <v>-</v>
      </c>
      <c r="D482" t="s">
        <v>84</v>
      </c>
      <c r="E482">
        <v>11516.9498752</v>
      </c>
      <c r="F482">
        <v>93.33</v>
      </c>
      <c r="G482">
        <v>-42.451636951924399</v>
      </c>
      <c r="H482">
        <v>-2.9634117460304199</v>
      </c>
      <c r="I482">
        <v>-14.2082760516607</v>
      </c>
      <c r="J482">
        <v>-0.11986440254255699</v>
      </c>
      <c r="K482">
        <v>95.713843734030604</v>
      </c>
      <c r="L482">
        <v>99.279164895025801</v>
      </c>
      <c r="M482">
        <v>13.715137464591701</v>
      </c>
      <c r="N482">
        <v>1.3657830011229199</v>
      </c>
      <c r="O482">
        <v>23.882995821279302</v>
      </c>
      <c r="P482">
        <v>2.6732673267326699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Row],[Ticker]],[1]!Table2[[Symbol]:[Industry]],2,FALSE),"-")</f>
        <v>-</v>
      </c>
      <c r="D483" t="s">
        <v>138</v>
      </c>
      <c r="E483">
        <v>11441.28660107</v>
      </c>
      <c r="F483">
        <v>482.45</v>
      </c>
      <c r="G483">
        <v>355.58864846061101</v>
      </c>
      <c r="H483">
        <v>-10.4910202073862</v>
      </c>
      <c r="I483">
        <v>83.429839805378407</v>
      </c>
      <c r="J483">
        <v>4.5851616953696004</v>
      </c>
      <c r="K483">
        <v>443.05737506701797</v>
      </c>
      <c r="L483">
        <v>320.00270774595202</v>
      </c>
      <c r="M483">
        <v>60.336655326521999</v>
      </c>
      <c r="N483">
        <v>0.76744929333100897</v>
      </c>
      <c r="O483">
        <v>18.0640480878847</v>
      </c>
      <c r="P483">
        <v>411.88328912466801</v>
      </c>
      <c r="Q483">
        <v>0.13720775898002399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Row],[Ticker]],[1]!Table2[[Symbol]:[Industry]],2,FALSE),"-")</f>
        <v>-</v>
      </c>
      <c r="D484" t="s">
        <v>78</v>
      </c>
      <c r="E484">
        <v>11405.766482805</v>
      </c>
      <c r="F484">
        <v>368.05</v>
      </c>
      <c r="G484">
        <v>46.607045609582997</v>
      </c>
      <c r="H484">
        <v>27.886273712009899</v>
      </c>
      <c r="I484">
        <v>42.7529117209573</v>
      </c>
      <c r="J484">
        <v>0.76811736301135003</v>
      </c>
      <c r="K484">
        <v>301.67041088867398</v>
      </c>
      <c r="L484">
        <v>251.35568621948499</v>
      </c>
      <c r="M484">
        <v>66.523913462793203</v>
      </c>
      <c r="N484">
        <v>0.88510164181420004</v>
      </c>
      <c r="O484">
        <v>4.60535253362315</v>
      </c>
      <c r="P484">
        <v>113.300492610837</v>
      </c>
      <c r="Q484">
        <v>7.4901625861894E-2</v>
      </c>
    </row>
    <row r="485" spans="1:17" hidden="1" x14ac:dyDescent="0.3">
      <c r="A485" t="s">
        <v>1091</v>
      </c>
      <c r="B485" t="s">
        <v>1092</v>
      </c>
      <c r="C485" t="str">
        <f>IFERROR(VLOOKUP(Table1[[#This Row],[Ticker]],[1]!Table2[[Symbol]:[Industry]],2,FALSE),"-")</f>
        <v>-</v>
      </c>
      <c r="D485" t="s">
        <v>133</v>
      </c>
      <c r="E485">
        <v>11292.074169475</v>
      </c>
      <c r="F485">
        <v>371.75</v>
      </c>
      <c r="G485">
        <v>80.724233628020897</v>
      </c>
      <c r="H485">
        <v>4.4648778252497898</v>
      </c>
      <c r="I485">
        <v>2.80972714351648E-2</v>
      </c>
      <c r="J485">
        <v>-0.98186418266568698</v>
      </c>
      <c r="K485">
        <v>341.95353171313502</v>
      </c>
      <c r="L485">
        <v>282.14558968928998</v>
      </c>
      <c r="M485">
        <v>55.388110601500799</v>
      </c>
      <c r="N485">
        <v>1.59741580059568</v>
      </c>
      <c r="O485">
        <v>4.64021519838602</v>
      </c>
      <c r="P485">
        <v>111.281614094913</v>
      </c>
      <c r="Q485">
        <v>0.17138162027022399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51</v>
      </c>
      <c r="E486">
        <v>11291.629768160001</v>
      </c>
      <c r="F486">
        <v>921.55</v>
      </c>
      <c r="G486">
        <v>18.153818096762102</v>
      </c>
      <c r="H486">
        <v>1.4023524247488599</v>
      </c>
      <c r="I486">
        <v>-6.5808162026397596</v>
      </c>
      <c r="J486">
        <v>5.9946767438180997</v>
      </c>
      <c r="K486">
        <v>864.98853385711004</v>
      </c>
      <c r="L486">
        <v>781.86638478100497</v>
      </c>
      <c r="M486">
        <v>64.999895382984107</v>
      </c>
      <c r="N486">
        <v>2.1056939199925</v>
      </c>
      <c r="O486">
        <v>5.4744723563561397</v>
      </c>
      <c r="P486">
        <v>54.622483221476401</v>
      </c>
      <c r="Q486">
        <v>-1.3136383493509001E-2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-</v>
      </c>
      <c r="D487" t="s">
        <v>78</v>
      </c>
      <c r="E487">
        <v>11257.41167793</v>
      </c>
      <c r="F487">
        <v>1461.9</v>
      </c>
      <c r="G487">
        <v>-3.9789908520923798</v>
      </c>
      <c r="H487">
        <v>-10.7014007237873</v>
      </c>
      <c r="I487">
        <v>-15.1660412084164</v>
      </c>
      <c r="J487">
        <v>-5.7243490841518998</v>
      </c>
      <c r="K487">
        <v>1523.6206995981199</v>
      </c>
      <c r="L487">
        <v>1449.4739841601299</v>
      </c>
      <c r="M487">
        <v>37.906764310189203</v>
      </c>
      <c r="N487">
        <v>0.87000520254811298</v>
      </c>
      <c r="O487">
        <v>23.264245160407601</v>
      </c>
      <c r="P487">
        <v>37.843571731648602</v>
      </c>
      <c r="Q487">
        <v>-1.5817024672872999E-2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-</v>
      </c>
      <c r="D488" t="s">
        <v>380</v>
      </c>
      <c r="E488">
        <v>11190.4414204</v>
      </c>
      <c r="F488">
        <v>202.84</v>
      </c>
      <c r="G488">
        <v>50.953556897013101</v>
      </c>
      <c r="H488">
        <v>-5.7316209650391396</v>
      </c>
      <c r="I488">
        <v>8.5595632392386403</v>
      </c>
      <c r="J488">
        <v>-9.9006209715777</v>
      </c>
      <c r="K488">
        <v>197.21820108002299</v>
      </c>
      <c r="L488">
        <v>162.57722423109999</v>
      </c>
      <c r="M488">
        <v>41.770768307842303</v>
      </c>
      <c r="N488">
        <v>0.47395529225650102</v>
      </c>
      <c r="O488">
        <v>20.7848550581739</v>
      </c>
      <c r="P488">
        <v>92.722090261282602</v>
      </c>
      <c r="Q488">
        <v>9.8409647167607001E-2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Row],[Ticker]],[1]!Table2[[Symbol]:[Industry]],2,FALSE),"-")</f>
        <v>-</v>
      </c>
      <c r="D489" t="s">
        <v>133</v>
      </c>
      <c r="E489">
        <v>11165.078600250001</v>
      </c>
      <c r="F489">
        <v>426.75</v>
      </c>
      <c r="G489">
        <v>140.856124807729</v>
      </c>
      <c r="H489">
        <v>14.3797480539081</v>
      </c>
      <c r="I489">
        <v>96.326789133729804</v>
      </c>
      <c r="J489">
        <v>-0.30445651973625498</v>
      </c>
      <c r="K489">
        <v>357.97640922574402</v>
      </c>
      <c r="L489">
        <v>257.394483830887</v>
      </c>
      <c r="M489">
        <v>55.230010206136598</v>
      </c>
      <c r="N489">
        <v>0.98336879663337595</v>
      </c>
      <c r="O489">
        <v>9.8769771528998103</v>
      </c>
      <c r="P489">
        <v>190.889881053815</v>
      </c>
      <c r="Q489">
        <v>0.256073408601035</v>
      </c>
    </row>
    <row r="490" spans="1:17" hidden="1" x14ac:dyDescent="0.3">
      <c r="A490" t="s">
        <v>1101</v>
      </c>
      <c r="B490" t="s">
        <v>1102</v>
      </c>
      <c r="C490" t="str">
        <f>IFERROR(VLOOKUP(Table1[[#This Row],[Ticker]],[1]!Table2[[Symbol]:[Industry]],2,FALSE),"-")</f>
        <v>-</v>
      </c>
      <c r="D490" t="s">
        <v>1103</v>
      </c>
      <c r="E490">
        <v>11145.757799999999</v>
      </c>
      <c r="F490">
        <v>1228</v>
      </c>
      <c r="G490">
        <v>6.6613309358962498</v>
      </c>
      <c r="H490">
        <v>-17.573306647858001</v>
      </c>
      <c r="I490">
        <v>9.8947731181378398</v>
      </c>
      <c r="J490">
        <v>-5.5353257205487596</v>
      </c>
      <c r="K490">
        <v>1304.09263691107</v>
      </c>
      <c r="M490">
        <v>33.648438838256297</v>
      </c>
      <c r="N490">
        <v>0.52883853097461297</v>
      </c>
      <c r="O490">
        <v>22.711726384364798</v>
      </c>
      <c r="P490">
        <v>53.203168860333101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Row],[Ticker]],[1]!Table2[[Symbol]:[Industry]],2,FALSE),"-")</f>
        <v>-</v>
      </c>
      <c r="D491" t="s">
        <v>138</v>
      </c>
      <c r="E491">
        <v>11140.851008789999</v>
      </c>
      <c r="F491">
        <v>206.9</v>
      </c>
      <c r="G491">
        <v>87.138532827877</v>
      </c>
      <c r="H491">
        <v>-11.224518822938601</v>
      </c>
      <c r="I491">
        <v>-34.572889172327898</v>
      </c>
      <c r="J491">
        <v>-6.58304604616775</v>
      </c>
      <c r="K491">
        <v>205.13841303538501</v>
      </c>
      <c r="L491">
        <v>198.09133072039799</v>
      </c>
      <c r="M491">
        <v>52.095310309430097</v>
      </c>
      <c r="N491">
        <v>1.2359287245608801</v>
      </c>
      <c r="O491">
        <v>37.6993716771387</v>
      </c>
      <c r="P491">
        <v>139.05257076834201</v>
      </c>
      <c r="Q491">
        <v>0.166538091649996</v>
      </c>
    </row>
    <row r="492" spans="1:17" hidden="1" x14ac:dyDescent="0.3">
      <c r="A492" t="s">
        <v>1106</v>
      </c>
      <c r="B492" t="s">
        <v>1107</v>
      </c>
      <c r="C492" t="str">
        <f>IFERROR(VLOOKUP(Table1[[#This Row],[Ticker]],[1]!Table2[[Symbol]:[Industry]],2,FALSE),"-")</f>
        <v>-</v>
      </c>
      <c r="D492" t="s">
        <v>347</v>
      </c>
      <c r="E492">
        <v>11064.66814706</v>
      </c>
      <c r="F492">
        <v>960.2</v>
      </c>
      <c r="G492">
        <v>-36.704847490632403</v>
      </c>
      <c r="H492">
        <v>-11.754778066303899</v>
      </c>
      <c r="I492">
        <v>-18.973919102215799</v>
      </c>
      <c r="J492">
        <v>-1.9950582272961901</v>
      </c>
      <c r="K492">
        <v>1007.36732477543</v>
      </c>
      <c r="L492">
        <v>1003.7939942752701</v>
      </c>
      <c r="M492">
        <v>26.312009250371499</v>
      </c>
      <c r="N492">
        <v>0.69177400930694399</v>
      </c>
      <c r="O492">
        <v>19.5584253280566</v>
      </c>
      <c r="P492">
        <v>17.076144607693699</v>
      </c>
      <c r="Q492">
        <v>-2.8331450159475E-2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Row],[Ticker]],[1]!Table2[[Symbol]:[Industry]],2,FALSE),"-")</f>
        <v>-</v>
      </c>
      <c r="D493" t="s">
        <v>306</v>
      </c>
      <c r="E493">
        <v>11043.276761781</v>
      </c>
      <c r="F493">
        <v>139.47</v>
      </c>
      <c r="G493">
        <v>22.441280698678899</v>
      </c>
      <c r="H493">
        <v>-6.58435252851742</v>
      </c>
      <c r="I493">
        <v>-7.5967391791458301</v>
      </c>
      <c r="J493">
        <v>-3.8100611030501699</v>
      </c>
      <c r="K493">
        <v>144.60873846472199</v>
      </c>
      <c r="L493">
        <v>133.581926357839</v>
      </c>
      <c r="M493">
        <v>34.977787080656</v>
      </c>
      <c r="N493">
        <v>0.85642004539955996</v>
      </c>
      <c r="O493">
        <v>13.2860113286011</v>
      </c>
      <c r="P493">
        <v>50.778378378378299</v>
      </c>
      <c r="Q493">
        <v>0.14460098824732101</v>
      </c>
    </row>
    <row r="494" spans="1:17" hidden="1" x14ac:dyDescent="0.3">
      <c r="A494" t="s">
        <v>1110</v>
      </c>
      <c r="B494" t="s">
        <v>1111</v>
      </c>
      <c r="C494" t="str">
        <f>IFERROR(VLOOKUP(Table1[[#This Row],[Ticker]],[1]!Table2[[Symbol]:[Industry]],2,FALSE),"-")</f>
        <v>-</v>
      </c>
      <c r="D494" t="s">
        <v>63</v>
      </c>
      <c r="E494">
        <v>11039.0723036</v>
      </c>
      <c r="F494">
        <v>8378</v>
      </c>
      <c r="G494">
        <v>183.076869275908</v>
      </c>
      <c r="H494">
        <v>-2.8303546743305299</v>
      </c>
      <c r="I494">
        <v>91.926518198663402</v>
      </c>
      <c r="J494">
        <v>-10.0841945169313</v>
      </c>
      <c r="K494">
        <v>8601.7972190465698</v>
      </c>
      <c r="L494">
        <v>6808.2376036435699</v>
      </c>
      <c r="M494">
        <v>40.765080628611798</v>
      </c>
      <c r="N494">
        <v>1.95929356317573</v>
      </c>
      <c r="O494">
        <v>22.676653139174</v>
      </c>
      <c r="P494">
        <v>214.90321368163799</v>
      </c>
      <c r="Q494">
        <v>0.159357679861929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Row],[Ticker]],[1]!Table2[[Symbol]:[Industry]],2,FALSE),"-")</f>
        <v>-</v>
      </c>
      <c r="D495" t="s">
        <v>465</v>
      </c>
      <c r="E495">
        <v>10909.2257718</v>
      </c>
      <c r="F495">
        <v>2237</v>
      </c>
      <c r="G495">
        <v>28.853169217055001</v>
      </c>
      <c r="H495">
        <v>-1.87506987007547</v>
      </c>
      <c r="I495">
        <v>-1.3964103000964601</v>
      </c>
      <c r="J495">
        <v>6.6173887771462798</v>
      </c>
      <c r="K495">
        <v>2088.0553457548299</v>
      </c>
      <c r="L495">
        <v>1958.0668212635901</v>
      </c>
      <c r="M495">
        <v>67.681320742637496</v>
      </c>
      <c r="N495">
        <v>2.387143024967</v>
      </c>
      <c r="O495">
        <v>5.0514081358962803</v>
      </c>
      <c r="P495">
        <v>55.614684962000602</v>
      </c>
      <c r="Q495">
        <v>0.20673659597570199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Row],[Ticker]],[1]!Table2[[Symbol]:[Industry]],2,FALSE),"-")</f>
        <v>-</v>
      </c>
      <c r="D496" t="s">
        <v>387</v>
      </c>
      <c r="E496">
        <v>10865.905963499999</v>
      </c>
      <c r="F496">
        <v>2686.25</v>
      </c>
      <c r="G496">
        <v>-12.5882828190725</v>
      </c>
      <c r="H496">
        <v>-3.5123857562391398</v>
      </c>
      <c r="I496">
        <v>-13.1823590814507</v>
      </c>
      <c r="J496">
        <v>-1.75160459862099</v>
      </c>
      <c r="K496">
        <v>2605.3533364933101</v>
      </c>
      <c r="L496">
        <v>2469.6623805898498</v>
      </c>
      <c r="M496">
        <v>55.116703821513802</v>
      </c>
      <c r="N496">
        <v>0.76109851704015996</v>
      </c>
      <c r="O496">
        <v>11.622149837133501</v>
      </c>
      <c r="P496">
        <v>30.631944951005401</v>
      </c>
      <c r="Q496">
        <v>6.8451467022479007E-2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Row],[Ticker]],[1]!Table2[[Symbol]:[Industry]],2,FALSE),"-")</f>
        <v>-</v>
      </c>
      <c r="D497" t="s">
        <v>387</v>
      </c>
      <c r="E497">
        <v>10850.013820835</v>
      </c>
      <c r="F497">
        <v>416.15</v>
      </c>
      <c r="G497">
        <v>30.317159117102399</v>
      </c>
      <c r="H497">
        <v>-11.813377685756601</v>
      </c>
      <c r="I497">
        <v>-28.954446173559301</v>
      </c>
      <c r="J497">
        <v>-7.4560724200786002</v>
      </c>
      <c r="K497">
        <v>430.26007678377601</v>
      </c>
      <c r="L497">
        <v>397.32518783870802</v>
      </c>
      <c r="M497">
        <v>37.236234549700796</v>
      </c>
      <c r="N497">
        <v>0.69620623490945599</v>
      </c>
      <c r="O497">
        <v>33.113060194641299</v>
      </c>
      <c r="P497">
        <v>69.1666666666666</v>
      </c>
      <c r="Q497">
        <v>9.6817060029847996E-2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Row],[Ticker]],[1]!Table2[[Symbol]:[Industry]],2,FALSE),"-")</f>
        <v>-</v>
      </c>
      <c r="D498" t="s">
        <v>279</v>
      </c>
      <c r="E498">
        <v>10782.77599047</v>
      </c>
      <c r="F498">
        <v>2104.3000000000002</v>
      </c>
      <c r="G498">
        <v>26.797109930257101</v>
      </c>
      <c r="H498">
        <v>-0.29200270387140498</v>
      </c>
      <c r="I498">
        <v>8.7727091886077897</v>
      </c>
      <c r="J498">
        <v>-0.67948470970979302</v>
      </c>
      <c r="K498">
        <v>2005.4475125834399</v>
      </c>
      <c r="L498">
        <v>1792.8428881187999</v>
      </c>
      <c r="M498">
        <v>58.887521701136698</v>
      </c>
      <c r="N498">
        <v>0.51052698463297796</v>
      </c>
      <c r="O498">
        <v>2.18362400798364</v>
      </c>
      <c r="P498">
        <v>62.368827160493801</v>
      </c>
      <c r="Q498">
        <v>-5.4429796911610998E-2</v>
      </c>
    </row>
    <row r="499" spans="1:17" hidden="1" x14ac:dyDescent="0.3">
      <c r="A499" t="s">
        <v>1120</v>
      </c>
      <c r="B499" t="s">
        <v>1121</v>
      </c>
      <c r="C499" t="str">
        <f>IFERROR(VLOOKUP(Table1[[#This Row],[Ticker]],[1]!Table2[[Symbol]:[Industry]],2,FALSE),"-")</f>
        <v>-</v>
      </c>
      <c r="D499" t="s">
        <v>260</v>
      </c>
      <c r="E499">
        <v>10776.620177999999</v>
      </c>
      <c r="F499">
        <v>89.5</v>
      </c>
      <c r="G499">
        <v>200.291446167125</v>
      </c>
      <c r="H499">
        <v>22.5227040080444</v>
      </c>
      <c r="I499">
        <v>15.977350673803199</v>
      </c>
      <c r="J499">
        <v>-3.49987668116878</v>
      </c>
      <c r="K499">
        <v>76.812412740766604</v>
      </c>
      <c r="L499">
        <v>59.754245680206999</v>
      </c>
      <c r="M499">
        <v>50.593246148600898</v>
      </c>
      <c r="N499">
        <v>1.27064462510874</v>
      </c>
      <c r="O499">
        <v>17.318435754189899</v>
      </c>
      <c r="P499">
        <v>234.57943925233599</v>
      </c>
      <c r="Q499">
        <v>9.7305939314283996E-2</v>
      </c>
    </row>
    <row r="500" spans="1:17" x14ac:dyDescent="0.3">
      <c r="A500" t="s">
        <v>1122</v>
      </c>
      <c r="B500" t="s">
        <v>1123</v>
      </c>
      <c r="C500" t="str">
        <f>IFERROR(VLOOKUP(Table1[[#This Row],[Ticker]],[1]!Table2[[Symbol]:[Industry]],2,FALSE),"-")</f>
        <v>-</v>
      </c>
      <c r="D500" t="s">
        <v>545</v>
      </c>
      <c r="E500">
        <v>10770.7518908</v>
      </c>
      <c r="F500">
        <v>2106.5</v>
      </c>
      <c r="G500">
        <v>-35.231256521219002</v>
      </c>
      <c r="H500">
        <v>-2.1707661501616902</v>
      </c>
      <c r="I500">
        <v>-16.885067292534199</v>
      </c>
      <c r="J500">
        <v>1.9339393327337999</v>
      </c>
      <c r="K500">
        <v>2061.99896274607</v>
      </c>
      <c r="L500">
        <v>2153.7364692374299</v>
      </c>
      <c r="M500">
        <v>57.9243748142624</v>
      </c>
      <c r="N500">
        <v>1.0965669495580901</v>
      </c>
      <c r="O500">
        <v>29.836221220033199</v>
      </c>
      <c r="P500">
        <v>16.509955752212299</v>
      </c>
      <c r="Q500">
        <v>-0.16080278175295101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Row],[Ticker]],[1]!Table2[[Symbol]:[Industry]],2,FALSE),"-")</f>
        <v>-</v>
      </c>
      <c r="D501" t="s">
        <v>130</v>
      </c>
      <c r="E501">
        <v>10754.345532900001</v>
      </c>
      <c r="F501">
        <v>352.9</v>
      </c>
      <c r="G501">
        <v>-19.637375643139901</v>
      </c>
      <c r="H501">
        <v>-15.6905788718806</v>
      </c>
      <c r="I501">
        <v>-7.25790812138513</v>
      </c>
      <c r="J501">
        <v>-5.6752119447852598</v>
      </c>
      <c r="K501">
        <v>371.305001175352</v>
      </c>
      <c r="L501">
        <v>339.62771796711098</v>
      </c>
      <c r="M501">
        <v>32.329718430150301</v>
      </c>
      <c r="N501">
        <v>0.82324783111097999</v>
      </c>
      <c r="O501">
        <v>21.2241428166619</v>
      </c>
      <c r="P501">
        <v>39.596518987341703</v>
      </c>
      <c r="Q501">
        <v>0.17363516691258499</v>
      </c>
    </row>
    <row r="502" spans="1:17" hidden="1" x14ac:dyDescent="0.3">
      <c r="A502" t="s">
        <v>1126</v>
      </c>
      <c r="B502" t="s">
        <v>1127</v>
      </c>
      <c r="C502" t="str">
        <f>IFERROR(VLOOKUP(Table1[[#This Row],[Ticker]],[1]!Table2[[Symbol]:[Industry]],2,FALSE),"-")</f>
        <v>-</v>
      </c>
      <c r="D502" t="s">
        <v>724</v>
      </c>
      <c r="E502">
        <v>10739.054693185</v>
      </c>
      <c r="F502">
        <v>117.24</v>
      </c>
      <c r="G502">
        <v>44.053922460869401</v>
      </c>
      <c r="H502">
        <v>-0.45201026750036999</v>
      </c>
      <c r="I502">
        <v>6.3413913091860303</v>
      </c>
      <c r="J502">
        <v>-2.4260001049531899</v>
      </c>
      <c r="K502">
        <v>113.88149350502199</v>
      </c>
      <c r="L502">
        <v>100.02264065434601</v>
      </c>
      <c r="M502">
        <v>54.041415573722702</v>
      </c>
      <c r="N502">
        <v>1.0160811297071599</v>
      </c>
      <c r="O502">
        <v>5.2541794609348402</v>
      </c>
      <c r="P502">
        <v>71.128302437600297</v>
      </c>
      <c r="Q502">
        <v>2.1133606920337E-2</v>
      </c>
    </row>
    <row r="503" spans="1:17" x14ac:dyDescent="0.3">
      <c r="A503" t="s">
        <v>1128</v>
      </c>
      <c r="B503" t="s">
        <v>1129</v>
      </c>
      <c r="C503" t="str">
        <f>IFERROR(VLOOKUP(Table1[[#This Row],[Ticker]],[1]!Table2[[Symbol]:[Industry]],2,FALSE),"-")</f>
        <v>-</v>
      </c>
      <c r="D503" t="s">
        <v>75</v>
      </c>
      <c r="E503">
        <v>10704.32648722</v>
      </c>
      <c r="F503">
        <v>221.42</v>
      </c>
      <c r="G503">
        <v>57.359245191446497</v>
      </c>
      <c r="H503">
        <v>-5.3244388620655601</v>
      </c>
      <c r="I503">
        <v>13.112800119041101</v>
      </c>
      <c r="J503">
        <v>-6.48284517177333</v>
      </c>
      <c r="K503">
        <v>215.670953842155</v>
      </c>
      <c r="L503">
        <v>187.87474724591999</v>
      </c>
      <c r="M503">
        <v>49.1962154947729</v>
      </c>
      <c r="N503">
        <v>0.87513100194909499</v>
      </c>
      <c r="O503">
        <v>9.8997380543763107</v>
      </c>
      <c r="P503">
        <v>91.622674167027199</v>
      </c>
      <c r="Q503">
        <v>8.3936294672084993E-2</v>
      </c>
    </row>
    <row r="504" spans="1:17" hidden="1" x14ac:dyDescent="0.3">
      <c r="A504" t="s">
        <v>1130</v>
      </c>
      <c r="B504" t="s">
        <v>1131</v>
      </c>
      <c r="C504" t="str">
        <f>IFERROR(VLOOKUP(Table1[[#This Row],[Ticker]],[1]!Table2[[Symbol]:[Industry]],2,FALSE),"-")</f>
        <v>-</v>
      </c>
      <c r="D504" t="s">
        <v>156</v>
      </c>
      <c r="E504">
        <v>10664.141667435</v>
      </c>
      <c r="F504">
        <v>710.55</v>
      </c>
      <c r="G504">
        <v>644.82090840968795</v>
      </c>
      <c r="H504">
        <v>-10.029810819438801</v>
      </c>
      <c r="I504">
        <v>99.180216685496305</v>
      </c>
      <c r="J504">
        <v>-4.1360494048698504</v>
      </c>
      <c r="K504">
        <v>716.010180695337</v>
      </c>
      <c r="L504">
        <v>496.80979233762201</v>
      </c>
      <c r="M504">
        <v>36.762947845002202</v>
      </c>
      <c r="N504">
        <v>0.39430194850404798</v>
      </c>
      <c r="O504">
        <v>19.020477095207902</v>
      </c>
      <c r="P504">
        <v>720.97053726169804</v>
      </c>
      <c r="Q504">
        <v>0.25575564787238197</v>
      </c>
    </row>
    <row r="505" spans="1:17" hidden="1" x14ac:dyDescent="0.3">
      <c r="A505" t="s">
        <v>1132</v>
      </c>
      <c r="B505" t="s">
        <v>1133</v>
      </c>
      <c r="C505" t="str">
        <f>IFERROR(VLOOKUP(Table1[[#This Row],[Ticker]],[1]!Table2[[Symbol]:[Industry]],2,FALSE),"-")</f>
        <v>-</v>
      </c>
      <c r="D505" t="s">
        <v>724</v>
      </c>
      <c r="E505">
        <v>10625.948094249999</v>
      </c>
      <c r="F505">
        <v>514.26</v>
      </c>
      <c r="G505">
        <v>-11.185337484872599</v>
      </c>
      <c r="H505">
        <v>-4.6765681542309396</v>
      </c>
      <c r="I505">
        <v>-0.72748117254528299</v>
      </c>
      <c r="J505">
        <v>-0.133372624630334</v>
      </c>
      <c r="K505">
        <v>521.84275433446896</v>
      </c>
      <c r="L505">
        <v>492.324969706253</v>
      </c>
      <c r="M505">
        <v>77.9215973242584</v>
      </c>
      <c r="N505">
        <v>0.93528342259743402</v>
      </c>
      <c r="O505">
        <v>6.07280364018201</v>
      </c>
      <c r="P505">
        <v>19.5675424319925</v>
      </c>
      <c r="Q505">
        <v>-1.3416788414562999E-2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Row],[Ticker]],[1]!Table2[[Symbol]:[Industry]],2,FALSE),"-")</f>
        <v>-</v>
      </c>
      <c r="D506" t="s">
        <v>545</v>
      </c>
      <c r="E506">
        <v>10593.427833899999</v>
      </c>
      <c r="F506">
        <v>670.5</v>
      </c>
      <c r="G506">
        <v>31.783304199080899</v>
      </c>
      <c r="H506">
        <v>11.992287384267399</v>
      </c>
      <c r="I506">
        <v>39.475750126277497</v>
      </c>
      <c r="J506">
        <v>1.64654261414047</v>
      </c>
      <c r="K506">
        <v>565.38435600787398</v>
      </c>
      <c r="L506">
        <v>510.150933189005</v>
      </c>
      <c r="M506">
        <v>75.000583852647907</v>
      </c>
      <c r="N506">
        <v>1.5564526963755601</v>
      </c>
      <c r="O506">
        <v>1.3422818791946201</v>
      </c>
      <c r="P506">
        <v>65.086790594607905</v>
      </c>
      <c r="Q506">
        <v>-3.4443947809573001E-2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Row],[Ticker]],[1]!Table2[[Symbol]:[Industry]],2,FALSE),"-")</f>
        <v>-</v>
      </c>
      <c r="D507" t="s">
        <v>375</v>
      </c>
      <c r="E507">
        <v>10543.261482685</v>
      </c>
      <c r="F507">
        <v>303.64999999999998</v>
      </c>
      <c r="G507">
        <v>42.536511597119798</v>
      </c>
      <c r="H507">
        <v>13.7398437076669</v>
      </c>
      <c r="I507">
        <v>44.209364752790698</v>
      </c>
      <c r="J507">
        <v>3.6557243655733802</v>
      </c>
      <c r="K507">
        <v>268.46159088370399</v>
      </c>
      <c r="L507">
        <v>218.498209889089</v>
      </c>
      <c r="M507">
        <v>64.232325781762597</v>
      </c>
      <c r="N507">
        <v>0.88422686715017695</v>
      </c>
      <c r="O507">
        <v>3.9354520006586702</v>
      </c>
      <c r="P507">
        <v>107.12824010913999</v>
      </c>
      <c r="Q507">
        <v>0.16259577283370999</v>
      </c>
    </row>
    <row r="508" spans="1:17" hidden="1" x14ac:dyDescent="0.3">
      <c r="A508" t="s">
        <v>1138</v>
      </c>
      <c r="B508" t="s">
        <v>1139</v>
      </c>
      <c r="C508" t="str">
        <f>IFERROR(VLOOKUP(Table1[[#This Row],[Ticker]],[1]!Table2[[Symbol]:[Industry]],2,FALSE),"-")</f>
        <v>-</v>
      </c>
      <c r="D508" t="s">
        <v>130</v>
      </c>
      <c r="E508">
        <v>10524.58842591</v>
      </c>
      <c r="F508">
        <v>754.65</v>
      </c>
      <c r="G508">
        <v>33.661790971744502</v>
      </c>
      <c r="H508">
        <v>-6.7632801903680297</v>
      </c>
      <c r="I508">
        <v>11.506463998121401</v>
      </c>
      <c r="J508">
        <v>-4.2586559727834103</v>
      </c>
      <c r="K508">
        <v>725.37350787273795</v>
      </c>
      <c r="L508">
        <v>618.30549682009098</v>
      </c>
      <c r="M508">
        <v>50.321939959311699</v>
      </c>
      <c r="N508">
        <v>1.1200575468229801</v>
      </c>
      <c r="O508">
        <v>9.9847611475518399</v>
      </c>
      <c r="P508">
        <v>88.662499999999994</v>
      </c>
      <c r="Q508">
        <v>0.102145908890782</v>
      </c>
    </row>
    <row r="509" spans="1:17" x14ac:dyDescent="0.3">
      <c r="A509" t="s">
        <v>1140</v>
      </c>
      <c r="B509" t="s">
        <v>1141</v>
      </c>
      <c r="C509" t="str">
        <f>IFERROR(VLOOKUP(Table1[[#This Row],[Ticker]],[1]!Table2[[Symbol]:[Industry]],2,FALSE),"-")</f>
        <v>-</v>
      </c>
      <c r="D509" t="s">
        <v>555</v>
      </c>
      <c r="E509">
        <v>10486.553114374999</v>
      </c>
      <c r="F509">
        <v>787.55</v>
      </c>
      <c r="G509">
        <v>-18.0307343946853</v>
      </c>
      <c r="H509">
        <v>-13.2463147750018</v>
      </c>
      <c r="I509">
        <v>-18.243684073730201</v>
      </c>
      <c r="J509">
        <v>-7.0358164806368002</v>
      </c>
      <c r="K509">
        <v>832.13903527792604</v>
      </c>
      <c r="L509">
        <v>785.58559455892998</v>
      </c>
      <c r="M509">
        <v>29.175931349852899</v>
      </c>
      <c r="N509">
        <v>0.75754658134563002</v>
      </c>
      <c r="O509">
        <v>19.103548981016999</v>
      </c>
      <c r="P509">
        <v>15.8161764705882</v>
      </c>
      <c r="Q509">
        <v>3.3812765700588998E-2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Row],[Ticker]],[1]!Table2[[Symbol]:[Industry]],2,FALSE),"-")</f>
        <v>-</v>
      </c>
      <c r="D510" t="s">
        <v>514</v>
      </c>
      <c r="E510">
        <v>10476.093467979999</v>
      </c>
      <c r="F510">
        <v>1642.9</v>
      </c>
      <c r="G510">
        <v>-5.3886660253883401</v>
      </c>
      <c r="H510">
        <v>4.1149675596359998</v>
      </c>
      <c r="I510">
        <v>8.6209714649205793</v>
      </c>
      <c r="J510">
        <v>5.8804190773040599</v>
      </c>
      <c r="K510">
        <v>1557.7588867350401</v>
      </c>
      <c r="L510">
        <v>1470.93467752632</v>
      </c>
      <c r="M510">
        <v>56.575676954527701</v>
      </c>
      <c r="N510">
        <v>2.4002900505468299</v>
      </c>
      <c r="O510">
        <v>10.6092884533447</v>
      </c>
      <c r="P510">
        <v>35.441055234954597</v>
      </c>
      <c r="Q510">
        <v>2.5009568265695E-2</v>
      </c>
    </row>
    <row r="511" spans="1:17" hidden="1" x14ac:dyDescent="0.3">
      <c r="A511" t="s">
        <v>1144</v>
      </c>
      <c r="B511" t="s">
        <v>1145</v>
      </c>
      <c r="C511" t="str">
        <f>IFERROR(VLOOKUP(Table1[[#This Row],[Ticker]],[1]!Table2[[Symbol]:[Industry]],2,FALSE),"-")</f>
        <v>-</v>
      </c>
      <c r="D511" t="s">
        <v>422</v>
      </c>
      <c r="E511">
        <v>10472.03494584</v>
      </c>
      <c r="F511">
        <v>9270.2999999999993</v>
      </c>
      <c r="G511">
        <v>65.205879766652501</v>
      </c>
      <c r="H511">
        <v>3.5786750005478498</v>
      </c>
      <c r="I511">
        <v>-18.463660506792799</v>
      </c>
      <c r="J511">
        <v>2.7598936602209601</v>
      </c>
      <c r="K511">
        <v>8830.3678909473092</v>
      </c>
      <c r="L511">
        <v>8021.6199795918001</v>
      </c>
      <c r="M511">
        <v>57.161722415413102</v>
      </c>
      <c r="N511">
        <v>2.0599236776613399</v>
      </c>
      <c r="O511">
        <v>12.0670312719114</v>
      </c>
      <c r="P511">
        <v>91.140206185566996</v>
      </c>
      <c r="Q511">
        <v>0.172759261781118</v>
      </c>
    </row>
    <row r="512" spans="1:17" x14ac:dyDescent="0.3">
      <c r="A512" t="s">
        <v>1146</v>
      </c>
      <c r="B512" t="s">
        <v>1147</v>
      </c>
      <c r="C512" t="str">
        <f>IFERROR(VLOOKUP(Table1[[#This Row],[Ticker]],[1]!Table2[[Symbol]:[Industry]],2,FALSE),"-")</f>
        <v>-</v>
      </c>
      <c r="D512" t="s">
        <v>46</v>
      </c>
      <c r="E512">
        <v>10466.145639</v>
      </c>
      <c r="F512">
        <v>372.15</v>
      </c>
      <c r="G512">
        <v>30.083564701110699</v>
      </c>
      <c r="H512">
        <v>-2.4039375778599901</v>
      </c>
      <c r="I512">
        <v>19.923356160419502</v>
      </c>
      <c r="J512">
        <v>-11.7577035498293</v>
      </c>
      <c r="K512">
        <v>351.265061516282</v>
      </c>
      <c r="L512">
        <v>300.894622028627</v>
      </c>
      <c r="M512">
        <v>49.143249216902198</v>
      </c>
      <c r="N512">
        <v>1.08611909227319</v>
      </c>
      <c r="O512">
        <v>11.621657933628899</v>
      </c>
      <c r="P512">
        <v>57.191129883843701</v>
      </c>
      <c r="Q512">
        <v>6.8574792424359998E-3</v>
      </c>
    </row>
    <row r="513" spans="1:17" x14ac:dyDescent="0.3">
      <c r="A513" t="s">
        <v>1148</v>
      </c>
      <c r="B513" t="s">
        <v>1149</v>
      </c>
      <c r="C513" t="str">
        <f>IFERROR(VLOOKUP(Table1[[#This Row],[Ticker]],[1]!Table2[[Symbol]:[Industry]],2,FALSE),"-")</f>
        <v>-</v>
      </c>
      <c r="D513" t="s">
        <v>1150</v>
      </c>
      <c r="E513">
        <v>10383.313499025</v>
      </c>
      <c r="F513">
        <v>955.25</v>
      </c>
      <c r="G513">
        <v>-41.1958587785726</v>
      </c>
      <c r="H513">
        <v>-9.9061799430421402</v>
      </c>
      <c r="I513">
        <v>-26.804090106421</v>
      </c>
      <c r="J513">
        <v>-4.0564243955167498</v>
      </c>
      <c r="K513">
        <v>979.42149675563905</v>
      </c>
      <c r="L513">
        <v>1024.8617784156399</v>
      </c>
      <c r="M513">
        <v>25.0306954040737</v>
      </c>
      <c r="N513">
        <v>0.75233655517627596</v>
      </c>
      <c r="O513">
        <v>35.775974875686998</v>
      </c>
      <c r="P513">
        <v>11.8559718969555</v>
      </c>
      <c r="Q513">
        <v>-6.8698612826118E-2</v>
      </c>
    </row>
    <row r="514" spans="1:17" hidden="1" x14ac:dyDescent="0.3">
      <c r="A514" t="s">
        <v>1151</v>
      </c>
      <c r="B514" t="s">
        <v>1152</v>
      </c>
      <c r="C514" t="str">
        <f>IFERROR(VLOOKUP(Table1[[#This Row],[Ticker]],[1]!Table2[[Symbol]:[Industry]],2,FALSE),"-")</f>
        <v>-</v>
      </c>
      <c r="D514" t="s">
        <v>347</v>
      </c>
      <c r="E514">
        <v>10335.96473</v>
      </c>
      <c r="F514">
        <v>1498.9</v>
      </c>
      <c r="G514">
        <v>45.440747576102503</v>
      </c>
      <c r="H514">
        <v>26.371540995808399</v>
      </c>
      <c r="I514">
        <v>48.039068443740703</v>
      </c>
      <c r="J514">
        <v>22.674731657615599</v>
      </c>
      <c r="K514">
        <v>1161.7798041887099</v>
      </c>
      <c r="L514">
        <v>1021.09596468215</v>
      </c>
      <c r="M514">
        <v>87.605432578740107</v>
      </c>
      <c r="N514">
        <v>2.6633478103160999</v>
      </c>
      <c r="O514">
        <v>4.0096070451664403</v>
      </c>
      <c r="P514">
        <v>82.792682926829201</v>
      </c>
      <c r="Q514">
        <v>3.6985945530102003E-2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Row],[Ticker]],[1]!Table2[[Symbol]:[Industry]],2,FALSE),"-")</f>
        <v>-</v>
      </c>
      <c r="D515" t="s">
        <v>1155</v>
      </c>
      <c r="E515">
        <v>10306.161221036</v>
      </c>
      <c r="F515">
        <v>98.44</v>
      </c>
      <c r="G515">
        <v>42.722265050655999</v>
      </c>
      <c r="H515">
        <v>9.0920390760161993</v>
      </c>
      <c r="I515">
        <v>-21.545680770185498</v>
      </c>
      <c r="J515">
        <v>5.29643694674182</v>
      </c>
      <c r="K515">
        <v>86.570981518318206</v>
      </c>
      <c r="L515">
        <v>85.741309414706507</v>
      </c>
      <c r="M515">
        <v>65.400428361631597</v>
      </c>
      <c r="N515">
        <v>3.07020231497162</v>
      </c>
      <c r="O515">
        <v>37.850467289719603</v>
      </c>
      <c r="P515">
        <v>70.311418685121097</v>
      </c>
      <c r="Q515">
        <v>6.4221825802510998E-2</v>
      </c>
    </row>
    <row r="516" spans="1:17" x14ac:dyDescent="0.3">
      <c r="A516" t="s">
        <v>1156</v>
      </c>
      <c r="B516" t="s">
        <v>1157</v>
      </c>
      <c r="C516" t="str">
        <f>IFERROR(VLOOKUP(Table1[[#This Row],[Ticker]],[1]!Table2[[Symbol]:[Industry]],2,FALSE),"-")</f>
        <v>-</v>
      </c>
      <c r="D516" t="s">
        <v>857</v>
      </c>
      <c r="E516">
        <v>10295.897975424001</v>
      </c>
      <c r="F516">
        <v>74.56</v>
      </c>
      <c r="G516">
        <v>32.326356384972797</v>
      </c>
      <c r="H516">
        <v>-12.4850017012369</v>
      </c>
      <c r="I516">
        <v>-27.0649450094635</v>
      </c>
      <c r="J516">
        <v>-8.89543258436073</v>
      </c>
      <c r="K516">
        <v>77.105813947154104</v>
      </c>
      <c r="L516">
        <v>72.630112302059402</v>
      </c>
      <c r="M516">
        <v>44.288936587193497</v>
      </c>
      <c r="N516">
        <v>0.73969789145935305</v>
      </c>
      <c r="O516">
        <v>27.212982832618</v>
      </c>
      <c r="P516">
        <v>65.3215077605321</v>
      </c>
      <c r="Q516">
        <v>2.5285271506700999E-2</v>
      </c>
    </row>
    <row r="517" spans="1:17" hidden="1" x14ac:dyDescent="0.3">
      <c r="A517" t="s">
        <v>1158</v>
      </c>
      <c r="B517" t="s">
        <v>1159</v>
      </c>
      <c r="C517" t="str">
        <f>IFERROR(VLOOKUP(Table1[[#This Row],[Ticker]],[1]!Table2[[Symbol]:[Industry]],2,FALSE),"-")</f>
        <v>-</v>
      </c>
      <c r="D517" t="s">
        <v>260</v>
      </c>
      <c r="E517">
        <v>10255.4062632</v>
      </c>
      <c r="F517">
        <v>5052.8999999999996</v>
      </c>
      <c r="G517">
        <v>25.782670981678798</v>
      </c>
      <c r="H517">
        <v>-4.0945001144956903</v>
      </c>
      <c r="I517">
        <v>26.100963225333</v>
      </c>
      <c r="J517">
        <v>0.25604586551341002</v>
      </c>
      <c r="K517">
        <v>5083.4660221157601</v>
      </c>
      <c r="L517">
        <v>4181.2356347287596</v>
      </c>
      <c r="M517">
        <v>35.272824080895397</v>
      </c>
      <c r="N517">
        <v>0.88402507712769096</v>
      </c>
      <c r="O517">
        <v>13.664430327138801</v>
      </c>
      <c r="P517">
        <v>69.665732081997206</v>
      </c>
      <c r="Q517">
        <v>0.16147309813084201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Row],[Ticker]],[1]!Table2[[Symbol]:[Industry]],2,FALSE),"-")</f>
        <v>-</v>
      </c>
      <c r="D518" t="s">
        <v>51</v>
      </c>
      <c r="E518">
        <v>10252.42127886</v>
      </c>
      <c r="F518">
        <v>1114.9000000000001</v>
      </c>
      <c r="G518">
        <v>127.970886108172</v>
      </c>
      <c r="H518">
        <v>13.4256181381843</v>
      </c>
      <c r="I518">
        <v>46.534124925767301</v>
      </c>
      <c r="J518">
        <v>2.4510532636243498</v>
      </c>
      <c r="K518">
        <v>963.86671434645996</v>
      </c>
      <c r="L518">
        <v>788.09087614489795</v>
      </c>
      <c r="M518">
        <v>74.071289712774998</v>
      </c>
      <c r="N518">
        <v>1.60448810692007</v>
      </c>
      <c r="O518">
        <v>0.72652255807694699</v>
      </c>
      <c r="P518">
        <v>170.541130793496</v>
      </c>
      <c r="Q518">
        <v>4.6191724811602997E-2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Row],[Ticker]],[1]!Table2[[Symbol]:[Industry]],2,FALSE),"-")</f>
        <v>-</v>
      </c>
      <c r="D519" t="s">
        <v>465</v>
      </c>
      <c r="E519">
        <v>10237.587490510001</v>
      </c>
      <c r="F519">
        <v>391.15</v>
      </c>
      <c r="G519">
        <v>159.56084644342801</v>
      </c>
      <c r="H519">
        <v>-3.1296607271979999</v>
      </c>
      <c r="I519">
        <v>17.326694513373901</v>
      </c>
      <c r="J519">
        <v>3.6930173601101401</v>
      </c>
      <c r="K519">
        <v>371.11143528996701</v>
      </c>
      <c r="L519">
        <v>304.04996987002397</v>
      </c>
      <c r="M519">
        <v>63.527645042429498</v>
      </c>
      <c r="N519">
        <v>1.68989806139318</v>
      </c>
      <c r="O519">
        <v>7.7080403937108599</v>
      </c>
      <c r="P519">
        <v>190.709773318468</v>
      </c>
      <c r="Q519">
        <v>0.159924424543401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Row],[Ticker]],[1]!Table2[[Symbol]:[Industry]],2,FALSE),"-")</f>
        <v>-</v>
      </c>
      <c r="D520" t="s">
        <v>21</v>
      </c>
      <c r="E520">
        <v>10164.96203314</v>
      </c>
      <c r="F520">
        <v>493.45</v>
      </c>
      <c r="G520">
        <v>7.86645124975482</v>
      </c>
      <c r="H520">
        <v>-6.1720441899330902</v>
      </c>
      <c r="I520">
        <v>-18.834559168779201</v>
      </c>
      <c r="J520">
        <v>-5.0147408502658699</v>
      </c>
      <c r="K520">
        <v>510.59358485715001</v>
      </c>
      <c r="L520">
        <v>481.16781439682802</v>
      </c>
      <c r="M520">
        <v>35.793558903404197</v>
      </c>
      <c r="N520">
        <v>1.4918577583810999</v>
      </c>
      <c r="O520">
        <v>16.526497112169402</v>
      </c>
      <c r="P520">
        <v>32.576571735625997</v>
      </c>
      <c r="Q520">
        <v>-7.6605400085848999E-2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Row],[Ticker]],[1]!Table2[[Symbol]:[Industry]],2,FALSE),"-")</f>
        <v>-</v>
      </c>
      <c r="D521" t="s">
        <v>230</v>
      </c>
      <c r="E521">
        <v>10153.66962018</v>
      </c>
      <c r="F521">
        <v>519.70000000000005</v>
      </c>
      <c r="G521">
        <v>-11.8829670576681</v>
      </c>
      <c r="H521">
        <v>-12.5889000190466</v>
      </c>
      <c r="I521">
        <v>-25.323242663976199</v>
      </c>
      <c r="J521">
        <v>-2.0046136397660499</v>
      </c>
      <c r="K521">
        <v>552.81430894816799</v>
      </c>
      <c r="L521">
        <v>549.46019700719296</v>
      </c>
      <c r="M521">
        <v>48.697521476679</v>
      </c>
      <c r="N521">
        <v>1.71350813391721</v>
      </c>
      <c r="O521">
        <v>36.501827977679397</v>
      </c>
      <c r="P521">
        <v>26.064281382656102</v>
      </c>
      <c r="Q521">
        <v>-6.0897167648539002E-2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Row],[Ticker]],[1]!Table2[[Symbol]:[Industry]],2,FALSE),"-")</f>
        <v>-</v>
      </c>
      <c r="D522" t="s">
        <v>545</v>
      </c>
      <c r="E522">
        <v>10142.36363088</v>
      </c>
      <c r="F522">
        <v>2860.65</v>
      </c>
      <c r="G522">
        <v>-14.9444650367919</v>
      </c>
      <c r="H522">
        <v>-8.59952498505465</v>
      </c>
      <c r="I522">
        <v>-3.8829754797546401</v>
      </c>
      <c r="J522">
        <v>-4.07039832214054</v>
      </c>
      <c r="K522">
        <v>2784.71641620945</v>
      </c>
      <c r="L522">
        <v>2670.2938492656699</v>
      </c>
      <c r="M522">
        <v>49.193003537451602</v>
      </c>
      <c r="N522">
        <v>0.60274726977826498</v>
      </c>
      <c r="O522">
        <v>12.144093125688199</v>
      </c>
      <c r="P522">
        <v>27.3097463284379</v>
      </c>
      <c r="Q522">
        <v>-6.6407087364161996E-2</v>
      </c>
    </row>
    <row r="523" spans="1:17" hidden="1" x14ac:dyDescent="0.3">
      <c r="A523" t="s">
        <v>1170</v>
      </c>
      <c r="B523" t="s">
        <v>1171</v>
      </c>
      <c r="C523" t="str">
        <f>IFERROR(VLOOKUP(Table1[[#This Row],[Ticker]],[1]!Table2[[Symbol]:[Industry]],2,FALSE),"-")</f>
        <v>-</v>
      </c>
      <c r="D523" t="s">
        <v>104</v>
      </c>
      <c r="E523">
        <v>10123.9969628</v>
      </c>
      <c r="F523">
        <v>8858.5</v>
      </c>
      <c r="G523">
        <v>32.536363370870497</v>
      </c>
      <c r="H523">
        <v>-5.5261983907593999</v>
      </c>
      <c r="I523">
        <v>6.0666294595091799</v>
      </c>
      <c r="J523">
        <v>-3.8720906173002501</v>
      </c>
      <c r="K523">
        <v>8763.4908662938597</v>
      </c>
      <c r="L523">
        <v>7811.4528558125903</v>
      </c>
      <c r="M523">
        <v>33.250548499581399</v>
      </c>
      <c r="N523">
        <v>1.0122257497465701</v>
      </c>
      <c r="O523">
        <v>7.2416323305299901</v>
      </c>
      <c r="P523">
        <v>57.905525846702297</v>
      </c>
      <c r="Q523">
        <v>8.8212342942190006E-2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Row],[Ticker]],[1]!Table2[[Symbol]:[Industry]],2,FALSE),"-")</f>
        <v>-</v>
      </c>
      <c r="D524" t="s">
        <v>46</v>
      </c>
      <c r="E524">
        <v>10120.747682744999</v>
      </c>
      <c r="F524">
        <v>1552.95</v>
      </c>
      <c r="G524">
        <v>45.431891408422601</v>
      </c>
      <c r="H524">
        <v>-15.2553795060591</v>
      </c>
      <c r="I524">
        <v>56.406424833277903</v>
      </c>
      <c r="J524">
        <v>-8.0527823607277398</v>
      </c>
      <c r="K524">
        <v>1593.5657325761399</v>
      </c>
      <c r="L524">
        <v>1250.9633951977801</v>
      </c>
      <c r="M524">
        <v>40.2618995918045</v>
      </c>
      <c r="N524">
        <v>0.60585487115647396</v>
      </c>
      <c r="O524">
        <v>21.053478862809499</v>
      </c>
      <c r="P524">
        <v>92.889082101602298</v>
      </c>
      <c r="Q524">
        <v>0.12262164045740399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Row],[Ticker]],[1]!Table2[[Symbol]:[Industry]],2,FALSE),"-")</f>
        <v>-</v>
      </c>
      <c r="D525" t="s">
        <v>127</v>
      </c>
      <c r="E525">
        <v>10060.690562010001</v>
      </c>
      <c r="F525">
        <v>1183.05</v>
      </c>
      <c r="G525">
        <v>26.665517185863202</v>
      </c>
      <c r="H525">
        <v>12.517095581206201</v>
      </c>
      <c r="I525">
        <v>32.121767733390399</v>
      </c>
      <c r="J525">
        <v>-6.0805735824513896</v>
      </c>
      <c r="K525">
        <v>1103.13468431143</v>
      </c>
      <c r="L525">
        <v>941.36419441800297</v>
      </c>
      <c r="M525">
        <v>46.265981248686302</v>
      </c>
      <c r="N525">
        <v>0.61889983912440005</v>
      </c>
      <c r="O525">
        <v>12.3621148725751</v>
      </c>
      <c r="P525">
        <v>70.701969554866096</v>
      </c>
      <c r="Q525">
        <v>5.2519991513730003E-3</v>
      </c>
    </row>
    <row r="526" spans="1:17" x14ac:dyDescent="0.3">
      <c r="A526" t="s">
        <v>1176</v>
      </c>
      <c r="B526" t="s">
        <v>1177</v>
      </c>
      <c r="C526" t="str">
        <f>IFERROR(VLOOKUP(Table1[[#This Row],[Ticker]],[1]!Table2[[Symbol]:[Industry]],2,FALSE),"-")</f>
        <v>-</v>
      </c>
      <c r="D526" t="s">
        <v>1178</v>
      </c>
      <c r="E526">
        <v>10030.003879829999</v>
      </c>
      <c r="F526">
        <v>674.85</v>
      </c>
      <c r="G526">
        <v>35.160052719880497</v>
      </c>
      <c r="H526">
        <v>3.61052710407967</v>
      </c>
      <c r="I526">
        <v>24.2983948543589</v>
      </c>
      <c r="J526">
        <v>-7.9995690244677196</v>
      </c>
      <c r="K526">
        <v>639.71410482120098</v>
      </c>
      <c r="L526">
        <v>564.32153029016195</v>
      </c>
      <c r="M526">
        <v>50.368030899612997</v>
      </c>
      <c r="N526">
        <v>2.3506626375064998</v>
      </c>
      <c r="O526">
        <v>11.521078758242499</v>
      </c>
      <c r="P526">
        <v>69.688207191350202</v>
      </c>
      <c r="Q526">
        <v>-6.5799962124483996E-2</v>
      </c>
    </row>
    <row r="527" spans="1:17" hidden="1" x14ac:dyDescent="0.3">
      <c r="A527" t="s">
        <v>1179</v>
      </c>
      <c r="B527" t="s">
        <v>1180</v>
      </c>
      <c r="C527" t="str">
        <f>IFERROR(VLOOKUP(Table1[[#This Row],[Ticker]],[1]!Table2[[Symbol]:[Industry]],2,FALSE),"-")</f>
        <v>-</v>
      </c>
      <c r="D527" t="s">
        <v>260</v>
      </c>
      <c r="E527">
        <v>9994.2260953999994</v>
      </c>
      <c r="F527">
        <v>6492.7</v>
      </c>
      <c r="G527">
        <v>13.062267570000801</v>
      </c>
      <c r="H527">
        <v>3.5450879356924401</v>
      </c>
      <c r="I527">
        <v>3.3591573820473899</v>
      </c>
      <c r="J527">
        <v>1.16432534478493</v>
      </c>
      <c r="K527">
        <v>6100.5124586440697</v>
      </c>
      <c r="L527">
        <v>5563.4284319647704</v>
      </c>
      <c r="M527">
        <v>63.017257933641098</v>
      </c>
      <c r="N527">
        <v>0.40866417353143802</v>
      </c>
      <c r="O527">
        <v>7.7979885101729698</v>
      </c>
      <c r="P527">
        <v>42.3775273014341</v>
      </c>
      <c r="Q527">
        <v>0.132919990306297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-</v>
      </c>
      <c r="D528" t="s">
        <v>995</v>
      </c>
      <c r="E528">
        <v>9929.0890926749998</v>
      </c>
      <c r="F528">
        <v>492.15</v>
      </c>
      <c r="G528">
        <v>-1.9682969624250899</v>
      </c>
      <c r="H528">
        <v>9.5684705396523597</v>
      </c>
      <c r="I528">
        <v>11.8763039556008</v>
      </c>
      <c r="J528">
        <v>1.05713216431593E-2</v>
      </c>
      <c r="K528">
        <v>438.87854452631302</v>
      </c>
      <c r="L528">
        <v>408.81706590623003</v>
      </c>
      <c r="M528">
        <v>72.668462470191301</v>
      </c>
      <c r="N528">
        <v>1.1934016779777099</v>
      </c>
      <c r="O528">
        <v>0.35558264756678698</v>
      </c>
      <c r="P528">
        <v>43.275109170305598</v>
      </c>
      <c r="Q528">
        <v>2.1355522373952E-2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-</v>
      </c>
      <c r="D529" t="s">
        <v>995</v>
      </c>
      <c r="E529">
        <v>9840.0082205789895</v>
      </c>
      <c r="F529">
        <v>46.23</v>
      </c>
      <c r="G529">
        <v>-26.452270582094499</v>
      </c>
      <c r="H529">
        <v>-8.1301003148896296</v>
      </c>
      <c r="I529">
        <v>-22.819828863828501</v>
      </c>
      <c r="J529">
        <v>-12.8279001168282</v>
      </c>
      <c r="K529">
        <v>47.567891389848597</v>
      </c>
      <c r="L529">
        <v>46.628404464756002</v>
      </c>
      <c r="M529">
        <v>38.922775314797299</v>
      </c>
      <c r="N529">
        <v>1.2022586380290501</v>
      </c>
      <c r="O529">
        <v>23.837335063811299</v>
      </c>
      <c r="P529">
        <v>26.484268125854999</v>
      </c>
      <c r="Q529">
        <v>5.0812788191160002E-2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380</v>
      </c>
      <c r="E530">
        <v>9792.8618185350006</v>
      </c>
      <c r="F530">
        <v>666.45</v>
      </c>
      <c r="G530">
        <v>-4.9111986244680397</v>
      </c>
      <c r="H530">
        <v>-9.9628532671871906</v>
      </c>
      <c r="I530">
        <v>-15.7489776439814</v>
      </c>
      <c r="J530">
        <v>-7.7986911110502302</v>
      </c>
      <c r="K530">
        <v>682.84352426110695</v>
      </c>
      <c r="L530">
        <v>672.17008461348905</v>
      </c>
      <c r="M530">
        <v>44.239192010503501</v>
      </c>
      <c r="N530">
        <v>0.80660498068304298</v>
      </c>
      <c r="O530">
        <v>22.274739290269299</v>
      </c>
      <c r="P530">
        <v>25.2725563909774</v>
      </c>
      <c r="Q530">
        <v>5.7881760187188998E-2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156</v>
      </c>
      <c r="E531">
        <v>9792.1468586699993</v>
      </c>
      <c r="F531">
        <v>8127.9</v>
      </c>
      <c r="G531">
        <v>174.172757423604</v>
      </c>
      <c r="H531">
        <v>0.81381675831274303</v>
      </c>
      <c r="I531">
        <v>27.2356989981777</v>
      </c>
      <c r="J531">
        <v>-1.9095359489562</v>
      </c>
      <c r="K531">
        <v>7615.1308884856298</v>
      </c>
      <c r="L531">
        <v>6005.9722579202398</v>
      </c>
      <c r="M531">
        <v>50.071072194719299</v>
      </c>
      <c r="N531">
        <v>1.26165207117516</v>
      </c>
      <c r="O531">
        <v>7.96146606134426</v>
      </c>
      <c r="P531">
        <v>245.72096980008499</v>
      </c>
      <c r="Q531">
        <v>0.202737605851221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130</v>
      </c>
      <c r="E532">
        <v>9776.8183361499996</v>
      </c>
      <c r="F532">
        <v>277.45</v>
      </c>
      <c r="G532">
        <v>23.635131467332801</v>
      </c>
      <c r="H532">
        <v>0.20867624797001699</v>
      </c>
      <c r="I532">
        <v>8.3607742081457896</v>
      </c>
      <c r="J532">
        <v>-8.1306418195699699</v>
      </c>
      <c r="K532">
        <v>255.47464216272701</v>
      </c>
      <c r="L532">
        <v>230.66634617625499</v>
      </c>
      <c r="M532">
        <v>60.553289346144197</v>
      </c>
      <c r="N532">
        <v>1.02270710634072</v>
      </c>
      <c r="O532">
        <v>7.7671652550008901</v>
      </c>
      <c r="P532">
        <v>60.236788911348498</v>
      </c>
      <c r="Q532">
        <v>0.134070208855496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78</v>
      </c>
      <c r="E533">
        <v>9775.4407329500009</v>
      </c>
      <c r="F533">
        <v>830.75</v>
      </c>
      <c r="G533">
        <v>2.9741338215411099</v>
      </c>
      <c r="H533">
        <v>-6.1951221747501997</v>
      </c>
      <c r="I533">
        <v>-21.030896916122099</v>
      </c>
      <c r="J533">
        <v>-6.2327400856026696</v>
      </c>
      <c r="K533">
        <v>847.49315006140296</v>
      </c>
      <c r="L533">
        <v>821.226012924933</v>
      </c>
      <c r="M533">
        <v>40.7815975638363</v>
      </c>
      <c r="N533">
        <v>0.727229877391945</v>
      </c>
      <c r="O533">
        <v>20.361119470358101</v>
      </c>
      <c r="P533">
        <v>32.644100271435398</v>
      </c>
      <c r="Q533">
        <v>7.7088564864010002E-3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925</v>
      </c>
      <c r="E534">
        <v>9749.6453784500009</v>
      </c>
      <c r="F534">
        <v>1325.95</v>
      </c>
      <c r="G534">
        <v>56.749403551140801</v>
      </c>
      <c r="H534">
        <v>1.2597527168473399</v>
      </c>
      <c r="I534">
        <v>6.45932160469191</v>
      </c>
      <c r="J534">
        <v>-10.2391193153522</v>
      </c>
      <c r="K534">
        <v>1318.4262139416001</v>
      </c>
      <c r="L534">
        <v>1057.4906093955699</v>
      </c>
      <c r="M534">
        <v>31.6741741369474</v>
      </c>
      <c r="N534">
        <v>0.850267057159944</v>
      </c>
      <c r="O534">
        <v>20.008295938760799</v>
      </c>
      <c r="P534">
        <v>102.12652439024301</v>
      </c>
      <c r="Q534">
        <v>5.7885656225069998E-2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138</v>
      </c>
      <c r="E535">
        <v>9717.1900299270001</v>
      </c>
      <c r="F535">
        <v>268.97000000000003</v>
      </c>
      <c r="G535">
        <v>-15.7116353369655</v>
      </c>
      <c r="H535">
        <v>-0.192262376062175</v>
      </c>
      <c r="I535">
        <v>-4.4683269144091504</v>
      </c>
      <c r="J535">
        <v>1.4844443270311001</v>
      </c>
      <c r="K535">
        <v>265.375698504475</v>
      </c>
      <c r="L535">
        <v>258.98490073160798</v>
      </c>
      <c r="M535">
        <v>22.227502817667499</v>
      </c>
      <c r="N535">
        <v>0.84492017018160803</v>
      </c>
      <c r="O535">
        <v>2.2641930326802102</v>
      </c>
      <c r="P535">
        <v>15.885394226626399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290</v>
      </c>
      <c r="E536">
        <v>9674.4324343799999</v>
      </c>
      <c r="F536">
        <v>1636.6</v>
      </c>
      <c r="G536">
        <v>117.580659494041</v>
      </c>
      <c r="H536">
        <v>-17.789039945235402</v>
      </c>
      <c r="I536">
        <v>54.821060558086401</v>
      </c>
      <c r="J536">
        <v>-3.8051706126554601</v>
      </c>
      <c r="K536">
        <v>1626.5697041215501</v>
      </c>
      <c r="M536">
        <v>53.742731913846598</v>
      </c>
      <c r="N536">
        <v>0.68050934294999799</v>
      </c>
      <c r="O536">
        <v>27.092753268972199</v>
      </c>
      <c r="P536">
        <v>154.76338729763299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-</v>
      </c>
      <c r="D537" t="s">
        <v>144</v>
      </c>
      <c r="E537">
        <v>9644.4195915</v>
      </c>
      <c r="F537">
        <v>697.85</v>
      </c>
      <c r="G537">
        <v>17.324173349145799</v>
      </c>
      <c r="H537">
        <v>-7.5023527637251402</v>
      </c>
      <c r="I537">
        <v>-4.2593351921417399</v>
      </c>
      <c r="J537">
        <v>-2.0570348518777202</v>
      </c>
      <c r="K537">
        <v>726.53380078275302</v>
      </c>
      <c r="L537">
        <v>628.62234153019199</v>
      </c>
      <c r="M537">
        <v>33.449496791817097</v>
      </c>
      <c r="N537">
        <v>1.0364439367698599</v>
      </c>
      <c r="O537">
        <v>16.0779537149817</v>
      </c>
      <c r="P537">
        <v>69.772533755017605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-</v>
      </c>
      <c r="D538" t="s">
        <v>84</v>
      </c>
      <c r="E538">
        <v>9591.9028099999996</v>
      </c>
      <c r="F538">
        <v>141.12</v>
      </c>
      <c r="G538">
        <v>-19.527957602491899</v>
      </c>
      <c r="H538">
        <v>1.82175211509587</v>
      </c>
      <c r="I538">
        <v>-4.3919208880766298</v>
      </c>
      <c r="J538">
        <v>3.1268617879336298</v>
      </c>
      <c r="K538">
        <v>138.304317474268</v>
      </c>
      <c r="L538">
        <v>135.82021573439701</v>
      </c>
      <c r="M538">
        <v>19.599037825510401</v>
      </c>
      <c r="N538">
        <v>0.63693530027408696</v>
      </c>
      <c r="O538">
        <v>1.1196145124716399</v>
      </c>
      <c r="P538">
        <v>12</v>
      </c>
      <c r="Q538">
        <v>-1.3388827299693999E-2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835</v>
      </c>
      <c r="E539">
        <v>9540.2947970000005</v>
      </c>
      <c r="F539">
        <v>205</v>
      </c>
      <c r="G539">
        <v>90.099110648074998</v>
      </c>
      <c r="H539">
        <v>-21.369239977354798</v>
      </c>
      <c r="I539">
        <v>9.5119767494259708</v>
      </c>
      <c r="J539">
        <v>-19.971958819541701</v>
      </c>
      <c r="K539">
        <v>232.12409214137099</v>
      </c>
      <c r="L539">
        <v>187.001475411542</v>
      </c>
      <c r="M539">
        <v>19.189349413035401</v>
      </c>
      <c r="N539">
        <v>1.4893855202161701</v>
      </c>
      <c r="O539">
        <v>28.780487804878</v>
      </c>
      <c r="P539">
        <v>120.193340494092</v>
      </c>
      <c r="Q539">
        <v>0.13470961386129601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555</v>
      </c>
      <c r="E540">
        <v>9449.7879375089997</v>
      </c>
      <c r="F540">
        <v>160.56</v>
      </c>
      <c r="G540">
        <v>-15.0489094305503</v>
      </c>
      <c r="H540">
        <v>-9.7316079306245999</v>
      </c>
      <c r="I540">
        <v>-24.331152028627301</v>
      </c>
      <c r="J540">
        <v>-10.352919981507601</v>
      </c>
      <c r="K540">
        <v>167.20058681865399</v>
      </c>
      <c r="L540">
        <v>165.32018791707199</v>
      </c>
      <c r="M540">
        <v>40.9882611773332</v>
      </c>
      <c r="N540">
        <v>0.79391879922360598</v>
      </c>
      <c r="O540">
        <v>30.3546202523377</v>
      </c>
      <c r="P540">
        <v>22.242303097010701</v>
      </c>
      <c r="Q540">
        <v>-4.1507385323001002E-2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1155</v>
      </c>
      <c r="E541">
        <v>9423.0719100000006</v>
      </c>
      <c r="F541">
        <v>490</v>
      </c>
      <c r="G541">
        <v>-1.2384251697508399</v>
      </c>
      <c r="H541">
        <v>-8.1716315536039694</v>
      </c>
      <c r="I541">
        <v>22.1242137593511</v>
      </c>
      <c r="J541">
        <v>-7.2365439028847804</v>
      </c>
      <c r="K541">
        <v>518.24891449248605</v>
      </c>
      <c r="L541">
        <v>443.016420737511</v>
      </c>
      <c r="M541">
        <v>28.5135210907317</v>
      </c>
      <c r="N541">
        <v>0.91712292679735397</v>
      </c>
      <c r="O541">
        <v>18.653061224489701</v>
      </c>
      <c r="P541">
        <v>58.268733850129102</v>
      </c>
      <c r="Q541">
        <v>3.3179117491694998E-2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21</v>
      </c>
      <c r="E542">
        <v>9422.0471119199992</v>
      </c>
      <c r="F542">
        <v>1500.6</v>
      </c>
      <c r="G542">
        <v>-22.7015187435074</v>
      </c>
      <c r="H542">
        <v>-13.468437288058499</v>
      </c>
      <c r="I542">
        <v>-17.807687507857299</v>
      </c>
      <c r="J542">
        <v>-6.4351409380225801</v>
      </c>
      <c r="K542">
        <v>1644.4559105974199</v>
      </c>
      <c r="L542">
        <v>1582.0280315749201</v>
      </c>
      <c r="M542">
        <v>20.859049175926</v>
      </c>
      <c r="N542">
        <v>0.936454686863613</v>
      </c>
      <c r="O542">
        <v>29.444888711182202</v>
      </c>
      <c r="P542">
        <v>8.2644926229212299</v>
      </c>
      <c r="Q542">
        <v>-7.4920113344120007E-2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542</v>
      </c>
      <c r="E543">
        <v>9354.7757006960001</v>
      </c>
      <c r="F543">
        <v>97.88</v>
      </c>
      <c r="G543">
        <v>7.13463709677817</v>
      </c>
      <c r="H543">
        <v>-1.31083646046449</v>
      </c>
      <c r="I543">
        <v>-21.0773305579071</v>
      </c>
      <c r="J543">
        <v>-2.5082395067693501</v>
      </c>
      <c r="K543">
        <v>92.907757584473501</v>
      </c>
      <c r="L543">
        <v>87.716608501269704</v>
      </c>
      <c r="M543">
        <v>41.651621569624403</v>
      </c>
      <c r="N543">
        <v>0.85850018096923397</v>
      </c>
      <c r="O543">
        <v>17.3375561912545</v>
      </c>
      <c r="P543">
        <v>41.855072463768103</v>
      </c>
      <c r="Q543">
        <v>-2.3795419925397999E-2</v>
      </c>
    </row>
    <row r="544" spans="1:17" hidden="1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-</v>
      </c>
      <c r="D544" t="s">
        <v>260</v>
      </c>
      <c r="E544">
        <v>9325.8381724999999</v>
      </c>
      <c r="F544">
        <v>4654.75</v>
      </c>
      <c r="G544">
        <v>527.62243927629595</v>
      </c>
      <c r="H544">
        <v>1.2720325424193699</v>
      </c>
      <c r="I544">
        <v>197.73402128548301</v>
      </c>
      <c r="J544">
        <v>9.2277701195955295</v>
      </c>
      <c r="K544">
        <v>3746.69695454061</v>
      </c>
      <c r="L544">
        <v>2285.3567870195802</v>
      </c>
      <c r="M544">
        <v>61.3796419791246</v>
      </c>
      <c r="N544">
        <v>1.2898108607628</v>
      </c>
      <c r="O544">
        <v>9.0380793812771802</v>
      </c>
      <c r="P544">
        <v>662.38637294242903</v>
      </c>
      <c r="Q544">
        <v>0.165228121344595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Row],[Ticker]],[1]!Table2[[Symbol]:[Industry]],2,FALSE),"-")</f>
        <v>-</v>
      </c>
      <c r="D545" t="s">
        <v>230</v>
      </c>
      <c r="E545">
        <v>9314.3921354399899</v>
      </c>
      <c r="F545">
        <v>11749.2</v>
      </c>
      <c r="G545">
        <v>45.570666102288001</v>
      </c>
      <c r="H545">
        <v>1.31333703792643</v>
      </c>
      <c r="I545">
        <v>33.112746657625202</v>
      </c>
      <c r="J545">
        <v>-13.0240841877131</v>
      </c>
      <c r="K545">
        <v>11396.6086372563</v>
      </c>
      <c r="L545">
        <v>9678.0911774285905</v>
      </c>
      <c r="M545">
        <v>50.487031946097602</v>
      </c>
      <c r="N545">
        <v>1.4144337103332301</v>
      </c>
      <c r="O545">
        <v>10.628808769958701</v>
      </c>
      <c r="P545">
        <v>82.299456943366906</v>
      </c>
      <c r="Q545">
        <v>0.13401728643372901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Row],[Ticker]],[1]!Table2[[Symbol]:[Industry]],2,FALSE),"-")</f>
        <v>-</v>
      </c>
      <c r="D546" t="s">
        <v>375</v>
      </c>
      <c r="E546">
        <v>9296.7205630499993</v>
      </c>
      <c r="F546">
        <v>682.35</v>
      </c>
      <c r="G546">
        <v>46.966854235357701</v>
      </c>
      <c r="H546">
        <v>4.0885975017996703</v>
      </c>
      <c r="I546">
        <v>14.3741975535377</v>
      </c>
      <c r="J546">
        <v>-5.10755379648195</v>
      </c>
      <c r="K546">
        <v>622.49180480429004</v>
      </c>
      <c r="L546">
        <v>533.15173208770204</v>
      </c>
      <c r="M546">
        <v>54.2783813741868</v>
      </c>
      <c r="N546">
        <v>2.69638029469907</v>
      </c>
      <c r="O546">
        <v>12.0246207957792</v>
      </c>
      <c r="P546">
        <v>76.820419797875104</v>
      </c>
      <c r="Q546">
        <v>-8.0344284411580005E-3</v>
      </c>
    </row>
    <row r="547" spans="1:17" hidden="1" x14ac:dyDescent="0.3">
      <c r="A547" t="s">
        <v>1219</v>
      </c>
      <c r="B547" t="s">
        <v>1220</v>
      </c>
      <c r="C547" t="str">
        <f>IFERROR(VLOOKUP(Table1[[#This Row],[Ticker]],[1]!Table2[[Symbol]:[Industry]],2,FALSE),"-")</f>
        <v>-</v>
      </c>
      <c r="D547" t="s">
        <v>1221</v>
      </c>
      <c r="E547">
        <v>9222.1879745999995</v>
      </c>
      <c r="F547">
        <v>476.65</v>
      </c>
      <c r="G547">
        <v>-37.634278470555302</v>
      </c>
      <c r="H547">
        <v>-4.0608669018647898</v>
      </c>
      <c r="I547">
        <v>-12.7069647073884</v>
      </c>
      <c r="J547">
        <v>-4.0397020750386901</v>
      </c>
      <c r="K547">
        <v>477.28522248807201</v>
      </c>
      <c r="L547">
        <v>475.82011424984103</v>
      </c>
      <c r="M547">
        <v>38.328528695592397</v>
      </c>
      <c r="N547">
        <v>0.36305483384679499</v>
      </c>
      <c r="O547">
        <v>23.360956676806801</v>
      </c>
      <c r="P547">
        <v>20.017625582273599</v>
      </c>
      <c r="Q547">
        <v>-1.1643016611116001E-2</v>
      </c>
    </row>
    <row r="548" spans="1:17" hidden="1" x14ac:dyDescent="0.3">
      <c r="A548" t="s">
        <v>1222</v>
      </c>
      <c r="B548" t="s">
        <v>1223</v>
      </c>
      <c r="C548" t="str">
        <f>IFERROR(VLOOKUP(Table1[[#This Row],[Ticker]],[1]!Table2[[Symbol]:[Industry]],2,FALSE),"-")</f>
        <v>-</v>
      </c>
      <c r="D548" t="s">
        <v>309</v>
      </c>
      <c r="E548">
        <v>9212.1956828999992</v>
      </c>
      <c r="F548">
        <v>548.1</v>
      </c>
      <c r="G548">
        <v>121.58059997731699</v>
      </c>
      <c r="H548">
        <v>35.702604936044203</v>
      </c>
      <c r="I548">
        <v>78.992130989733894</v>
      </c>
      <c r="J548">
        <v>15.9218022641241</v>
      </c>
      <c r="K548">
        <v>389.70098152305002</v>
      </c>
      <c r="L548">
        <v>289.21887777377299</v>
      </c>
      <c r="M548">
        <v>78.6977117896013</v>
      </c>
      <c r="N548">
        <v>0.58572768391472896</v>
      </c>
      <c r="O548">
        <v>6.5498996533479303</v>
      </c>
      <c r="P548">
        <v>210.27455420322599</v>
      </c>
      <c r="Q548">
        <v>7.8889049102723999E-2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Row],[Ticker]],[1]!Table2[[Symbol]:[Industry]],2,FALSE),"-")</f>
        <v>-</v>
      </c>
      <c r="D549" t="s">
        <v>309</v>
      </c>
      <c r="E549">
        <v>9188.6458929500004</v>
      </c>
      <c r="F549">
        <v>779.75</v>
      </c>
      <c r="G549">
        <v>37.238041875784397</v>
      </c>
      <c r="H549">
        <v>-3.8829704959481499</v>
      </c>
      <c r="I549">
        <v>-18.629603857276301</v>
      </c>
      <c r="J549">
        <v>-5.6497421470535301</v>
      </c>
      <c r="K549">
        <v>774.99982805461605</v>
      </c>
      <c r="L549">
        <v>708.98610527150402</v>
      </c>
      <c r="M549">
        <v>40.743583213149002</v>
      </c>
      <c r="N549">
        <v>0.61160665411075599</v>
      </c>
      <c r="O549">
        <v>18.2045527412632</v>
      </c>
      <c r="P549">
        <v>75.1263335204941</v>
      </c>
      <c r="Q549">
        <v>9.5856289439087999E-2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Row],[Ticker]],[1]!Table2[[Symbol]:[Industry]],2,FALSE),"-")</f>
        <v>-</v>
      </c>
      <c r="D550" t="s">
        <v>465</v>
      </c>
      <c r="E550">
        <v>9188.1530420550007</v>
      </c>
      <c r="F550">
        <v>300.95</v>
      </c>
      <c r="G550">
        <v>-20.4757476220501</v>
      </c>
      <c r="H550">
        <v>-0.226802804166679</v>
      </c>
      <c r="I550">
        <v>5.8540992518825696</v>
      </c>
      <c r="J550">
        <v>-5.58187756318324</v>
      </c>
      <c r="K550">
        <v>290.21391937088799</v>
      </c>
      <c r="L550">
        <v>280.85379156947101</v>
      </c>
      <c r="M550">
        <v>47.933396242962502</v>
      </c>
      <c r="N550">
        <v>0.721640138047839</v>
      </c>
      <c r="O550">
        <v>7.49293902641634</v>
      </c>
      <c r="P550">
        <v>41.291079812206497</v>
      </c>
      <c r="Q550">
        <v>-6.2788132445800005E-2</v>
      </c>
    </row>
    <row r="551" spans="1:17" hidden="1" x14ac:dyDescent="0.3">
      <c r="A551" t="s">
        <v>1228</v>
      </c>
      <c r="B551" t="s">
        <v>1229</v>
      </c>
      <c r="C551" t="str">
        <f>IFERROR(VLOOKUP(Table1[[#This Row],[Ticker]],[1]!Table2[[Symbol]:[Industry]],2,FALSE),"-")</f>
        <v>-</v>
      </c>
      <c r="D551" t="s">
        <v>138</v>
      </c>
      <c r="E551">
        <v>9167.9</v>
      </c>
      <c r="F551">
        <v>4583.95</v>
      </c>
      <c r="G551">
        <v>-26.567063532439398</v>
      </c>
      <c r="H551">
        <v>-0.46676321087526401</v>
      </c>
      <c r="I551">
        <v>-18.920335852699701</v>
      </c>
      <c r="J551">
        <v>4.5724916071868904</v>
      </c>
      <c r="K551">
        <v>4691.1353853977498</v>
      </c>
      <c r="L551">
        <v>4812.9586688728996</v>
      </c>
      <c r="M551">
        <v>44.505228983121299</v>
      </c>
      <c r="N551">
        <v>0.65459989112683703</v>
      </c>
      <c r="O551">
        <v>52.139530317739002</v>
      </c>
      <c r="P551">
        <v>18.082174137042699</v>
      </c>
      <c r="Q551">
        <v>6.6601483341206996E-2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Row],[Ticker]],[1]!Table2[[Symbol]:[Industry]],2,FALSE),"-")</f>
        <v>-</v>
      </c>
      <c r="D552" t="s">
        <v>1232</v>
      </c>
      <c r="E552">
        <v>9101.8934880300003</v>
      </c>
      <c r="F552">
        <v>447.3</v>
      </c>
      <c r="G552">
        <v>99.442657274858604</v>
      </c>
      <c r="H552">
        <v>-20.486014217985002</v>
      </c>
      <c r="I552">
        <v>19.900749610600801</v>
      </c>
      <c r="J552">
        <v>-12.860397461061799</v>
      </c>
      <c r="K552">
        <v>484.23754234308097</v>
      </c>
      <c r="L552">
        <v>384.57123474939698</v>
      </c>
      <c r="M552">
        <v>28.5530381205757</v>
      </c>
      <c r="N552">
        <v>0.54942189858134205</v>
      </c>
      <c r="O552">
        <v>31.4553990610328</v>
      </c>
      <c r="P552">
        <v>130.62645011600901</v>
      </c>
      <c r="Q552">
        <v>8.8749618979499997E-2</v>
      </c>
    </row>
    <row r="553" spans="1:17" x14ac:dyDescent="0.3">
      <c r="A553" t="s">
        <v>1233</v>
      </c>
      <c r="B553" t="s">
        <v>1234</v>
      </c>
      <c r="C553" t="str">
        <f>IFERROR(VLOOKUP(Table1[[#This Row],[Ticker]],[1]!Table2[[Symbol]:[Industry]],2,FALSE),"-")</f>
        <v>-</v>
      </c>
      <c r="D553" t="s">
        <v>260</v>
      </c>
      <c r="E553">
        <v>9052.5002775119992</v>
      </c>
      <c r="F553">
        <v>79.11</v>
      </c>
      <c r="G553">
        <v>38.872556608963301</v>
      </c>
      <c r="H553">
        <v>1.4695098144568</v>
      </c>
      <c r="I553">
        <v>32.392332792168098</v>
      </c>
      <c r="J553">
        <v>-13.6951018984828</v>
      </c>
      <c r="K553">
        <v>76.375321402889995</v>
      </c>
      <c r="L553">
        <v>59.171816823052303</v>
      </c>
      <c r="M553">
        <v>38.184362470083101</v>
      </c>
      <c r="N553">
        <v>1.0470825954129099</v>
      </c>
      <c r="O553">
        <v>18.063455947415001</v>
      </c>
      <c r="P553">
        <v>112.51296833111699</v>
      </c>
      <c r="Q553">
        <v>0.22850803222327301</v>
      </c>
    </row>
    <row r="554" spans="1:17" x14ac:dyDescent="0.3">
      <c r="A554" t="s">
        <v>1235</v>
      </c>
      <c r="B554" t="s">
        <v>1236</v>
      </c>
      <c r="C554" t="str">
        <f>IFERROR(VLOOKUP(Table1[[#This Row],[Ticker]],[1]!Table2[[Symbol]:[Industry]],2,FALSE),"-")</f>
        <v>-</v>
      </c>
      <c r="D554" t="s">
        <v>380</v>
      </c>
      <c r="E554">
        <v>9019.5388915500007</v>
      </c>
      <c r="F554">
        <v>226.35</v>
      </c>
      <c r="G554">
        <v>19.1849643036931</v>
      </c>
      <c r="H554">
        <v>-9.4130559526839708</v>
      </c>
      <c r="I554">
        <v>-26.4601026219838</v>
      </c>
      <c r="J554">
        <v>-6.8020260796596101</v>
      </c>
      <c r="K554">
        <v>237.01260300278801</v>
      </c>
      <c r="L554">
        <v>223.74310254522601</v>
      </c>
      <c r="M554">
        <v>36.154678385532101</v>
      </c>
      <c r="N554">
        <v>0.449039787957696</v>
      </c>
      <c r="O554">
        <v>42.3680141373978</v>
      </c>
      <c r="P554">
        <v>54.875128292849702</v>
      </c>
      <c r="Q554">
        <v>7.2188711849759002E-2</v>
      </c>
    </row>
    <row r="555" spans="1:17" x14ac:dyDescent="0.3">
      <c r="A555" t="s">
        <v>1237</v>
      </c>
      <c r="B555" t="s">
        <v>1238</v>
      </c>
      <c r="C555" t="str">
        <f>IFERROR(VLOOKUP(Table1[[#This Row],[Ticker]],[1]!Table2[[Symbol]:[Industry]],2,FALSE),"-")</f>
        <v>-</v>
      </c>
      <c r="D555" t="s">
        <v>555</v>
      </c>
      <c r="E555">
        <v>9005.5523841449995</v>
      </c>
      <c r="F555">
        <v>1011.55</v>
      </c>
      <c r="G555">
        <v>-4.8939703075895098</v>
      </c>
      <c r="H555">
        <v>-1.3789626735970999</v>
      </c>
      <c r="I555">
        <v>-9.1605140040637796</v>
      </c>
      <c r="J555">
        <v>0.27853473261116601</v>
      </c>
      <c r="K555">
        <v>1010.30283726919</v>
      </c>
      <c r="L555">
        <v>933.63737484037995</v>
      </c>
      <c r="M555">
        <v>42.578311201972497</v>
      </c>
      <c r="N555">
        <v>0.99160254468703102</v>
      </c>
      <c r="O555">
        <v>18.135534575651199</v>
      </c>
      <c r="P555">
        <v>30.245284233567201</v>
      </c>
      <c r="Q555">
        <v>4.7256584159054003E-2</v>
      </c>
    </row>
    <row r="556" spans="1:17" x14ac:dyDescent="0.3">
      <c r="A556" t="s">
        <v>1239</v>
      </c>
      <c r="B556" t="s">
        <v>1240</v>
      </c>
      <c r="C556" t="str">
        <f>IFERROR(VLOOKUP(Table1[[#This Row],[Ticker]],[1]!Table2[[Symbol]:[Industry]],2,FALSE),"-")</f>
        <v>-</v>
      </c>
      <c r="D556" t="s">
        <v>24</v>
      </c>
      <c r="E556">
        <v>9003.382780119</v>
      </c>
      <c r="F556">
        <v>79.209999999999994</v>
      </c>
      <c r="G556">
        <v>-32.305675410973997</v>
      </c>
      <c r="H556">
        <v>-14.6463477629402</v>
      </c>
      <c r="I556">
        <v>-33.890274948463599</v>
      </c>
      <c r="J556">
        <v>-1.3560386449668</v>
      </c>
      <c r="K556">
        <v>90.646244571066106</v>
      </c>
      <c r="L556">
        <v>93.766220643661597</v>
      </c>
      <c r="M556">
        <v>17.240569110542399</v>
      </c>
      <c r="N556">
        <v>2.1229435447079998</v>
      </c>
      <c r="O556">
        <v>47.077389218533</v>
      </c>
      <c r="P556">
        <v>0.840229153405469</v>
      </c>
      <c r="Q556">
        <v>9.9635962549560007E-3</v>
      </c>
    </row>
    <row r="557" spans="1:17" x14ac:dyDescent="0.3">
      <c r="A557" t="s">
        <v>1241</v>
      </c>
      <c r="B557" t="s">
        <v>1242</v>
      </c>
      <c r="C557" t="str">
        <f>IFERROR(VLOOKUP(Table1[[#This Row],[Ticker]],[1]!Table2[[Symbol]:[Industry]],2,FALSE),"-")</f>
        <v>-</v>
      </c>
      <c r="D557" t="s">
        <v>51</v>
      </c>
      <c r="E557">
        <v>8997.5661768299997</v>
      </c>
      <c r="F557">
        <v>198.55</v>
      </c>
      <c r="G557">
        <v>45.789491287361699</v>
      </c>
      <c r="H557">
        <v>-1.9039566385828499</v>
      </c>
      <c r="I557">
        <v>18.766355660193401</v>
      </c>
      <c r="J557">
        <v>-5.4781546491684301</v>
      </c>
      <c r="K557">
        <v>181.66780902835399</v>
      </c>
      <c r="L557">
        <v>155.758555924365</v>
      </c>
      <c r="M557">
        <v>52.884136815001</v>
      </c>
      <c r="N557">
        <v>1.2318107290762399</v>
      </c>
      <c r="O557">
        <v>9.0304709141274095</v>
      </c>
      <c r="P557">
        <v>103.745510518214</v>
      </c>
      <c r="Q557">
        <v>0.105063713725996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Row],[Ticker]],[1]!Table2[[Symbol]:[Industry]],2,FALSE),"-")</f>
        <v>-</v>
      </c>
      <c r="D558" t="s">
        <v>21</v>
      </c>
      <c r="E558">
        <v>8982.1062525839898</v>
      </c>
      <c r="F558">
        <v>32.43</v>
      </c>
      <c r="G558">
        <v>100.445149592229</v>
      </c>
      <c r="H558">
        <v>4.2808442118044097</v>
      </c>
      <c r="I558">
        <v>-21.821994154184999</v>
      </c>
      <c r="J558">
        <v>3.1059425936756901</v>
      </c>
      <c r="K558">
        <v>30.940571501501001</v>
      </c>
      <c r="L558">
        <v>28.903821922599999</v>
      </c>
      <c r="M558">
        <v>64.906510872994005</v>
      </c>
      <c r="N558">
        <v>1.86058229386866</v>
      </c>
      <c r="O558">
        <v>31.0514955288313</v>
      </c>
      <c r="P558">
        <v>136.715328467153</v>
      </c>
      <c r="Q558">
        <v>3.8604427328552002E-2</v>
      </c>
    </row>
    <row r="559" spans="1:17" hidden="1" x14ac:dyDescent="0.3">
      <c r="A559" t="s">
        <v>1245</v>
      </c>
      <c r="B559" t="s">
        <v>1246</v>
      </c>
      <c r="C559" t="str">
        <f>IFERROR(VLOOKUP(Table1[[#This Row],[Ticker]],[1]!Table2[[Symbol]:[Industry]],2,FALSE),"-")</f>
        <v>-</v>
      </c>
      <c r="D559" t="s">
        <v>257</v>
      </c>
      <c r="E559">
        <v>8971.3783222000002</v>
      </c>
      <c r="F559">
        <v>2166.65</v>
      </c>
      <c r="G559">
        <v>62.844573975042103</v>
      </c>
      <c r="H559">
        <v>12.3033459945992</v>
      </c>
      <c r="I559">
        <v>54.9668919956274</v>
      </c>
      <c r="J559">
        <v>-4.8065143807482604</v>
      </c>
      <c r="K559">
        <v>1981.39236181095</v>
      </c>
      <c r="L559">
        <v>1559.69337070963</v>
      </c>
      <c r="M559">
        <v>47.144365663191003</v>
      </c>
      <c r="N559">
        <v>0.81974790602575998</v>
      </c>
      <c r="O559">
        <v>13.922414787806</v>
      </c>
      <c r="P559">
        <v>104.63260294673201</v>
      </c>
      <c r="Q559">
        <v>0.17360243770145001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Row],[Ticker]],[1]!Table2[[Symbol]:[Industry]],2,FALSE),"-")</f>
        <v>-</v>
      </c>
      <c r="D560" t="s">
        <v>1232</v>
      </c>
      <c r="E560">
        <v>8964.5829448500008</v>
      </c>
      <c r="F560">
        <v>553.25</v>
      </c>
      <c r="G560">
        <v>155.76494614391899</v>
      </c>
      <c r="H560">
        <v>-2.81158069244223</v>
      </c>
      <c r="I560">
        <v>-13.901769005899901</v>
      </c>
      <c r="J560">
        <v>-4.0176019737491799</v>
      </c>
      <c r="K560">
        <v>547.61278593700501</v>
      </c>
      <c r="L560">
        <v>452.18775056581899</v>
      </c>
      <c r="M560">
        <v>45.725575169582697</v>
      </c>
      <c r="N560">
        <v>0.98089102126114702</v>
      </c>
      <c r="O560">
        <v>14.7401717126073</v>
      </c>
      <c r="P560">
        <v>180.60016906170699</v>
      </c>
    </row>
    <row r="561" spans="1:17" hidden="1" x14ac:dyDescent="0.3">
      <c r="A561" t="s">
        <v>1249</v>
      </c>
      <c r="B561" t="s">
        <v>1250</v>
      </c>
      <c r="C561" t="str">
        <f>IFERROR(VLOOKUP(Table1[[#This Row],[Ticker]],[1]!Table2[[Symbol]:[Industry]],2,FALSE),"-")</f>
        <v>-</v>
      </c>
      <c r="D561" t="s">
        <v>21</v>
      </c>
      <c r="E561">
        <v>8953.4742671500007</v>
      </c>
      <c r="F561">
        <v>1621.55</v>
      </c>
      <c r="G561">
        <v>161.688843152403</v>
      </c>
      <c r="H561">
        <v>-6.2074349616326199</v>
      </c>
      <c r="I561">
        <v>27.390412421655402</v>
      </c>
      <c r="J561">
        <v>-4.0717196529806001</v>
      </c>
      <c r="K561">
        <v>1468.54414902957</v>
      </c>
      <c r="L561">
        <v>1146.9813044456801</v>
      </c>
      <c r="M561">
        <v>52.193040847880603</v>
      </c>
      <c r="N561">
        <v>1.0669675201061899</v>
      </c>
      <c r="O561">
        <v>8.4086213807776709</v>
      </c>
      <c r="P561">
        <v>234.96178475521501</v>
      </c>
      <c r="Q561">
        <v>0.24633847291677599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Row],[Ticker]],[1]!Table2[[Symbol]:[Industry]],2,FALSE),"-")</f>
        <v>-</v>
      </c>
      <c r="D562" t="s">
        <v>46</v>
      </c>
      <c r="E562">
        <v>8943.3005180399996</v>
      </c>
      <c r="F562">
        <v>5657.4</v>
      </c>
      <c r="G562">
        <v>11.0423974394638</v>
      </c>
      <c r="H562">
        <v>12.700098498885</v>
      </c>
      <c r="I562">
        <v>-4.4180900301724</v>
      </c>
      <c r="J562">
        <v>-8.8999182661081608</v>
      </c>
      <c r="K562">
        <v>5531.4708920841304</v>
      </c>
      <c r="L562">
        <v>4844.14727213677</v>
      </c>
      <c r="M562">
        <v>35.754456756207297</v>
      </c>
      <c r="N562">
        <v>0.89697875077435596</v>
      </c>
      <c r="O562">
        <v>14.9114434192385</v>
      </c>
      <c r="P562">
        <v>68.127312441492407</v>
      </c>
      <c r="Q562">
        <v>0.21721840967011499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Row],[Ticker]],[1]!Table2[[Symbol]:[Industry]],2,FALSE),"-")</f>
        <v>-</v>
      </c>
      <c r="D563" t="s">
        <v>210</v>
      </c>
      <c r="E563">
        <v>8908.2110520000006</v>
      </c>
      <c r="F563">
        <v>583.04999999999995</v>
      </c>
      <c r="G563">
        <v>53.841338010654397</v>
      </c>
      <c r="H563">
        <v>-10.988554388399001</v>
      </c>
      <c r="I563">
        <v>-13.2197627518159</v>
      </c>
      <c r="J563">
        <v>-5.1166926585372403</v>
      </c>
      <c r="K563">
        <v>621.44626963972598</v>
      </c>
      <c r="L563">
        <v>545.19187720155901</v>
      </c>
      <c r="M563">
        <v>23.1625516326182</v>
      </c>
      <c r="N563">
        <v>0.41280959581393301</v>
      </c>
      <c r="O563">
        <v>21.3961066803876</v>
      </c>
      <c r="P563">
        <v>74.906254687265601</v>
      </c>
      <c r="Q563">
        <v>6.2202464965498999E-2</v>
      </c>
    </row>
    <row r="564" spans="1:17" hidden="1" x14ac:dyDescent="0.3">
      <c r="A564" t="s">
        <v>1255</v>
      </c>
      <c r="B564" t="s">
        <v>1256</v>
      </c>
      <c r="C564" t="str">
        <f>IFERROR(VLOOKUP(Table1[[#This Row],[Ticker]],[1]!Table2[[Symbol]:[Industry]],2,FALSE),"-")</f>
        <v>-</v>
      </c>
      <c r="D564" t="s">
        <v>306</v>
      </c>
      <c r="E564">
        <v>8886.7452169600001</v>
      </c>
      <c r="F564">
        <v>399.4</v>
      </c>
      <c r="G564">
        <v>-24.506954756945099</v>
      </c>
      <c r="H564">
        <v>-14.6817060256818</v>
      </c>
      <c r="I564">
        <v>-11.316226175053201</v>
      </c>
      <c r="J564">
        <v>-6.2154356844149898</v>
      </c>
      <c r="K564">
        <v>433.43762051226599</v>
      </c>
      <c r="M564">
        <v>34.4231617881955</v>
      </c>
      <c r="N564">
        <v>0.90343200423105097</v>
      </c>
      <c r="O564">
        <v>34.764646970455601</v>
      </c>
      <c r="P564">
        <v>9.4246575342465704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Row],[Ticker]],[1]!Table2[[Symbol]:[Industry]],2,FALSE),"-")</f>
        <v>-</v>
      </c>
      <c r="D565" t="s">
        <v>407</v>
      </c>
      <c r="E565">
        <v>8882.5958673200003</v>
      </c>
      <c r="F565">
        <v>561.79999999999995</v>
      </c>
      <c r="G565">
        <v>0.86052829272965703</v>
      </c>
      <c r="H565">
        <v>-3.3958793343700799</v>
      </c>
      <c r="I565">
        <v>5.1853425705569904</v>
      </c>
      <c r="J565">
        <v>0.371090045964453</v>
      </c>
      <c r="K565">
        <v>530.01259337820795</v>
      </c>
      <c r="L565">
        <v>494.94365379559002</v>
      </c>
      <c r="M565">
        <v>67.253961921575296</v>
      </c>
      <c r="N565">
        <v>0.80699060779774101</v>
      </c>
      <c r="O565">
        <v>12.833748665005301</v>
      </c>
      <c r="P565">
        <v>39.473684210526301</v>
      </c>
      <c r="Q565">
        <v>-3.0901946239189999E-3</v>
      </c>
    </row>
    <row r="566" spans="1:17" hidden="1" x14ac:dyDescent="0.3">
      <c r="A566" t="s">
        <v>1259</v>
      </c>
      <c r="B566" t="s">
        <v>1260</v>
      </c>
      <c r="C566" t="str">
        <f>IFERROR(VLOOKUP(Table1[[#This Row],[Ticker]],[1]!Table2[[Symbol]:[Industry]],2,FALSE),"-")</f>
        <v>-</v>
      </c>
      <c r="D566" t="s">
        <v>121</v>
      </c>
      <c r="E566">
        <v>8804.8515156249996</v>
      </c>
      <c r="F566">
        <v>2743.75</v>
      </c>
      <c r="G566">
        <v>-10.527991839996799</v>
      </c>
      <c r="H566">
        <v>-8.4046306064269594</v>
      </c>
      <c r="I566">
        <v>-7.2261402922914701</v>
      </c>
      <c r="J566">
        <v>-2.6496960837202299</v>
      </c>
      <c r="K566">
        <v>2739.6000671945098</v>
      </c>
      <c r="L566">
        <v>2692.8701002253001</v>
      </c>
      <c r="M566">
        <v>44.2801724577361</v>
      </c>
      <c r="N566">
        <v>0.683257733225479</v>
      </c>
      <c r="O566">
        <v>27.562642369020502</v>
      </c>
      <c r="P566">
        <v>16.805023414218802</v>
      </c>
      <c r="Q566">
        <v>2.5672333832967999E-2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Row],[Ticker]],[1]!Table2[[Symbol]:[Industry]],2,FALSE),"-")</f>
        <v>-</v>
      </c>
      <c r="D567" t="s">
        <v>138</v>
      </c>
      <c r="E567">
        <v>8804.5758768600008</v>
      </c>
      <c r="F567">
        <v>567.9</v>
      </c>
      <c r="G567">
        <v>-13.141718435309899</v>
      </c>
      <c r="H567">
        <v>-9.5536070821142296</v>
      </c>
      <c r="I567">
        <v>-15.025902578254501</v>
      </c>
      <c r="J567">
        <v>-5.1460821471122102</v>
      </c>
      <c r="K567">
        <v>602.75209361568795</v>
      </c>
      <c r="L567">
        <v>574.50839453560604</v>
      </c>
      <c r="M567">
        <v>26.763910615174201</v>
      </c>
      <c r="N567">
        <v>0.89766373373588404</v>
      </c>
      <c r="O567">
        <v>19.528085930621501</v>
      </c>
      <c r="P567">
        <v>19.557894736842101</v>
      </c>
      <c r="Q567">
        <v>9.3804761863650998E-2</v>
      </c>
    </row>
    <row r="568" spans="1:17" x14ac:dyDescent="0.3">
      <c r="A568" t="s">
        <v>1263</v>
      </c>
      <c r="B568" t="s">
        <v>1264</v>
      </c>
      <c r="C568" t="str">
        <f>IFERROR(VLOOKUP(Table1[[#This Row],[Ticker]],[1]!Table2[[Symbol]:[Industry]],2,FALSE),"-")</f>
        <v>-</v>
      </c>
      <c r="D568" t="s">
        <v>21</v>
      </c>
      <c r="E568">
        <v>8796.1428847799998</v>
      </c>
      <c r="F568">
        <v>2850.6</v>
      </c>
      <c r="G568">
        <v>15.327979068693701</v>
      </c>
      <c r="H568">
        <v>1.5836100930171599</v>
      </c>
      <c r="I568">
        <v>-13.9114433857522</v>
      </c>
      <c r="J568">
        <v>5.4965069035013601</v>
      </c>
      <c r="K568">
        <v>2744.5465069779302</v>
      </c>
      <c r="L568">
        <v>2600.15490233532</v>
      </c>
      <c r="M568">
        <v>57.103599928605099</v>
      </c>
      <c r="N568">
        <v>0.698137256671439</v>
      </c>
      <c r="O568">
        <v>10.327650319230999</v>
      </c>
      <c r="P568">
        <v>44.334177215189797</v>
      </c>
      <c r="Q568">
        <v>2.265578580151E-3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Row],[Ticker]],[1]!Table2[[Symbol]:[Industry]],2,FALSE),"-")</f>
        <v>-</v>
      </c>
      <c r="D569" t="s">
        <v>60</v>
      </c>
      <c r="E569">
        <v>8785.4931869600005</v>
      </c>
      <c r="F569">
        <v>16.36</v>
      </c>
      <c r="G569">
        <v>213.33567147715101</v>
      </c>
      <c r="H569">
        <v>-9.1650225069761202</v>
      </c>
      <c r="I569">
        <v>23.857018191493999</v>
      </c>
      <c r="J569">
        <v>-4.9587298554732904</v>
      </c>
      <c r="K569">
        <v>16.060112242734299</v>
      </c>
      <c r="L569">
        <v>12.1343655447592</v>
      </c>
      <c r="M569">
        <v>48.103579444437301</v>
      </c>
      <c r="N569">
        <v>0.58587625923115005</v>
      </c>
      <c r="O569">
        <v>28.973105134474299</v>
      </c>
      <c r="P569">
        <v>251.82795698924701</v>
      </c>
      <c r="Q569">
        <v>8.3500019359284999E-2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Row],[Ticker]],[1]!Table2[[Symbol]:[Industry]],2,FALSE),"-")</f>
        <v>-</v>
      </c>
      <c r="D570" t="s">
        <v>309</v>
      </c>
      <c r="E570">
        <v>8757.4250672550006</v>
      </c>
      <c r="F570">
        <v>538.04999999999995</v>
      </c>
      <c r="G570">
        <v>14.3500599377568</v>
      </c>
      <c r="H570">
        <v>3.3997009675585201</v>
      </c>
      <c r="I570">
        <v>30.854831385027701</v>
      </c>
      <c r="J570">
        <v>-6.4589061853311698</v>
      </c>
      <c r="K570">
        <v>508.12789938451903</v>
      </c>
      <c r="L570">
        <v>430.61859140040099</v>
      </c>
      <c r="M570">
        <v>41.987150497354101</v>
      </c>
      <c r="N570">
        <v>0.75549970305230896</v>
      </c>
      <c r="O570">
        <v>10.510175634234701</v>
      </c>
      <c r="P570">
        <v>57.647231174919398</v>
      </c>
      <c r="Q570">
        <v>0.12555814758412501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Row],[Ticker]],[1]!Table2[[Symbol]:[Industry]],2,FALSE),"-")</f>
        <v>-</v>
      </c>
      <c r="D571" t="s">
        <v>98</v>
      </c>
      <c r="E571">
        <v>8719.0265892699899</v>
      </c>
      <c r="F571">
        <v>295.3</v>
      </c>
      <c r="G571">
        <v>-66.838294477791194</v>
      </c>
      <c r="H571">
        <v>0.984456018644148</v>
      </c>
      <c r="I571">
        <v>-26.481981288595101</v>
      </c>
      <c r="J571">
        <v>-6.1477924811405797</v>
      </c>
      <c r="K571">
        <v>300.55817415290801</v>
      </c>
      <c r="L571">
        <v>348.67726185937198</v>
      </c>
      <c r="M571">
        <v>37.125716841971297</v>
      </c>
      <c r="N571">
        <v>0.63302549259069096</v>
      </c>
      <c r="O571">
        <v>89.637656620385997</v>
      </c>
      <c r="P571">
        <v>13.1417624521072</v>
      </c>
      <c r="Q571">
        <v>-9.5490747044700994E-2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Row],[Ticker]],[1]!Table2[[Symbol]:[Industry]],2,FALSE),"-")</f>
        <v>-</v>
      </c>
      <c r="D572" t="s">
        <v>219</v>
      </c>
      <c r="E572">
        <v>8698.6763484000003</v>
      </c>
      <c r="F572">
        <v>651.45000000000005</v>
      </c>
      <c r="G572">
        <v>-17.6681266780305</v>
      </c>
      <c r="H572">
        <v>6.4330329368831398</v>
      </c>
      <c r="I572">
        <v>-13.1757454479977</v>
      </c>
      <c r="J572">
        <v>5.6276044685519198</v>
      </c>
      <c r="K572">
        <v>608.20568396634599</v>
      </c>
      <c r="L572">
        <v>605.60067205663495</v>
      </c>
      <c r="M572">
        <v>63.2879126853719</v>
      </c>
      <c r="N572">
        <v>2.0606082674785302</v>
      </c>
      <c r="O572">
        <v>5.6873129173382297</v>
      </c>
      <c r="P572">
        <v>18.101885424220399</v>
      </c>
      <c r="Q572">
        <v>3.8797449797029003E-2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Row],[Ticker]],[1]!Table2[[Symbol]:[Industry]],2,FALSE),"-")</f>
        <v>-</v>
      </c>
      <c r="D573" t="s">
        <v>46</v>
      </c>
      <c r="E573">
        <v>8697.3298525999999</v>
      </c>
      <c r="F573">
        <v>1298.3499999999999</v>
      </c>
      <c r="G573">
        <v>49.071731965579403</v>
      </c>
      <c r="H573">
        <v>-12.2988852409523</v>
      </c>
      <c r="I573">
        <v>33.548113152800802</v>
      </c>
      <c r="J573">
        <v>-7.4428679954957397</v>
      </c>
      <c r="K573">
        <v>1307.3394892409301</v>
      </c>
      <c r="L573">
        <v>1073.7539260364899</v>
      </c>
      <c r="M573">
        <v>34.716489061800402</v>
      </c>
      <c r="N573">
        <v>0.44147922816428398</v>
      </c>
      <c r="O573">
        <v>18.800785612508101</v>
      </c>
      <c r="P573">
        <v>99.746153846153803</v>
      </c>
      <c r="Q573">
        <v>0.13880161742131</v>
      </c>
    </row>
    <row r="574" spans="1:17" hidden="1" x14ac:dyDescent="0.3">
      <c r="A574" t="s">
        <v>1275</v>
      </c>
      <c r="B574" t="s">
        <v>1276</v>
      </c>
      <c r="C574" t="str">
        <f>IFERROR(VLOOKUP(Table1[[#This Row],[Ticker]],[1]!Table2[[Symbol]:[Industry]],2,FALSE),"-")</f>
        <v>-</v>
      </c>
      <c r="D574" t="s">
        <v>51</v>
      </c>
      <c r="E574">
        <v>8696.689082375</v>
      </c>
      <c r="F574">
        <v>501.35</v>
      </c>
      <c r="G574">
        <v>-2.70912176371283</v>
      </c>
      <c r="H574">
        <v>8.8703723307442903</v>
      </c>
      <c r="I574">
        <v>30.811105609106601</v>
      </c>
      <c r="J574">
        <v>5.0595403010118698</v>
      </c>
      <c r="K574">
        <v>429.02058902256101</v>
      </c>
      <c r="M574">
        <v>64.123096419404007</v>
      </c>
      <c r="N574">
        <v>2.7682111297836198</v>
      </c>
      <c r="O574">
        <v>7.4099930188491001</v>
      </c>
      <c r="P574">
        <v>56.917057902973397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Row],[Ticker]],[1]!Table2[[Symbol]:[Industry]],2,FALSE),"-")</f>
        <v>-</v>
      </c>
      <c r="D575" t="s">
        <v>124</v>
      </c>
      <c r="E575">
        <v>8669.1378801190003</v>
      </c>
      <c r="F575">
        <v>80.83</v>
      </c>
      <c r="G575">
        <v>-36.3158033534501</v>
      </c>
      <c r="H575">
        <v>-2.5963812546533398</v>
      </c>
      <c r="I575">
        <v>-17.509863853723601</v>
      </c>
      <c r="J575">
        <v>2.6722444664513099E-2</v>
      </c>
      <c r="K575">
        <v>82.856887364143006</v>
      </c>
      <c r="L575">
        <v>84.982579574416803</v>
      </c>
      <c r="M575">
        <v>42.056279029433398</v>
      </c>
      <c r="N575">
        <v>0.99614698385123301</v>
      </c>
      <c r="O575">
        <v>21.242113076827899</v>
      </c>
      <c r="P575">
        <v>11.6436464088397</v>
      </c>
    </row>
    <row r="576" spans="1:17" hidden="1" x14ac:dyDescent="0.3">
      <c r="A576" t="s">
        <v>1279</v>
      </c>
      <c r="B576" t="s">
        <v>1280</v>
      </c>
      <c r="C576" t="str">
        <f>IFERROR(VLOOKUP(Table1[[#This Row],[Ticker]],[1]!Table2[[Symbol]:[Industry]],2,FALSE),"-")</f>
        <v>-</v>
      </c>
      <c r="D576" t="s">
        <v>724</v>
      </c>
      <c r="E576">
        <v>8642.3479203879997</v>
      </c>
      <c r="F576">
        <v>514.33000000000004</v>
      </c>
      <c r="G576">
        <v>-11.564515482876899</v>
      </c>
      <c r="H576">
        <v>-4.4089670242627204</v>
      </c>
      <c r="I576">
        <v>-0.80430771010768898</v>
      </c>
      <c r="J576">
        <v>7.8228099460234901E-2</v>
      </c>
      <c r="K576">
        <v>522.28886701708598</v>
      </c>
      <c r="L576">
        <v>492.80256695006398</v>
      </c>
      <c r="M576">
        <v>73.886051750125603</v>
      </c>
      <c r="N576">
        <v>1.0545047307225901</v>
      </c>
      <c r="O576">
        <v>7.4018626173857101</v>
      </c>
      <c r="P576">
        <v>19.8541234590916</v>
      </c>
      <c r="Q576">
        <v>-1.0545973830429E-2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Row],[Ticker]],[1]!Table2[[Symbol]:[Industry]],2,FALSE),"-")</f>
        <v>-</v>
      </c>
      <c r="D577" t="s">
        <v>279</v>
      </c>
      <c r="E577">
        <v>8612.0969896999995</v>
      </c>
      <c r="F577">
        <v>1313.5</v>
      </c>
      <c r="G577">
        <v>-0.27306143073526401</v>
      </c>
      <c r="H577">
        <v>-1.7038294504065901</v>
      </c>
      <c r="I577">
        <v>5.3686519172432501</v>
      </c>
      <c r="J577">
        <v>-0.82235755147448497</v>
      </c>
      <c r="K577">
        <v>1283.47756143173</v>
      </c>
      <c r="L577">
        <v>1191.5560086558701</v>
      </c>
      <c r="M577">
        <v>49.3778911984774</v>
      </c>
      <c r="N577">
        <v>0.97276282807694803</v>
      </c>
      <c r="O577">
        <v>25.9192995812714</v>
      </c>
      <c r="P577">
        <v>34.455932029890398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Row],[Ticker]],[1]!Table2[[Symbol]:[Industry]],2,FALSE),"-")</f>
        <v>-</v>
      </c>
      <c r="D578" t="s">
        <v>545</v>
      </c>
      <c r="E578">
        <v>8586.3267343999996</v>
      </c>
      <c r="F578">
        <v>781.75</v>
      </c>
      <c r="G578">
        <v>-39.575343026411097</v>
      </c>
      <c r="H578">
        <v>2.2408299878520199</v>
      </c>
      <c r="I578">
        <v>-24.721070861867901</v>
      </c>
      <c r="J578">
        <v>2.3001484335390701</v>
      </c>
      <c r="K578">
        <v>784.53833743621499</v>
      </c>
      <c r="L578">
        <v>851.369759189207</v>
      </c>
      <c r="M578">
        <v>49.490610348473901</v>
      </c>
      <c r="N578">
        <v>1.7755435475077199</v>
      </c>
      <c r="O578">
        <v>41.515829868883898</v>
      </c>
      <c r="P578">
        <v>8.5161021654636304</v>
      </c>
      <c r="Q578">
        <v>-2.9528428348108999E-2</v>
      </c>
    </row>
    <row r="579" spans="1:17" hidden="1" x14ac:dyDescent="0.3">
      <c r="A579" t="s">
        <v>1285</v>
      </c>
      <c r="B579" t="s">
        <v>1286</v>
      </c>
      <c r="C579" t="str">
        <f>IFERROR(VLOOKUP(Table1[[#This Row],[Ticker]],[1]!Table2[[Symbol]:[Industry]],2,FALSE),"-")</f>
        <v>-</v>
      </c>
      <c r="D579" t="s">
        <v>51</v>
      </c>
      <c r="E579">
        <v>8579.5565805200004</v>
      </c>
      <c r="F579">
        <v>5168.6000000000004</v>
      </c>
      <c r="G579">
        <v>-26.8014663778144</v>
      </c>
      <c r="H579">
        <v>-0.22644048633960101</v>
      </c>
      <c r="I579">
        <v>-15.039361937157601</v>
      </c>
      <c r="J579">
        <v>2.2449633889366498</v>
      </c>
      <c r="K579">
        <v>5094.68328071002</v>
      </c>
      <c r="L579">
        <v>5000.8832496381301</v>
      </c>
      <c r="M579">
        <v>45.5890424497575</v>
      </c>
      <c r="N579">
        <v>1.0185579522058299</v>
      </c>
      <c r="O579">
        <v>9.1755988081878996</v>
      </c>
      <c r="P579">
        <v>11.47512698019</v>
      </c>
      <c r="Q579">
        <v>-6.8401864589114E-2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193</v>
      </c>
      <c r="E580">
        <v>8469.5559575699899</v>
      </c>
      <c r="F580">
        <v>214.05</v>
      </c>
      <c r="G580">
        <v>-22.079607653738101</v>
      </c>
      <c r="H580">
        <v>-4.3533281184155896</v>
      </c>
      <c r="I580">
        <v>-11.9019886786239</v>
      </c>
      <c r="J580">
        <v>-1.9363616461801401</v>
      </c>
      <c r="K580">
        <v>194.80847779554099</v>
      </c>
      <c r="L580">
        <v>194.93209447686701</v>
      </c>
      <c r="M580">
        <v>63.172280321455702</v>
      </c>
      <c r="N580">
        <v>1.5839181880061</v>
      </c>
      <c r="O580">
        <v>43.891614108852998</v>
      </c>
      <c r="P580">
        <v>48.182762201453798</v>
      </c>
      <c r="Q580">
        <v>0.103738342245973</v>
      </c>
    </row>
    <row r="581" spans="1:17" hidden="1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-</v>
      </c>
      <c r="D581" t="s">
        <v>138</v>
      </c>
      <c r="E581">
        <v>8448.9745230000008</v>
      </c>
      <c r="F581">
        <v>670.5</v>
      </c>
      <c r="G581">
        <v>-17.011995283814301</v>
      </c>
      <c r="H581">
        <v>0.82884492494670503</v>
      </c>
      <c r="I581">
        <v>-10.4790044459449</v>
      </c>
      <c r="J581">
        <v>-4.2866263172003496</v>
      </c>
      <c r="K581">
        <v>693.28145018542295</v>
      </c>
      <c r="L581">
        <v>653.32596872896295</v>
      </c>
      <c r="M581">
        <v>29.4744939731135</v>
      </c>
      <c r="N581">
        <v>1.2792273805157901</v>
      </c>
      <c r="O581">
        <v>11.8568232662192</v>
      </c>
      <c r="P581">
        <v>29.440154440154402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-</v>
      </c>
      <c r="D582" t="s">
        <v>51</v>
      </c>
      <c r="E582">
        <v>8431.9342503600001</v>
      </c>
      <c r="F582">
        <v>517.9</v>
      </c>
      <c r="G582">
        <v>11.8230852905298</v>
      </c>
      <c r="H582">
        <v>-3.8813283748636498</v>
      </c>
      <c r="I582">
        <v>0.59513375505079003</v>
      </c>
      <c r="J582">
        <v>-1.6004645554477599</v>
      </c>
      <c r="K582">
        <v>485.37001345742499</v>
      </c>
      <c r="L582">
        <v>438.75835549497799</v>
      </c>
      <c r="M582">
        <v>60.7833244136094</v>
      </c>
      <c r="N582">
        <v>1.4748192651527301</v>
      </c>
      <c r="O582">
        <v>5.6574628306622996</v>
      </c>
      <c r="P582">
        <v>50.859306728808598</v>
      </c>
      <c r="Q582">
        <v>1.7245583712859999E-2</v>
      </c>
    </row>
    <row r="583" spans="1:17" x14ac:dyDescent="0.3">
      <c r="A583" t="s">
        <v>1293</v>
      </c>
      <c r="B583" t="s">
        <v>1294</v>
      </c>
      <c r="C583" t="str">
        <f>IFERROR(VLOOKUP(Table1[[#This Row],[Ticker]],[1]!Table2[[Symbol]:[Industry]],2,FALSE),"-")</f>
        <v>-</v>
      </c>
      <c r="D583" t="s">
        <v>306</v>
      </c>
      <c r="E583">
        <v>8423.0758059</v>
      </c>
      <c r="F583">
        <v>417.9</v>
      </c>
      <c r="G583">
        <v>1.1733165526877301</v>
      </c>
      <c r="H583">
        <v>-8.8535382998741206</v>
      </c>
      <c r="I583">
        <v>-12.8784734179953</v>
      </c>
      <c r="J583">
        <v>-7.4129252476640701</v>
      </c>
      <c r="K583">
        <v>439.65533687306902</v>
      </c>
      <c r="L583">
        <v>408.612930213418</v>
      </c>
      <c r="M583">
        <v>27.9086429074056</v>
      </c>
      <c r="N583">
        <v>1.74045718631423</v>
      </c>
      <c r="O583">
        <v>20.842306771954998</v>
      </c>
      <c r="P583">
        <v>26.082365364308298</v>
      </c>
      <c r="Q583">
        <v>7.5290970948016997E-2</v>
      </c>
    </row>
    <row r="584" spans="1:17" hidden="1" x14ac:dyDescent="0.3">
      <c r="A584" t="s">
        <v>1295</v>
      </c>
      <c r="B584" t="s">
        <v>1296</v>
      </c>
      <c r="C584" t="str">
        <f>IFERROR(VLOOKUP(Table1[[#This Row],[Ticker]],[1]!Table2[[Symbol]:[Industry]],2,FALSE),"-")</f>
        <v>-</v>
      </c>
      <c r="D584" t="s">
        <v>244</v>
      </c>
      <c r="E584">
        <v>8417.8769943449897</v>
      </c>
      <c r="F584">
        <v>300.95</v>
      </c>
      <c r="G584">
        <v>-29.315781518182199</v>
      </c>
      <c r="H584">
        <v>-16.9209804074919</v>
      </c>
      <c r="I584">
        <v>-16.125052936290199</v>
      </c>
      <c r="J584">
        <v>-3.9129443857921302</v>
      </c>
      <c r="M584">
        <v>46.8541491089331</v>
      </c>
      <c r="O584">
        <v>15.4178434955972</v>
      </c>
      <c r="P584">
        <v>6.7009395497252102</v>
      </c>
    </row>
    <row r="585" spans="1:17" x14ac:dyDescent="0.3">
      <c r="A585" t="s">
        <v>1297</v>
      </c>
      <c r="B585" t="s">
        <v>1298</v>
      </c>
      <c r="C585" t="str">
        <f>IFERROR(VLOOKUP(Table1[[#This Row],[Ticker]],[1]!Table2[[Symbol]:[Industry]],2,FALSE),"-")</f>
        <v>-</v>
      </c>
      <c r="D585" t="s">
        <v>1299</v>
      </c>
      <c r="E585">
        <v>8399.8376485000008</v>
      </c>
      <c r="F585">
        <v>683.3</v>
      </c>
      <c r="G585">
        <v>19.944467207948101</v>
      </c>
      <c r="H585">
        <v>0.74613337430888305</v>
      </c>
      <c r="I585">
        <v>21.232703648416901</v>
      </c>
      <c r="J585">
        <v>-4.1274551196199498</v>
      </c>
      <c r="K585">
        <v>621.64306552919197</v>
      </c>
      <c r="L585">
        <v>547.01283853140797</v>
      </c>
      <c r="M585">
        <v>52.416031337010097</v>
      </c>
      <c r="N585">
        <v>1.59686919294761</v>
      </c>
      <c r="O585">
        <v>12.4542660617591</v>
      </c>
      <c r="P585">
        <v>67.907605356923398</v>
      </c>
      <c r="Q585">
        <v>0.15248263072548701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Row],[Ticker]],[1]!Table2[[Symbol]:[Industry]],2,FALSE),"-")</f>
        <v>-</v>
      </c>
      <c r="D586" t="s">
        <v>297</v>
      </c>
      <c r="E586">
        <v>8395.3127859149899</v>
      </c>
      <c r="F586">
        <v>680.35</v>
      </c>
      <c r="G586">
        <v>7.5228007710647598</v>
      </c>
      <c r="H586">
        <v>-4.8477703658137301</v>
      </c>
      <c r="I586">
        <v>-1.8674751138510199</v>
      </c>
      <c r="J586">
        <v>-4.6930506418141196</v>
      </c>
      <c r="K586">
        <v>701.51757638296203</v>
      </c>
      <c r="L586">
        <v>653.39831491379198</v>
      </c>
      <c r="M586">
        <v>31.259729234066</v>
      </c>
      <c r="N586">
        <v>1.2184095336583201</v>
      </c>
      <c r="O586">
        <v>23.127801866686202</v>
      </c>
      <c r="P586">
        <v>34.990079365079303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Row],[Ticker]],[1]!Table2[[Symbol]:[Industry]],2,FALSE),"-")</f>
        <v>-</v>
      </c>
      <c r="D587" t="s">
        <v>153</v>
      </c>
      <c r="E587">
        <v>8394.7054000000007</v>
      </c>
      <c r="F587">
        <v>448.1</v>
      </c>
      <c r="G587">
        <v>-1.3847369451484199</v>
      </c>
      <c r="H587">
        <v>-13.1597226353545</v>
      </c>
      <c r="I587">
        <v>-16.167488066074501</v>
      </c>
      <c r="J587">
        <v>-9.0572255689108392</v>
      </c>
      <c r="K587">
        <v>470.07023152796899</v>
      </c>
      <c r="L587">
        <v>424.98700302785699</v>
      </c>
      <c r="M587">
        <v>29.746155304549401</v>
      </c>
      <c r="N587">
        <v>0.393504504942703</v>
      </c>
      <c r="O587">
        <v>22.182548538272702</v>
      </c>
      <c r="P587">
        <v>31.794117647058801</v>
      </c>
      <c r="Q587">
        <v>8.9257228409323999E-2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Row],[Ticker]],[1]!Table2[[Symbol]:[Industry]],2,FALSE),"-")</f>
        <v>-</v>
      </c>
      <c r="D588" t="s">
        <v>210</v>
      </c>
      <c r="E588">
        <v>8380.0973887199998</v>
      </c>
      <c r="F588">
        <v>2068.1999999999998</v>
      </c>
      <c r="G588">
        <v>126.661421059701</v>
      </c>
      <c r="H588">
        <v>11.9248137611525</v>
      </c>
      <c r="I588">
        <v>36.914282791554001</v>
      </c>
      <c r="J588">
        <v>8.4907804384552392</v>
      </c>
      <c r="K588">
        <v>1662.7214656006199</v>
      </c>
      <c r="L588">
        <v>1371.80561821065</v>
      </c>
      <c r="M588">
        <v>77.5279895287958</v>
      </c>
      <c r="N588">
        <v>1.91532310087563</v>
      </c>
      <c r="O588">
        <v>5.0188569770815299</v>
      </c>
      <c r="P588">
        <v>152.34260614934101</v>
      </c>
      <c r="Q588">
        <v>7.5762115741889999E-2</v>
      </c>
    </row>
    <row r="589" spans="1:17" hidden="1" x14ac:dyDescent="0.3">
      <c r="A589" t="s">
        <v>1306</v>
      </c>
      <c r="B589" t="s">
        <v>1307</v>
      </c>
      <c r="C589" t="str">
        <f>IFERROR(VLOOKUP(Table1[[#This Row],[Ticker]],[1]!Table2[[Symbol]:[Industry]],2,FALSE),"-")</f>
        <v>-</v>
      </c>
      <c r="D589" t="s">
        <v>724</v>
      </c>
      <c r="E589">
        <v>8375.5088797930002</v>
      </c>
      <c r="F589">
        <v>256.24</v>
      </c>
      <c r="G589">
        <v>1.5131942410758901</v>
      </c>
      <c r="H589">
        <v>-2.548522721296E-3</v>
      </c>
      <c r="I589">
        <v>1.0043691491998401</v>
      </c>
      <c r="J589">
        <v>0.676080623168968</v>
      </c>
      <c r="K589">
        <v>252.277320414782</v>
      </c>
      <c r="L589">
        <v>233.478750030572</v>
      </c>
      <c r="M589">
        <v>59.785019392106697</v>
      </c>
      <c r="N589">
        <v>2.41941130739652</v>
      </c>
      <c r="O589">
        <v>3.3484233531064498</v>
      </c>
      <c r="P589">
        <v>30.137125444388001</v>
      </c>
      <c r="Q589">
        <v>1.1816369177710001E-3</v>
      </c>
    </row>
    <row r="590" spans="1:17" hidden="1" x14ac:dyDescent="0.3">
      <c r="A590" t="s">
        <v>1308</v>
      </c>
      <c r="B590" t="s">
        <v>1309</v>
      </c>
      <c r="C590" t="str">
        <f>IFERROR(VLOOKUP(Table1[[#This Row],[Ticker]],[1]!Table2[[Symbol]:[Industry]],2,FALSE),"-")</f>
        <v>-</v>
      </c>
      <c r="D590" t="s">
        <v>1310</v>
      </c>
      <c r="E590">
        <v>8369.7008711939998</v>
      </c>
      <c r="F590">
        <v>1230.3900000000001</v>
      </c>
      <c r="K590">
        <v>1221.0284065276701</v>
      </c>
      <c r="L590">
        <v>1201.49851616978</v>
      </c>
      <c r="M590">
        <v>68.273684852772604</v>
      </c>
      <c r="N590">
        <v>1</v>
      </c>
      <c r="Q590">
        <v>-6.1080809493942997E-2</v>
      </c>
    </row>
    <row r="591" spans="1:17" x14ac:dyDescent="0.3">
      <c r="A591" t="s">
        <v>1311</v>
      </c>
      <c r="B591" t="s">
        <v>1312</v>
      </c>
      <c r="C591" t="str">
        <f>IFERROR(VLOOKUP(Table1[[#This Row],[Ticker]],[1]!Table2[[Symbol]:[Industry]],2,FALSE),"-")</f>
        <v>-</v>
      </c>
      <c r="D591" t="s">
        <v>995</v>
      </c>
      <c r="E591">
        <v>8356.4299284000008</v>
      </c>
      <c r="F591">
        <v>381.75</v>
      </c>
      <c r="G591">
        <v>-1.09891945640744</v>
      </c>
      <c r="H591">
        <v>-6.7136676423168398</v>
      </c>
      <c r="I591">
        <v>-5.3665098564839999</v>
      </c>
      <c r="J591">
        <v>-9.2746063861147992</v>
      </c>
      <c r="K591">
        <v>388.14598842318202</v>
      </c>
      <c r="L591">
        <v>356.07905586971299</v>
      </c>
      <c r="M591">
        <v>37.0464305354731</v>
      </c>
      <c r="N591">
        <v>0.62963734130154203</v>
      </c>
      <c r="O591">
        <v>13.909626719056901</v>
      </c>
      <c r="P591">
        <v>42.710280373831701</v>
      </c>
      <c r="Q591">
        <v>7.9433450778006995E-2</v>
      </c>
    </row>
    <row r="592" spans="1:17" x14ac:dyDescent="0.3">
      <c r="A592" t="s">
        <v>1313</v>
      </c>
      <c r="B592" t="s">
        <v>1314</v>
      </c>
      <c r="C592" t="str">
        <f>IFERROR(VLOOKUP(Table1[[#This Row],[Ticker]],[1]!Table2[[Symbol]:[Industry]],2,FALSE),"-")</f>
        <v>-</v>
      </c>
      <c r="D592" t="s">
        <v>347</v>
      </c>
      <c r="E592">
        <v>8334.0429336819998</v>
      </c>
      <c r="F592">
        <v>216.61</v>
      </c>
      <c r="G592">
        <v>69.159195751985607</v>
      </c>
      <c r="H592">
        <v>-8.0105743547337092</v>
      </c>
      <c r="I592">
        <v>-15.4752557766435</v>
      </c>
      <c r="J592">
        <v>-5.7752334712459801</v>
      </c>
      <c r="K592">
        <v>220.93163347819799</v>
      </c>
      <c r="L592">
        <v>200.01460870329001</v>
      </c>
      <c r="M592">
        <v>48.164322190636398</v>
      </c>
      <c r="N592">
        <v>0.86377150983112705</v>
      </c>
      <c r="O592">
        <v>20.9547112321684</v>
      </c>
      <c r="P592">
        <v>100.472003701989</v>
      </c>
    </row>
    <row r="593" spans="1:17" x14ac:dyDescent="0.3">
      <c r="A593" t="s">
        <v>1315</v>
      </c>
      <c r="B593" t="s">
        <v>1316</v>
      </c>
      <c r="C593" t="str">
        <f>IFERROR(VLOOKUP(Table1[[#This Row],[Ticker]],[1]!Table2[[Symbol]:[Industry]],2,FALSE),"-")</f>
        <v>-</v>
      </c>
      <c r="D593" t="s">
        <v>279</v>
      </c>
      <c r="E593">
        <v>8326.2578764499995</v>
      </c>
      <c r="F593">
        <v>811.35</v>
      </c>
      <c r="G593">
        <v>51.500024585821699</v>
      </c>
      <c r="H593">
        <v>2.5482993420046398</v>
      </c>
      <c r="I593">
        <v>10.4757758858232</v>
      </c>
      <c r="J593">
        <v>4.3098420773099999</v>
      </c>
      <c r="K593">
        <v>776.74219088183895</v>
      </c>
      <c r="L593">
        <v>683.50932198404803</v>
      </c>
      <c r="M593">
        <v>68.787189615548996</v>
      </c>
      <c r="N593">
        <v>0.35815578960778599</v>
      </c>
      <c r="O593">
        <v>8.4612066309237495</v>
      </c>
      <c r="P593">
        <v>80.3</v>
      </c>
      <c r="Q593">
        <v>1.6691700376505001E-2</v>
      </c>
    </row>
    <row r="594" spans="1:17" x14ac:dyDescent="0.3">
      <c r="A594" t="s">
        <v>1317</v>
      </c>
      <c r="B594" t="s">
        <v>1318</v>
      </c>
      <c r="C594" t="str">
        <f>IFERROR(VLOOKUP(Table1[[#This Row],[Ticker]],[1]!Table2[[Symbol]:[Industry]],2,FALSE),"-")</f>
        <v>-</v>
      </c>
      <c r="D594" t="s">
        <v>46</v>
      </c>
      <c r="E594">
        <v>8296.4813692799999</v>
      </c>
      <c r="F594">
        <v>482.95</v>
      </c>
      <c r="G594">
        <v>143.28227089864399</v>
      </c>
      <c r="H594">
        <v>-2.3800222426508899</v>
      </c>
      <c r="I594">
        <v>29.253209414373099</v>
      </c>
      <c r="J594">
        <v>-6.9154990855005503</v>
      </c>
      <c r="K594">
        <v>476.38468286784098</v>
      </c>
      <c r="L594">
        <v>368.70484122174901</v>
      </c>
      <c r="M594">
        <v>40.398014172266599</v>
      </c>
      <c r="N594">
        <v>0.750392128476294</v>
      </c>
      <c r="O594">
        <v>22.1555026400248</v>
      </c>
      <c r="P594">
        <v>168.75347801891999</v>
      </c>
      <c r="Q594">
        <v>0.19979560260618501</v>
      </c>
    </row>
    <row r="595" spans="1:17" hidden="1" x14ac:dyDescent="0.3">
      <c r="A595" t="s">
        <v>1319</v>
      </c>
      <c r="B595" t="s">
        <v>1320</v>
      </c>
      <c r="C595" t="str">
        <f>IFERROR(VLOOKUP(Table1[[#This Row],[Ticker]],[1]!Table2[[Symbol]:[Industry]],2,FALSE),"-")</f>
        <v>-</v>
      </c>
      <c r="D595" t="s">
        <v>260</v>
      </c>
      <c r="E595">
        <v>8293.6064502999998</v>
      </c>
      <c r="F595">
        <v>1279.7</v>
      </c>
      <c r="G595">
        <v>84.725208858478396</v>
      </c>
      <c r="H595">
        <v>-4.3492647345722597</v>
      </c>
      <c r="I595">
        <v>79.581700856240801</v>
      </c>
      <c r="J595">
        <v>-7.5556052740922199</v>
      </c>
      <c r="K595">
        <v>1270.63022355414</v>
      </c>
      <c r="L595">
        <v>962.67488530677599</v>
      </c>
      <c r="M595">
        <v>39.4141801176158</v>
      </c>
      <c r="N595">
        <v>0.46943693573316603</v>
      </c>
      <c r="O595">
        <v>13.6789872626396</v>
      </c>
      <c r="P595">
        <v>136.521578412346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Row],[Ticker]],[1]!Table2[[Symbol]:[Industry]],2,FALSE),"-")</f>
        <v>-</v>
      </c>
      <c r="D596" t="s">
        <v>24</v>
      </c>
      <c r="E596">
        <v>8283.6125184600005</v>
      </c>
      <c r="F596">
        <v>219.42</v>
      </c>
      <c r="G596">
        <v>-22.117620887090801</v>
      </c>
      <c r="H596">
        <v>-2.9876101076072201</v>
      </c>
      <c r="I596">
        <v>-25.3326228181188</v>
      </c>
      <c r="J596">
        <v>-6.5638266946007402</v>
      </c>
      <c r="K596">
        <v>225.45206347771199</v>
      </c>
      <c r="L596">
        <v>222.23184321519801</v>
      </c>
      <c r="M596">
        <v>35.866501219656399</v>
      </c>
      <c r="N596">
        <v>1.6240912166990999</v>
      </c>
      <c r="O596">
        <v>30.594294047944601</v>
      </c>
      <c r="P596">
        <v>14.28125</v>
      </c>
      <c r="Q596">
        <v>0.13305143240537901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Row],[Ticker]],[1]!Table2[[Symbol]:[Industry]],2,FALSE),"-")</f>
        <v>-</v>
      </c>
      <c r="D597" t="s">
        <v>1155</v>
      </c>
      <c r="E597">
        <v>8263.6731355499996</v>
      </c>
      <c r="F597">
        <v>646.45000000000005</v>
      </c>
      <c r="G597">
        <v>68.654797593556296</v>
      </c>
      <c r="H597">
        <v>33.773507703193701</v>
      </c>
      <c r="I597">
        <v>41.241149212867597</v>
      </c>
      <c r="J597">
        <v>-1.2730146332230701</v>
      </c>
      <c r="K597">
        <v>528.02906453336402</v>
      </c>
      <c r="L597">
        <v>436.60621761133899</v>
      </c>
      <c r="M597">
        <v>69.127464905682501</v>
      </c>
      <c r="N597">
        <v>1.5246298894896999</v>
      </c>
      <c r="O597">
        <v>1.3226080903395401</v>
      </c>
      <c r="P597">
        <v>126.50665732305499</v>
      </c>
      <c r="Q597">
        <v>0.18709493758942999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Row],[Ticker]],[1]!Table2[[Symbol]:[Industry]],2,FALSE),"-")</f>
        <v>-</v>
      </c>
      <c r="D598" t="s">
        <v>380</v>
      </c>
      <c r="E598">
        <v>8262.6664663399897</v>
      </c>
      <c r="F598">
        <v>1812.85</v>
      </c>
      <c r="G598">
        <v>113.89169072402299</v>
      </c>
      <c r="H598">
        <v>-2.49876071473776</v>
      </c>
      <c r="I598">
        <v>64.981282784567</v>
      </c>
      <c r="J598">
        <v>2.2797189307907599</v>
      </c>
      <c r="K598">
        <v>1619.1650461512399</v>
      </c>
      <c r="L598">
        <v>1280.7919649275</v>
      </c>
      <c r="M598">
        <v>65.467629178930395</v>
      </c>
      <c r="N598">
        <v>1.6974668354671101</v>
      </c>
      <c r="O598">
        <v>6.2305210028408204</v>
      </c>
      <c r="P598">
        <v>141.713333333333</v>
      </c>
      <c r="Q598">
        <v>7.1834597860220006E-2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Row],[Ticker]],[1]!Table2[[Symbol]:[Industry]],2,FALSE),"-")</f>
        <v>-</v>
      </c>
      <c r="D599" t="s">
        <v>24</v>
      </c>
      <c r="E599">
        <v>8226.5333157719997</v>
      </c>
      <c r="F599">
        <v>42.54</v>
      </c>
      <c r="G599">
        <v>-36.379430932550598</v>
      </c>
      <c r="H599">
        <v>-4.5167512029156498</v>
      </c>
      <c r="I599">
        <v>-37.763144651367902</v>
      </c>
      <c r="J599">
        <v>-3.33344368684984</v>
      </c>
      <c r="K599">
        <v>46.177610851684904</v>
      </c>
      <c r="L599">
        <v>48.802658392567601</v>
      </c>
      <c r="M599">
        <v>31.3311997174246</v>
      </c>
      <c r="N599">
        <v>1.0125678627852199</v>
      </c>
      <c r="O599">
        <v>48.095909732016899</v>
      </c>
      <c r="P599">
        <v>6.3499999999999801</v>
      </c>
      <c r="Q599">
        <v>4.5681957537914999E-2</v>
      </c>
    </row>
    <row r="600" spans="1:17" hidden="1" x14ac:dyDescent="0.3">
      <c r="A600" t="s">
        <v>1329</v>
      </c>
      <c r="B600" t="s">
        <v>1330</v>
      </c>
      <c r="C600" t="str">
        <f>IFERROR(VLOOKUP(Table1[[#This Row],[Ticker]],[1]!Table2[[Symbol]:[Industry]],2,FALSE),"-")</f>
        <v>-</v>
      </c>
      <c r="D600" t="s">
        <v>210</v>
      </c>
      <c r="E600">
        <v>8185.11804656</v>
      </c>
      <c r="F600">
        <v>1858.15</v>
      </c>
      <c r="G600">
        <v>8.6605497082987899</v>
      </c>
      <c r="H600">
        <v>-11.8143114300606</v>
      </c>
      <c r="I600">
        <v>-8.5622236613721299</v>
      </c>
      <c r="J600">
        <v>-8.8430569764295708</v>
      </c>
      <c r="K600">
        <v>1914.34947610731</v>
      </c>
      <c r="L600">
        <v>1679.9961499957201</v>
      </c>
      <c r="M600">
        <v>44.471562747231097</v>
      </c>
      <c r="N600">
        <v>1.5909338166914999</v>
      </c>
      <c r="O600">
        <v>18.7202324893038</v>
      </c>
      <c r="P600">
        <v>95.821477500263398</v>
      </c>
      <c r="Q600">
        <v>0.13063728672415101</v>
      </c>
    </row>
    <row r="601" spans="1:17" hidden="1" x14ac:dyDescent="0.3">
      <c r="A601" t="s">
        <v>1331</v>
      </c>
      <c r="B601" t="s">
        <v>1332</v>
      </c>
      <c r="C601" t="str">
        <f>IFERROR(VLOOKUP(Table1[[#This Row],[Ticker]],[1]!Table2[[Symbol]:[Industry]],2,FALSE),"-")</f>
        <v>-</v>
      </c>
      <c r="D601" t="s">
        <v>230</v>
      </c>
      <c r="E601">
        <v>8156.19458115</v>
      </c>
      <c r="F601">
        <v>1516.8</v>
      </c>
      <c r="G601">
        <v>6385.8873284834699</v>
      </c>
      <c r="H601">
        <v>24.661608100247001</v>
      </c>
      <c r="I601">
        <v>446.03500626277599</v>
      </c>
      <c r="J601">
        <v>16.211880686322601</v>
      </c>
      <c r="K601">
        <v>1228.9673843605101</v>
      </c>
      <c r="L601">
        <v>612.96728891135604</v>
      </c>
      <c r="M601">
        <v>66.225468149987407</v>
      </c>
      <c r="N601">
        <v>1.5675216543894599</v>
      </c>
      <c r="O601">
        <v>8.4520042194092806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Row],[Ticker]],[1]!Table2[[Symbol]:[Industry]],2,FALSE),"-")</f>
        <v>-</v>
      </c>
      <c r="D602" t="s">
        <v>138</v>
      </c>
      <c r="E602">
        <v>8136.5881433550003</v>
      </c>
      <c r="F602">
        <v>555.45000000000005</v>
      </c>
      <c r="G602">
        <v>26.016083848285199</v>
      </c>
      <c r="H602">
        <v>3.1870075890376701</v>
      </c>
      <c r="I602">
        <v>6.8370538533029501</v>
      </c>
      <c r="J602">
        <v>-5.3453973482789996</v>
      </c>
      <c r="K602">
        <v>554.37163619401497</v>
      </c>
      <c r="L602">
        <v>481.40615238204799</v>
      </c>
      <c r="M602">
        <v>33.068965027744099</v>
      </c>
      <c r="N602">
        <v>0.44989618284078398</v>
      </c>
      <c r="O602">
        <v>25.843910342965099</v>
      </c>
      <c r="P602">
        <v>58.135231316725999</v>
      </c>
      <c r="Q602">
        <v>2.9713443690179999E-2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Row],[Ticker]],[1]!Table2[[Symbol]:[Industry]],2,FALSE),"-")</f>
        <v>-</v>
      </c>
      <c r="D603" t="s">
        <v>704</v>
      </c>
      <c r="E603">
        <v>8121.1483713600001</v>
      </c>
      <c r="F603">
        <v>479.4</v>
      </c>
      <c r="G603">
        <v>19.506056910242702</v>
      </c>
      <c r="H603">
        <v>-20.137474242093599</v>
      </c>
      <c r="I603">
        <v>4.9619736036650099</v>
      </c>
      <c r="J603">
        <v>-9.4181142592350202</v>
      </c>
      <c r="K603">
        <v>497.48847723183502</v>
      </c>
      <c r="L603">
        <v>425.37968741503101</v>
      </c>
      <c r="M603">
        <v>35.0647136866694</v>
      </c>
      <c r="N603">
        <v>0.37529441928624102</v>
      </c>
      <c r="O603">
        <v>33.239465999165603</v>
      </c>
      <c r="P603">
        <v>50.235036038859199</v>
      </c>
      <c r="Q603">
        <v>5.9057144839040003E-2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Row],[Ticker]],[1]!Table2[[Symbol]:[Industry]],2,FALSE),"-")</f>
        <v>-</v>
      </c>
      <c r="D604" t="s">
        <v>701</v>
      </c>
      <c r="E604">
        <v>8115.9494024249998</v>
      </c>
      <c r="F604">
        <v>252.15</v>
      </c>
      <c r="G604">
        <v>97.769330601531905</v>
      </c>
      <c r="H604">
        <v>-15.2714030327024</v>
      </c>
      <c r="I604">
        <v>12.900704998241901</v>
      </c>
      <c r="J604">
        <v>-10.519338516249601</v>
      </c>
      <c r="K604">
        <v>243.14614024690499</v>
      </c>
      <c r="L604">
        <v>190.350720060008</v>
      </c>
      <c r="M604">
        <v>41.871603467202597</v>
      </c>
      <c r="N604">
        <v>0.68526620317298703</v>
      </c>
      <c r="O604">
        <v>17.584770969660902</v>
      </c>
      <c r="P604">
        <v>147.691552062868</v>
      </c>
      <c r="Q604">
        <v>0.181798405083162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Row],[Ticker]],[1]!Table2[[Symbol]:[Industry]],2,FALSE),"-")</f>
        <v>-</v>
      </c>
      <c r="D605" t="s">
        <v>78</v>
      </c>
      <c r="E605">
        <v>8114.6114261800003</v>
      </c>
      <c r="F605">
        <v>161.21</v>
      </c>
      <c r="G605">
        <v>0.40651594705066402</v>
      </c>
      <c r="H605">
        <v>-6.3815782716398397</v>
      </c>
      <c r="I605">
        <v>-16.490759959410401</v>
      </c>
      <c r="J605">
        <v>-4.0545571715761701</v>
      </c>
      <c r="K605">
        <v>163.13365626061901</v>
      </c>
      <c r="L605">
        <v>159.99356496803401</v>
      </c>
      <c r="M605">
        <v>48.903055562771499</v>
      </c>
      <c r="N605">
        <v>0.373156839445559</v>
      </c>
      <c r="O605">
        <v>23.4414738539792</v>
      </c>
      <c r="P605">
        <v>34.341666666666598</v>
      </c>
      <c r="Q605">
        <v>-7.4734843342729998E-3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Row],[Ticker]],[1]!Table2[[Symbol]:[Industry]],2,FALSE),"-")</f>
        <v>-</v>
      </c>
      <c r="D606" t="s">
        <v>394</v>
      </c>
      <c r="E606">
        <v>8114.2742710800003</v>
      </c>
      <c r="F606">
        <v>184.28</v>
      </c>
      <c r="G606">
        <v>-35.705309186540603</v>
      </c>
      <c r="H606">
        <v>-7.7298456567028602</v>
      </c>
      <c r="I606">
        <v>-14.311512177152601</v>
      </c>
      <c r="J606">
        <v>-8.8329483679766199</v>
      </c>
      <c r="K606">
        <v>183.951725108457</v>
      </c>
      <c r="L606">
        <v>190.83913359166999</v>
      </c>
      <c r="M606">
        <v>43.736332166813597</v>
      </c>
      <c r="N606">
        <v>1.1384942527317601</v>
      </c>
      <c r="O606">
        <v>40.004341219882697</v>
      </c>
      <c r="P606">
        <v>27.0896551724137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Row],[Ticker]],[1]!Table2[[Symbol]:[Industry]],2,FALSE),"-")</f>
        <v>-</v>
      </c>
      <c r="D607" t="s">
        <v>407</v>
      </c>
      <c r="E607">
        <v>8099.5847871399901</v>
      </c>
      <c r="F607">
        <v>604.45000000000005</v>
      </c>
      <c r="G607">
        <v>0.52942198815545505</v>
      </c>
      <c r="H607">
        <v>-8.5543673922170296</v>
      </c>
      <c r="I607">
        <v>-50.308872765199801</v>
      </c>
      <c r="J607">
        <v>-6.0207552693764104</v>
      </c>
      <c r="K607">
        <v>674.90801623432401</v>
      </c>
      <c r="L607">
        <v>741.12374935821197</v>
      </c>
      <c r="M607">
        <v>27.3237573197454</v>
      </c>
      <c r="N607">
        <v>1.1100670730159301</v>
      </c>
      <c r="O607">
        <v>81.4873025064107</v>
      </c>
      <c r="P607">
        <v>28.5927029039464</v>
      </c>
      <c r="Q607">
        <v>0.14325961291011699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Row],[Ticker]],[1]!Table2[[Symbol]:[Industry]],2,FALSE),"-")</f>
        <v>-</v>
      </c>
      <c r="D608" t="s">
        <v>954</v>
      </c>
      <c r="E608">
        <v>8084.0927061599996</v>
      </c>
      <c r="F608">
        <v>851.45</v>
      </c>
      <c r="G608">
        <v>109.54597962447799</v>
      </c>
      <c r="H608">
        <v>-15.010257181044199</v>
      </c>
      <c r="I608">
        <v>16.459838883622002</v>
      </c>
      <c r="J608">
        <v>-8.03970612955594</v>
      </c>
      <c r="K608">
        <v>872.46793418490597</v>
      </c>
      <c r="L608">
        <v>700.88063703992202</v>
      </c>
      <c r="M608">
        <v>38.296146557413799</v>
      </c>
      <c r="N608">
        <v>0.48191932729410503</v>
      </c>
      <c r="O608">
        <v>24.3760643607962</v>
      </c>
      <c r="P608">
        <v>149.290001463914</v>
      </c>
      <c r="Q608">
        <v>0.16648624067200499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Row],[Ticker]],[1]!Table2[[Symbol]:[Industry]],2,FALSE),"-")</f>
        <v>-</v>
      </c>
      <c r="D609" t="s">
        <v>78</v>
      </c>
      <c r="E609">
        <v>8056.932432478</v>
      </c>
      <c r="F609">
        <v>199.34</v>
      </c>
      <c r="G609">
        <v>-4.7970701128508004</v>
      </c>
      <c r="H609">
        <v>-4.95867941221473</v>
      </c>
      <c r="I609">
        <v>-4.6766051902646799</v>
      </c>
      <c r="J609">
        <v>-2.1116781838637402</v>
      </c>
      <c r="K609">
        <v>211.062044579229</v>
      </c>
      <c r="L609">
        <v>197.95751774166101</v>
      </c>
      <c r="M609">
        <v>27.033247676910101</v>
      </c>
      <c r="N609">
        <v>0.50950148183573296</v>
      </c>
      <c r="O609">
        <v>28.423798535166</v>
      </c>
      <c r="P609">
        <v>35.605442176870703</v>
      </c>
      <c r="Q609">
        <v>4.8226784866647998E-2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Row],[Ticker]],[1]!Table2[[Symbol]:[Industry]],2,FALSE),"-")</f>
        <v>-</v>
      </c>
      <c r="D610" t="s">
        <v>138</v>
      </c>
      <c r="E610">
        <v>8032.3216761839903</v>
      </c>
      <c r="F610">
        <v>126.32</v>
      </c>
      <c r="G610">
        <v>57.902332948357198</v>
      </c>
      <c r="H610">
        <v>-14.246325356719</v>
      </c>
      <c r="I610">
        <v>-0.180227850033015</v>
      </c>
      <c r="J610">
        <v>-2.6295479313793102</v>
      </c>
      <c r="K610">
        <v>135.93535354358099</v>
      </c>
      <c r="L610">
        <v>117.57450206303599</v>
      </c>
      <c r="M610">
        <v>32.390360318198802</v>
      </c>
      <c r="N610">
        <v>0.45234368422268101</v>
      </c>
      <c r="O610">
        <v>30.1139962001266</v>
      </c>
      <c r="P610">
        <v>102.76083467094701</v>
      </c>
      <c r="Q610">
        <v>-1.1684584665736001E-2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Row],[Ticker]],[1]!Table2[[Symbol]:[Industry]],2,FALSE),"-")</f>
        <v>-</v>
      </c>
      <c r="D611" t="s">
        <v>46</v>
      </c>
      <c r="E611">
        <v>7989.5130087039997</v>
      </c>
      <c r="F611">
        <v>47.56</v>
      </c>
      <c r="G611">
        <v>117.103031886263</v>
      </c>
      <c r="H611">
        <v>-5.8056016849877699</v>
      </c>
      <c r="I611">
        <v>3.7579519025576098</v>
      </c>
      <c r="J611">
        <v>-13.7280120697559</v>
      </c>
      <c r="K611">
        <v>47.631558086844699</v>
      </c>
      <c r="L611">
        <v>38.160441674364101</v>
      </c>
      <c r="M611">
        <v>37.3618608367888</v>
      </c>
      <c r="N611">
        <v>1.5062751912197601</v>
      </c>
      <c r="O611">
        <v>20.899915895710599</v>
      </c>
      <c r="P611">
        <v>150.85249530027599</v>
      </c>
      <c r="Q611">
        <v>0.135096897152961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Row],[Ticker]],[1]!Table2[[Symbol]:[Industry]],2,FALSE),"-")</f>
        <v>-</v>
      </c>
      <c r="D612" t="s">
        <v>46</v>
      </c>
      <c r="E612">
        <v>7981.1441920349998</v>
      </c>
      <c r="F612">
        <v>545.85</v>
      </c>
      <c r="G612">
        <v>52.580858229653501</v>
      </c>
      <c r="H612">
        <v>-6.6887922615694597</v>
      </c>
      <c r="I612">
        <v>23.272881446510201</v>
      </c>
      <c r="J612">
        <v>-1.67180200691601</v>
      </c>
      <c r="K612">
        <v>503.91702256183203</v>
      </c>
      <c r="L612">
        <v>433.68049041035403</v>
      </c>
      <c r="M612">
        <v>67.642639302213993</v>
      </c>
      <c r="N612">
        <v>0.58393120141391697</v>
      </c>
      <c r="O612">
        <v>3.32508931025006</v>
      </c>
      <c r="P612">
        <v>90.689956331877696</v>
      </c>
      <c r="Q612">
        <v>-7.5860753851330004E-3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Row],[Ticker]],[1]!Table2[[Symbol]:[Industry]],2,FALSE),"-")</f>
        <v>-</v>
      </c>
      <c r="D613" t="s">
        <v>542</v>
      </c>
      <c r="E613">
        <v>7960.1134283000001</v>
      </c>
      <c r="F613">
        <v>241</v>
      </c>
      <c r="G613">
        <v>-7.6711748389734602</v>
      </c>
      <c r="H613">
        <v>-3.9172368367887902</v>
      </c>
      <c r="I613">
        <v>-7.8896862888663897</v>
      </c>
      <c r="J613">
        <v>-5.21456341753046</v>
      </c>
      <c r="K613">
        <v>238.166506949683</v>
      </c>
      <c r="L613">
        <v>224.018568380213</v>
      </c>
      <c r="M613">
        <v>43.446539847035297</v>
      </c>
      <c r="N613">
        <v>0.92007146319691901</v>
      </c>
      <c r="O613">
        <v>16.431535269709499</v>
      </c>
      <c r="P613">
        <v>24.2268041237113</v>
      </c>
      <c r="Q613">
        <v>4.1770002373445997E-2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Row],[Ticker]],[1]!Table2[[Symbol]:[Industry]],2,FALSE),"-")</f>
        <v>-</v>
      </c>
      <c r="D614" t="s">
        <v>558</v>
      </c>
      <c r="E614">
        <v>7952.9167822399904</v>
      </c>
      <c r="F614">
        <v>46.39</v>
      </c>
      <c r="G614">
        <v>-13.4750102992974</v>
      </c>
      <c r="H614">
        <v>-3.8155034221816799</v>
      </c>
      <c r="I614">
        <v>-34.178819279153899</v>
      </c>
      <c r="J614">
        <v>-5.1134444429079702</v>
      </c>
      <c r="K614">
        <v>44.1760204141329</v>
      </c>
      <c r="L614">
        <v>46.2523663227771</v>
      </c>
      <c r="M614">
        <v>60.040788095308798</v>
      </c>
      <c r="N614">
        <v>2.0034255894041499</v>
      </c>
      <c r="O614">
        <v>48.092261263203198</v>
      </c>
      <c r="P614">
        <v>20.025873221215999</v>
      </c>
      <c r="Q614">
        <v>1.8616056555416E-2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Row],[Ticker]],[1]!Table2[[Symbol]:[Industry]],2,FALSE),"-")</f>
        <v>-</v>
      </c>
      <c r="D615" t="s">
        <v>116</v>
      </c>
      <c r="E615">
        <v>7925.06644676</v>
      </c>
      <c r="F615">
        <v>1347.4</v>
      </c>
      <c r="G615">
        <v>18.703789026724198</v>
      </c>
      <c r="H615">
        <v>-7.6817210492689103</v>
      </c>
      <c r="I615">
        <v>-1.4884094405132</v>
      </c>
      <c r="J615">
        <v>-3.5525130551494701</v>
      </c>
      <c r="K615">
        <v>1368.50914286635</v>
      </c>
      <c r="L615">
        <v>1200.48556115816</v>
      </c>
      <c r="M615">
        <v>37.085912857110102</v>
      </c>
      <c r="N615">
        <v>0.78710931381392402</v>
      </c>
      <c r="O615">
        <v>16.2201276532581</v>
      </c>
      <c r="P615">
        <v>46.7755991285403</v>
      </c>
      <c r="Q615">
        <v>0.13304078900102101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Row],[Ticker]],[1]!Table2[[Symbol]:[Industry]],2,FALSE),"-")</f>
        <v>-</v>
      </c>
      <c r="D616" t="s">
        <v>1363</v>
      </c>
      <c r="E616">
        <v>7919.3291015199902</v>
      </c>
      <c r="F616">
        <v>1273.4000000000001</v>
      </c>
      <c r="G616">
        <v>128.22444193899599</v>
      </c>
      <c r="H616">
        <v>-7.4355731024116301</v>
      </c>
      <c r="I616">
        <v>71.6031455964022</v>
      </c>
      <c r="J616">
        <v>-4.55258429846337</v>
      </c>
      <c r="K616">
        <v>1201.5092318996301</v>
      </c>
      <c r="L616">
        <v>892.72077588736101</v>
      </c>
      <c r="M616">
        <v>47.090170339474298</v>
      </c>
      <c r="N616">
        <v>0.82790426208979195</v>
      </c>
      <c r="O616">
        <v>10.334537458771701</v>
      </c>
      <c r="P616">
        <v>192.43311516821601</v>
      </c>
      <c r="Q616">
        <v>0.14795858097632</v>
      </c>
    </row>
    <row r="617" spans="1:17" hidden="1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210</v>
      </c>
      <c r="E617">
        <v>7916.2611029999998</v>
      </c>
      <c r="F617">
        <v>401.55</v>
      </c>
      <c r="G617">
        <v>5.5065707879820804</v>
      </c>
      <c r="H617">
        <v>-4.5297750079505299</v>
      </c>
      <c r="I617">
        <v>12.306137997313799</v>
      </c>
      <c r="J617">
        <v>-6.8403919392984003</v>
      </c>
      <c r="K617">
        <v>367.29690769980903</v>
      </c>
      <c r="M617">
        <v>57.597060349365101</v>
      </c>
      <c r="N617">
        <v>1.2981533277195501</v>
      </c>
      <c r="O617">
        <v>8.0313784086664093</v>
      </c>
      <c r="P617">
        <v>67.242815493544299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230</v>
      </c>
      <c r="E618">
        <v>7914.7804154199903</v>
      </c>
      <c r="F618">
        <v>2050.6999999999998</v>
      </c>
      <c r="G618">
        <v>-8.4091986495308806</v>
      </c>
      <c r="H618">
        <v>-11.9614725028673</v>
      </c>
      <c r="I618">
        <v>-5.6775998923406696</v>
      </c>
      <c r="J618">
        <v>-7.10624947284483</v>
      </c>
      <c r="K618">
        <v>2160.1104668217699</v>
      </c>
      <c r="L618">
        <v>1990.81352889965</v>
      </c>
      <c r="M618">
        <v>40.536196831652397</v>
      </c>
      <c r="N618">
        <v>0.83405874219896203</v>
      </c>
      <c r="O618">
        <v>33.759204174184397</v>
      </c>
      <c r="P618">
        <v>40.276352691702499</v>
      </c>
      <c r="Q618">
        <v>-3.0740943136589999E-2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98</v>
      </c>
      <c r="E619">
        <v>7893.8804311200001</v>
      </c>
      <c r="F619">
        <v>1015.65</v>
      </c>
      <c r="G619">
        <v>133.79527166554399</v>
      </c>
      <c r="H619">
        <v>-8.6115194631160499</v>
      </c>
      <c r="I619">
        <v>18.301188025982601</v>
      </c>
      <c r="J619">
        <v>4.1498124647476597</v>
      </c>
      <c r="K619">
        <v>974.32632461391302</v>
      </c>
      <c r="L619">
        <v>814.10937021604002</v>
      </c>
      <c r="M619">
        <v>66.866348839481702</v>
      </c>
      <c r="N619">
        <v>1.05096253175056</v>
      </c>
      <c r="O619">
        <v>15.886378181460101</v>
      </c>
      <c r="P619">
        <v>167.27631578947299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995</v>
      </c>
      <c r="E620">
        <v>7872.1412196000001</v>
      </c>
      <c r="F620">
        <v>834.45</v>
      </c>
      <c r="G620">
        <v>796.94092658087504</v>
      </c>
      <c r="H620">
        <v>1.6771181576243499</v>
      </c>
      <c r="I620">
        <v>165.83535544360299</v>
      </c>
      <c r="J620">
        <v>-4.6872556435036001</v>
      </c>
      <c r="K620">
        <v>749.68901335039504</v>
      </c>
      <c r="L620">
        <v>513.68783313447705</v>
      </c>
      <c r="M620">
        <v>57.272369755158401</v>
      </c>
      <c r="N620">
        <v>0.94920197506078496</v>
      </c>
      <c r="O620">
        <v>9.1377554077536107</v>
      </c>
      <c r="P620">
        <v>983.70129870129801</v>
      </c>
      <c r="Q620">
        <v>0.25537673807820199</v>
      </c>
    </row>
    <row r="621" spans="1:17" hidden="1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394</v>
      </c>
      <c r="E621">
        <v>7829.6736506999996</v>
      </c>
      <c r="F621">
        <v>1005.4</v>
      </c>
      <c r="G621">
        <v>7.6560183818367697</v>
      </c>
      <c r="H621">
        <v>0.632187247866702</v>
      </c>
      <c r="I621">
        <v>-5.4881338908492898</v>
      </c>
      <c r="J621">
        <v>-6.6241721372370901E-2</v>
      </c>
      <c r="K621">
        <v>943.46999585612502</v>
      </c>
      <c r="L621">
        <v>870.75076406870403</v>
      </c>
      <c r="M621">
        <v>59.840781118191899</v>
      </c>
      <c r="N621">
        <v>1.1075654689571</v>
      </c>
      <c r="O621">
        <v>7.37020091505868</v>
      </c>
      <c r="P621">
        <v>32.699795420048801</v>
      </c>
      <c r="Q621">
        <v>8.6271596872676007E-2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Row],[Ticker]],[1]!Table2[[Symbol]:[Industry]],2,FALSE),"-")</f>
        <v>-</v>
      </c>
      <c r="D622" t="s">
        <v>87</v>
      </c>
      <c r="E622">
        <v>7796.3541017699999</v>
      </c>
      <c r="F622">
        <v>708.9</v>
      </c>
      <c r="G622">
        <v>-37.071637600865699</v>
      </c>
      <c r="H622">
        <v>-11.4773207563104</v>
      </c>
      <c r="I622">
        <v>-19.0499495731876</v>
      </c>
      <c r="J622">
        <v>-8.1399769352880593</v>
      </c>
      <c r="K622">
        <v>759.81590569397099</v>
      </c>
      <c r="L622">
        <v>736.64143043300305</v>
      </c>
      <c r="M622">
        <v>31.0426773949746</v>
      </c>
      <c r="N622">
        <v>0.84428520287884501</v>
      </c>
      <c r="O622">
        <v>29.778530117082799</v>
      </c>
      <c r="P622">
        <v>15.081168831168799</v>
      </c>
      <c r="Q622">
        <v>0.12630321200886399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Row],[Ticker]],[1]!Table2[[Symbol]:[Industry]],2,FALSE),"-")</f>
        <v>-</v>
      </c>
      <c r="D623" t="s">
        <v>127</v>
      </c>
      <c r="E623">
        <v>7780.0474869</v>
      </c>
      <c r="F623">
        <v>651.29999999999995</v>
      </c>
      <c r="G623">
        <v>-55.516110632660897</v>
      </c>
      <c r="H623">
        <v>-0.225623852673841</v>
      </c>
      <c r="I623">
        <v>-9.1228784845902595</v>
      </c>
      <c r="J623">
        <v>1.63773428814456</v>
      </c>
      <c r="K623">
        <v>681.21168034456105</v>
      </c>
      <c r="L623">
        <v>710.38269162451502</v>
      </c>
      <c r="M623">
        <v>27.9572034896056</v>
      </c>
      <c r="N623">
        <v>0.98259090116935899</v>
      </c>
      <c r="O623">
        <v>47.397512666973697</v>
      </c>
      <c r="P623">
        <v>8.8038757099899705</v>
      </c>
      <c r="Q623">
        <v>-0.105511429383167</v>
      </c>
    </row>
    <row r="624" spans="1:17" hidden="1" x14ac:dyDescent="0.3">
      <c r="A624" t="s">
        <v>1378</v>
      </c>
      <c r="B624" t="s">
        <v>1379</v>
      </c>
      <c r="C624" t="str">
        <f>IFERROR(VLOOKUP(Table1[[#This Row],[Ticker]],[1]!Table2[[Symbol]:[Industry]],2,FALSE),"-")</f>
        <v>-</v>
      </c>
      <c r="D624" t="s">
        <v>138</v>
      </c>
      <c r="E624">
        <v>7777.2941971199998</v>
      </c>
      <c r="F624">
        <v>527.6</v>
      </c>
      <c r="G624">
        <v>62.414246717036299</v>
      </c>
      <c r="H624">
        <v>10.1650453996109</v>
      </c>
      <c r="I624">
        <v>67.781867431023301</v>
      </c>
      <c r="J624">
        <v>-4.8457269711372302</v>
      </c>
      <c r="K624">
        <v>479.43854738539801</v>
      </c>
      <c r="M624">
        <v>46.321679932400897</v>
      </c>
      <c r="N624">
        <v>0.61010717986093599</v>
      </c>
      <c r="O624">
        <v>11.448066717209899</v>
      </c>
      <c r="P624">
        <v>117.342945417095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Row],[Ticker]],[1]!Table2[[Symbol]:[Industry]],2,FALSE),"-")</f>
        <v>-</v>
      </c>
      <c r="D625" t="s">
        <v>595</v>
      </c>
      <c r="E625">
        <v>7743.9246940000003</v>
      </c>
      <c r="F625">
        <v>391</v>
      </c>
      <c r="G625">
        <v>59.541077981117802</v>
      </c>
      <c r="H625">
        <v>-6.7784648134199497</v>
      </c>
      <c r="I625">
        <v>33.301155529495297</v>
      </c>
      <c r="J625">
        <v>-2.1339114527266698</v>
      </c>
      <c r="K625">
        <v>386.396326268091</v>
      </c>
      <c r="L625">
        <v>333.81951949037398</v>
      </c>
      <c r="M625">
        <v>49.493269154915502</v>
      </c>
      <c r="N625">
        <v>1.06327063521563</v>
      </c>
      <c r="O625">
        <v>15.2557544757033</v>
      </c>
      <c r="P625">
        <v>92.610837438423601</v>
      </c>
      <c r="Q625">
        <v>3.6954621683639E-2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Row],[Ticker]],[1]!Table2[[Symbol]:[Industry]],2,FALSE),"-")</f>
        <v>-</v>
      </c>
      <c r="D626" t="s">
        <v>545</v>
      </c>
      <c r="E626">
        <v>7739.4648649999999</v>
      </c>
      <c r="F626">
        <v>2388.65</v>
      </c>
      <c r="G626">
        <v>-16.5685142405287</v>
      </c>
      <c r="H626">
        <v>-3.29062845641822</v>
      </c>
      <c r="I626">
        <v>-5.0749818117843697</v>
      </c>
      <c r="J626">
        <v>-5.1598466363854101</v>
      </c>
      <c r="K626">
        <v>2315.23009163185</v>
      </c>
      <c r="L626">
        <v>2273.7163107810202</v>
      </c>
      <c r="M626">
        <v>53.2505634442199</v>
      </c>
      <c r="N626">
        <v>1.29833205744068</v>
      </c>
      <c r="O626">
        <v>14.4998220752307</v>
      </c>
      <c r="P626">
        <v>21.8698979591836</v>
      </c>
      <c r="Q626">
        <v>-6.2289249837775999E-2</v>
      </c>
    </row>
    <row r="627" spans="1:17" hidden="1" x14ac:dyDescent="0.3">
      <c r="A627" t="s">
        <v>1384</v>
      </c>
      <c r="B627" t="s">
        <v>1385</v>
      </c>
      <c r="C627" t="str">
        <f>IFERROR(VLOOKUP(Table1[[#This Row],[Ticker]],[1]!Table2[[Symbol]:[Industry]],2,FALSE),"-")</f>
        <v>-</v>
      </c>
      <c r="D627" t="s">
        <v>555</v>
      </c>
      <c r="E627">
        <v>7708.3514046299997</v>
      </c>
      <c r="F627">
        <v>718.95</v>
      </c>
      <c r="G627">
        <v>8.0061701343142193</v>
      </c>
      <c r="H627">
        <v>-4.4531157753524999</v>
      </c>
      <c r="I627">
        <v>-0.92919001481061303</v>
      </c>
      <c r="J627">
        <v>2.56454651699767</v>
      </c>
      <c r="K627">
        <v>698.02130824891196</v>
      </c>
      <c r="M627">
        <v>43.513198653906599</v>
      </c>
      <c r="N627">
        <v>0.66688798052161002</v>
      </c>
      <c r="O627">
        <v>8.1577300229501208</v>
      </c>
      <c r="P627">
        <v>38.485986709043601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Row],[Ticker]],[1]!Table2[[Symbol]:[Industry]],2,FALSE),"-")</f>
        <v>-</v>
      </c>
      <c r="D628" t="s">
        <v>542</v>
      </c>
      <c r="E628">
        <v>7698.0231899999999</v>
      </c>
      <c r="F628">
        <v>386.1</v>
      </c>
      <c r="G628">
        <v>93.813291576391194</v>
      </c>
      <c r="H628">
        <v>-3.6645550534293099</v>
      </c>
      <c r="I628">
        <v>28.832524391121002</v>
      </c>
      <c r="J628">
        <v>-3.7814538031452098</v>
      </c>
      <c r="K628">
        <v>374.53940677265803</v>
      </c>
      <c r="L628">
        <v>304.558599152086</v>
      </c>
      <c r="M628">
        <v>45.778383871766401</v>
      </c>
      <c r="N628">
        <v>0.88692689578093198</v>
      </c>
      <c r="O628">
        <v>16.860916860916799</v>
      </c>
      <c r="P628">
        <v>119.687055476529</v>
      </c>
      <c r="Q628">
        <v>0.32660716827722902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Row],[Ticker]],[1]!Table2[[Symbol]:[Industry]],2,FALSE),"-")</f>
        <v>-</v>
      </c>
      <c r="D629" t="s">
        <v>210</v>
      </c>
      <c r="E629">
        <v>7696.6511113399902</v>
      </c>
      <c r="F629">
        <v>1425.35</v>
      </c>
      <c r="G629">
        <v>30.033048568151202</v>
      </c>
      <c r="H629">
        <v>-1.65444564930661</v>
      </c>
      <c r="I629">
        <v>32.978246765460497</v>
      </c>
      <c r="J629">
        <v>-0.31192307061866498</v>
      </c>
      <c r="K629">
        <v>1296.2009815451099</v>
      </c>
      <c r="L629">
        <v>1094.4254451894701</v>
      </c>
      <c r="M629">
        <v>59.3912456677227</v>
      </c>
      <c r="N629">
        <v>0.70003959468796795</v>
      </c>
      <c r="O629">
        <v>2.18192023011893</v>
      </c>
      <c r="P629">
        <v>73.717245581962203</v>
      </c>
      <c r="Q629">
        <v>6.5400887051694001E-2</v>
      </c>
    </row>
    <row r="630" spans="1:17" hidden="1" x14ac:dyDescent="0.3">
      <c r="A630" t="s">
        <v>1390</v>
      </c>
      <c r="B630" t="s">
        <v>1391</v>
      </c>
      <c r="C630" t="str">
        <f>IFERROR(VLOOKUP(Table1[[#This Row],[Ticker]],[1]!Table2[[Symbol]:[Industry]],2,FALSE),"-")</f>
        <v>-</v>
      </c>
      <c r="D630" t="s">
        <v>1392</v>
      </c>
      <c r="E630">
        <v>7557.1511405600004</v>
      </c>
      <c r="F630">
        <v>1867.6</v>
      </c>
      <c r="G630">
        <v>87.522312613857096</v>
      </c>
      <c r="H630">
        <v>22.869663663416102</v>
      </c>
      <c r="I630">
        <v>4.8154663656130801</v>
      </c>
      <c r="J630">
        <v>-8.2893719783001405</v>
      </c>
      <c r="K630">
        <v>1496.98667398159</v>
      </c>
      <c r="M630">
        <v>59.0013089036037</v>
      </c>
      <c r="N630">
        <v>1.8168890700662499</v>
      </c>
      <c r="O630">
        <v>6.4440993788819902</v>
      </c>
      <c r="P630">
        <v>140.98064516129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Row],[Ticker]],[1]!Table2[[Symbol]:[Industry]],2,FALSE),"-")</f>
        <v>-</v>
      </c>
      <c r="D631" t="s">
        <v>46</v>
      </c>
      <c r="E631">
        <v>7431.8118163999998</v>
      </c>
      <c r="F631">
        <v>544.4</v>
      </c>
      <c r="G631">
        <v>74.195916392879298</v>
      </c>
      <c r="H631">
        <v>9.8420789552100096</v>
      </c>
      <c r="I631">
        <v>39.822388581788701</v>
      </c>
      <c r="J631">
        <v>0.51445577289603805</v>
      </c>
      <c r="K631">
        <v>482.05476848553798</v>
      </c>
      <c r="L631">
        <v>378.22408921193897</v>
      </c>
      <c r="M631">
        <v>57.955945554856697</v>
      </c>
      <c r="N631">
        <v>0.858425313186857</v>
      </c>
      <c r="O631">
        <v>6.5301249081557797</v>
      </c>
      <c r="P631">
        <v>125.658031088082</v>
      </c>
      <c r="Q631">
        <v>0.19427352338933199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Row],[Ticker]],[1]!Table2[[Symbol]:[Industry]],2,FALSE),"-")</f>
        <v>-</v>
      </c>
      <c r="D632" t="s">
        <v>595</v>
      </c>
      <c r="E632">
        <v>7388.1302810349998</v>
      </c>
      <c r="F632">
        <v>558.95000000000005</v>
      </c>
      <c r="G632">
        <v>49.576090058501002</v>
      </c>
      <c r="H632">
        <v>2.18925528265477</v>
      </c>
      <c r="I632">
        <v>-13.567583116874401</v>
      </c>
      <c r="J632">
        <v>1.12401134604875</v>
      </c>
      <c r="K632">
        <v>524.76418588234299</v>
      </c>
      <c r="L632">
        <v>495.46535599952301</v>
      </c>
      <c r="M632">
        <v>52.594842446309897</v>
      </c>
      <c r="N632">
        <v>2.3506062166490298</v>
      </c>
      <c r="O632">
        <v>19.151981393684501</v>
      </c>
      <c r="P632">
        <v>76.910903623991103</v>
      </c>
      <c r="Q632">
        <v>6.8272979838027006E-2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Row],[Ticker]],[1]!Table2[[Symbol]:[Industry]],2,FALSE),"-")</f>
        <v>-</v>
      </c>
      <c r="D633" t="s">
        <v>133</v>
      </c>
      <c r="E633">
        <v>7383.0997425750002</v>
      </c>
      <c r="F633">
        <v>415.75</v>
      </c>
      <c r="G633">
        <v>-36.3838318702145</v>
      </c>
      <c r="H633">
        <v>-15.175913231142999</v>
      </c>
      <c r="I633">
        <v>-31.5045444879119</v>
      </c>
      <c r="J633">
        <v>-10.7210428196144</v>
      </c>
      <c r="K633">
        <v>475.45105125472099</v>
      </c>
      <c r="L633">
        <v>490.17223782738301</v>
      </c>
      <c r="M633">
        <v>21.1054551493723</v>
      </c>
      <c r="N633">
        <v>0.84073886900845496</v>
      </c>
      <c r="O633">
        <v>69.621166566446107</v>
      </c>
      <c r="P633">
        <v>7.6793576793576701</v>
      </c>
    </row>
    <row r="634" spans="1:17" hidden="1" x14ac:dyDescent="0.3">
      <c r="A634" t="s">
        <v>1399</v>
      </c>
      <c r="B634" t="s">
        <v>1400</v>
      </c>
      <c r="C634" t="str">
        <f>IFERROR(VLOOKUP(Table1[[#This Row],[Ticker]],[1]!Table2[[Symbol]:[Industry]],2,FALSE),"-")</f>
        <v>-</v>
      </c>
      <c r="D634" t="s">
        <v>1401</v>
      </c>
      <c r="E634">
        <v>7351.4431638750002</v>
      </c>
      <c r="F634">
        <v>576.25</v>
      </c>
      <c r="G634">
        <v>2.5115289146884598</v>
      </c>
      <c r="H634">
        <v>-4.4177495257072597</v>
      </c>
      <c r="I634">
        <v>-1.14615113180552</v>
      </c>
      <c r="J634">
        <v>2.7159064089299898</v>
      </c>
      <c r="K634">
        <v>579.74641876391797</v>
      </c>
      <c r="L634">
        <v>541.68680764556404</v>
      </c>
      <c r="M634">
        <v>51.8887338148133</v>
      </c>
      <c r="N634">
        <v>0.37959035464942797</v>
      </c>
      <c r="O634">
        <v>14.880694143167</v>
      </c>
      <c r="P634">
        <v>48.441524987119998</v>
      </c>
      <c r="Q634">
        <v>7.1855925959312006E-2</v>
      </c>
    </row>
    <row r="635" spans="1:17" x14ac:dyDescent="0.3">
      <c r="A635" t="s">
        <v>1402</v>
      </c>
      <c r="B635" t="s">
        <v>1403</v>
      </c>
      <c r="C635" t="str">
        <f>IFERROR(VLOOKUP(Table1[[#This Row],[Ticker]],[1]!Table2[[Symbol]:[Industry]],2,FALSE),"-")</f>
        <v>-</v>
      </c>
      <c r="D635" t="s">
        <v>78</v>
      </c>
      <c r="E635">
        <v>7340.4476708000002</v>
      </c>
      <c r="F635">
        <v>358.3</v>
      </c>
      <c r="G635">
        <v>77.3647773015024</v>
      </c>
      <c r="H635">
        <v>12.736970848505599</v>
      </c>
      <c r="I635">
        <v>20.8137913098833</v>
      </c>
      <c r="J635">
        <v>-0.78435456301352702</v>
      </c>
      <c r="K635">
        <v>294.83521842283398</v>
      </c>
      <c r="L635">
        <v>241.96049157984399</v>
      </c>
      <c r="M635">
        <v>66.002765384070003</v>
      </c>
      <c r="N635">
        <v>1.3459569949530901</v>
      </c>
      <c r="O635">
        <v>3.15378174713927</v>
      </c>
      <c r="P635">
        <v>122.615719167443</v>
      </c>
      <c r="Q635">
        <v>8.3387811352541003E-2</v>
      </c>
    </row>
    <row r="636" spans="1:17" x14ac:dyDescent="0.3">
      <c r="A636" t="s">
        <v>1404</v>
      </c>
      <c r="B636" t="s">
        <v>1405</v>
      </c>
      <c r="C636" t="str">
        <f>IFERROR(VLOOKUP(Table1[[#This Row],[Ticker]],[1]!Table2[[Symbol]:[Industry]],2,FALSE),"-")</f>
        <v>-</v>
      </c>
      <c r="D636" t="s">
        <v>138</v>
      </c>
      <c r="E636">
        <v>7325.9727919500001</v>
      </c>
      <c r="F636">
        <v>878.55</v>
      </c>
      <c r="G636">
        <v>77.5414881377679</v>
      </c>
      <c r="H636">
        <v>-20.9161927154483</v>
      </c>
      <c r="I636">
        <v>12.1755296252222</v>
      </c>
      <c r="J636">
        <v>-6.8800392767209102</v>
      </c>
      <c r="K636">
        <v>913.24640569165399</v>
      </c>
      <c r="L636">
        <v>739.01402107962303</v>
      </c>
      <c r="M636">
        <v>40.224805962190501</v>
      </c>
      <c r="N636">
        <v>0.56170166742133298</v>
      </c>
      <c r="O636">
        <v>26.344544988902101</v>
      </c>
      <c r="P636">
        <v>142.82752902155801</v>
      </c>
      <c r="Q636">
        <v>0.17027275916425599</v>
      </c>
    </row>
    <row r="637" spans="1:17" x14ac:dyDescent="0.3">
      <c r="A637" t="s">
        <v>1406</v>
      </c>
      <c r="B637" t="s">
        <v>1407</v>
      </c>
      <c r="C637" t="str">
        <f>IFERROR(VLOOKUP(Table1[[#This Row],[Ticker]],[1]!Table2[[Symbol]:[Industry]],2,FALSE),"-")</f>
        <v>-</v>
      </c>
      <c r="D637" t="s">
        <v>257</v>
      </c>
      <c r="E637">
        <v>7320.2839609599996</v>
      </c>
      <c r="F637">
        <v>6596.6</v>
      </c>
      <c r="G637">
        <v>18.563597164979399</v>
      </c>
      <c r="H637">
        <v>-9.3774324960078896</v>
      </c>
      <c r="I637">
        <v>-1.3514621446880399</v>
      </c>
      <c r="J637">
        <v>-4.3884524721071196</v>
      </c>
      <c r="K637">
        <v>6897.2599907989797</v>
      </c>
      <c r="L637">
        <v>6235.8955806183803</v>
      </c>
      <c r="M637">
        <v>29.384831820869501</v>
      </c>
      <c r="N637">
        <v>0.43546512561640899</v>
      </c>
      <c r="O637">
        <v>18.6217142164145</v>
      </c>
      <c r="P637">
        <v>52.978827021636697</v>
      </c>
      <c r="Q637">
        <v>6.2587697000590003E-3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Row],[Ticker]],[1]!Table2[[Symbol]:[Industry]],2,FALSE),"-")</f>
        <v>-</v>
      </c>
      <c r="D638" t="s">
        <v>297</v>
      </c>
      <c r="E638">
        <v>7308.8805429899903</v>
      </c>
      <c r="F638">
        <v>1759.05</v>
      </c>
      <c r="G638">
        <v>69.701395453658407</v>
      </c>
      <c r="H638">
        <v>11.1992934096653</v>
      </c>
      <c r="I638">
        <v>64.219249003652394</v>
      </c>
      <c r="J638">
        <v>1.10609342361112</v>
      </c>
      <c r="K638">
        <v>1507.16769082376</v>
      </c>
      <c r="L638">
        <v>1256.71219383737</v>
      </c>
      <c r="M638">
        <v>61.7738352708718</v>
      </c>
      <c r="N638">
        <v>2.6790672347077602</v>
      </c>
      <c r="O638">
        <v>4.3745203376822603</v>
      </c>
      <c r="P638">
        <v>104.054289194362</v>
      </c>
      <c r="Q638">
        <v>0.12907742218178</v>
      </c>
    </row>
    <row r="639" spans="1:17" x14ac:dyDescent="0.3">
      <c r="A639" t="s">
        <v>1410</v>
      </c>
      <c r="B639" t="s">
        <v>1411</v>
      </c>
      <c r="C639" t="str">
        <f>IFERROR(VLOOKUP(Table1[[#This Row],[Ticker]],[1]!Table2[[Symbol]:[Industry]],2,FALSE),"-")</f>
        <v>-</v>
      </c>
      <c r="D639" t="s">
        <v>1412</v>
      </c>
      <c r="E639">
        <v>7267.7489094399998</v>
      </c>
      <c r="F639">
        <v>272.60000000000002</v>
      </c>
      <c r="G639">
        <v>3.4588140960645601</v>
      </c>
      <c r="H639">
        <v>-13.1338561188595</v>
      </c>
      <c r="I639">
        <v>-21.809998407100402</v>
      </c>
      <c r="J639">
        <v>-4.7099438358988301</v>
      </c>
      <c r="K639">
        <v>293.94643871155802</v>
      </c>
      <c r="L639">
        <v>287.221256210381</v>
      </c>
      <c r="M639">
        <v>37.084896554632103</v>
      </c>
      <c r="N639">
        <v>0.94615536818386603</v>
      </c>
      <c r="O639">
        <v>33.877476155539199</v>
      </c>
      <c r="P639">
        <v>30.618112122664101</v>
      </c>
      <c r="Q639">
        <v>6.8593932742970001E-2</v>
      </c>
    </row>
    <row r="640" spans="1:17" x14ac:dyDescent="0.3">
      <c r="A640" t="s">
        <v>1413</v>
      </c>
      <c r="B640" t="s">
        <v>1414</v>
      </c>
      <c r="C640" t="str">
        <f>IFERROR(VLOOKUP(Table1[[#This Row],[Ticker]],[1]!Table2[[Symbol]:[Industry]],2,FALSE),"-")</f>
        <v>-</v>
      </c>
      <c r="D640" t="s">
        <v>595</v>
      </c>
      <c r="E640">
        <v>7266.8592959999996</v>
      </c>
      <c r="F640">
        <v>362.4</v>
      </c>
      <c r="G640">
        <v>-16.653840629724499</v>
      </c>
      <c r="H640">
        <v>1.4205741842780499</v>
      </c>
      <c r="I640">
        <v>-1.9316675938540899</v>
      </c>
      <c r="J640">
        <v>-4.8598702185376403</v>
      </c>
      <c r="K640">
        <v>356.09324138939797</v>
      </c>
      <c r="L640">
        <v>344.99517523997503</v>
      </c>
      <c r="M640">
        <v>47.180996942452801</v>
      </c>
      <c r="N640">
        <v>1.27915410710649</v>
      </c>
      <c r="O640">
        <v>20.571192052980098</v>
      </c>
      <c r="P640">
        <v>35.350140056022397</v>
      </c>
      <c r="Q640">
        <v>0.14245443163337401</v>
      </c>
    </row>
    <row r="641" spans="1:17" hidden="1" x14ac:dyDescent="0.3">
      <c r="A641" t="s">
        <v>1415</v>
      </c>
      <c r="B641" t="s">
        <v>1416</v>
      </c>
      <c r="C641" t="str">
        <f>IFERROR(VLOOKUP(Table1[[#This Row],[Ticker]],[1]!Table2[[Symbol]:[Industry]],2,FALSE),"-")</f>
        <v>-</v>
      </c>
      <c r="D641" t="s">
        <v>21</v>
      </c>
      <c r="E641">
        <v>7246.4994880000004</v>
      </c>
      <c r="F641">
        <v>124</v>
      </c>
      <c r="G641">
        <v>61.256597741323702</v>
      </c>
      <c r="H641">
        <v>-5.2798333456972903</v>
      </c>
      <c r="I641">
        <v>-9.2869662207724204</v>
      </c>
      <c r="J641">
        <v>-8.2825367083069708</v>
      </c>
      <c r="K641">
        <v>125.21821299461</v>
      </c>
      <c r="L641">
        <v>106.99767383307</v>
      </c>
      <c r="M641">
        <v>41.517080048246399</v>
      </c>
      <c r="N641">
        <v>1.4724966212537001</v>
      </c>
      <c r="O641">
        <v>15.4838709677419</v>
      </c>
      <c r="P641">
        <v>90.769230769230703</v>
      </c>
      <c r="Q641">
        <v>0.26822825302514902</v>
      </c>
    </row>
    <row r="642" spans="1:17" hidden="1" x14ac:dyDescent="0.3">
      <c r="A642" t="s">
        <v>1417</v>
      </c>
      <c r="B642" t="s">
        <v>1418</v>
      </c>
      <c r="C642" t="str">
        <f>IFERROR(VLOOKUP(Table1[[#This Row],[Ticker]],[1]!Table2[[Symbol]:[Industry]],2,FALSE),"-")</f>
        <v>-</v>
      </c>
      <c r="D642" t="s">
        <v>595</v>
      </c>
      <c r="E642">
        <v>7244.8184314800001</v>
      </c>
      <c r="F642">
        <v>3649.2</v>
      </c>
      <c r="G642">
        <v>-10.672318573698901</v>
      </c>
      <c r="H642">
        <v>-8.9707458864123897</v>
      </c>
      <c r="I642">
        <v>-5.1402394958785198</v>
      </c>
      <c r="J642">
        <v>-4.19857924655921</v>
      </c>
      <c r="K642">
        <v>3755.0356801188</v>
      </c>
      <c r="L642">
        <v>3506.8260236132801</v>
      </c>
      <c r="M642">
        <v>35.257148475894901</v>
      </c>
      <c r="N642">
        <v>0.50396164976594304</v>
      </c>
      <c r="O642">
        <v>17.527129233804601</v>
      </c>
      <c r="P642">
        <v>20.5729295732765</v>
      </c>
      <c r="Q642">
        <v>-3.0673666881334001E-2</v>
      </c>
    </row>
    <row r="643" spans="1:17" hidden="1" x14ac:dyDescent="0.3">
      <c r="A643" t="s">
        <v>1419</v>
      </c>
      <c r="B643" t="s">
        <v>1420</v>
      </c>
      <c r="C643" t="str">
        <f>IFERROR(VLOOKUP(Table1[[#This Row],[Ticker]],[1]!Table2[[Symbol]:[Industry]],2,FALSE),"-")</f>
        <v>-</v>
      </c>
      <c r="D643" t="s">
        <v>260</v>
      </c>
      <c r="E643">
        <v>7228.4538760349997</v>
      </c>
      <c r="F643">
        <v>3148.05</v>
      </c>
      <c r="G643">
        <v>70.6129562146116</v>
      </c>
      <c r="H643">
        <v>-0.64538182815136302</v>
      </c>
      <c r="I643">
        <v>18.980495338908199</v>
      </c>
      <c r="J643">
        <v>-12.2436511376266</v>
      </c>
      <c r="K643">
        <v>2905.4061878358302</v>
      </c>
      <c r="L643">
        <v>2400.0720669293701</v>
      </c>
      <c r="M643">
        <v>46.308450539534597</v>
      </c>
      <c r="N643">
        <v>1.63739685249613</v>
      </c>
      <c r="O643">
        <v>22.7744159082606</v>
      </c>
      <c r="P643">
        <v>105.419249592169</v>
      </c>
      <c r="Q643">
        <v>0.13588151922505301</v>
      </c>
    </row>
    <row r="644" spans="1:17" x14ac:dyDescent="0.3">
      <c r="A644" t="s">
        <v>1421</v>
      </c>
      <c r="B644" t="s">
        <v>1422</v>
      </c>
      <c r="C644" t="str">
        <f>IFERROR(VLOOKUP(Table1[[#This Row],[Ticker]],[1]!Table2[[Symbol]:[Industry]],2,FALSE),"-")</f>
        <v>-</v>
      </c>
      <c r="D644" t="s">
        <v>368</v>
      </c>
      <c r="E644">
        <v>7209.5364268200001</v>
      </c>
      <c r="F644">
        <v>317.7</v>
      </c>
      <c r="G644">
        <v>93.591841424042698</v>
      </c>
      <c r="H644">
        <v>-6.2303237186775702</v>
      </c>
      <c r="I644">
        <v>69.206812430177095</v>
      </c>
      <c r="J644">
        <v>-9.6934994600138307</v>
      </c>
      <c r="K644">
        <v>315.36426280097498</v>
      </c>
      <c r="L644">
        <v>247.245714090598</v>
      </c>
      <c r="M644">
        <v>41.238910412785401</v>
      </c>
      <c r="N644">
        <v>0.63699560723426296</v>
      </c>
      <c r="O644">
        <v>14.101353478124</v>
      </c>
      <c r="P644">
        <v>145.32818532818499</v>
      </c>
      <c r="Q644">
        <v>0.13418216329914501</v>
      </c>
    </row>
    <row r="645" spans="1:17" x14ac:dyDescent="0.3">
      <c r="A645" t="s">
        <v>1423</v>
      </c>
      <c r="B645" t="s">
        <v>1424</v>
      </c>
      <c r="C645" t="str">
        <f>IFERROR(VLOOKUP(Table1[[#This Row],[Ticker]],[1]!Table2[[Symbol]:[Industry]],2,FALSE),"-")</f>
        <v>-</v>
      </c>
      <c r="D645" t="s">
        <v>98</v>
      </c>
      <c r="E645">
        <v>7185.9892382199996</v>
      </c>
      <c r="F645">
        <v>2935.4</v>
      </c>
      <c r="G645">
        <v>66.083423915625204</v>
      </c>
      <c r="H645">
        <v>2.83803953995859</v>
      </c>
      <c r="I645">
        <v>0.83595754730523797</v>
      </c>
      <c r="J645">
        <v>-7.6755981618978497</v>
      </c>
      <c r="K645">
        <v>2834.8093624469202</v>
      </c>
      <c r="L645">
        <v>2400.9017538047901</v>
      </c>
      <c r="M645">
        <v>40.701978119832802</v>
      </c>
      <c r="N645">
        <v>1.19072722058572</v>
      </c>
      <c r="O645">
        <v>14.805477958710799</v>
      </c>
      <c r="P645">
        <v>93.621582401635806</v>
      </c>
      <c r="Q645">
        <v>0.188181349059727</v>
      </c>
    </row>
    <row r="646" spans="1:17" x14ac:dyDescent="0.3">
      <c r="A646" t="s">
        <v>1425</v>
      </c>
      <c r="B646" t="s">
        <v>1426</v>
      </c>
      <c r="C646" t="str">
        <f>IFERROR(VLOOKUP(Table1[[#This Row],[Ticker]],[1]!Table2[[Symbol]:[Industry]],2,FALSE),"-")</f>
        <v>-</v>
      </c>
      <c r="D646" t="s">
        <v>465</v>
      </c>
      <c r="E646">
        <v>7165.8056447999998</v>
      </c>
      <c r="F646">
        <v>1003.5</v>
      </c>
      <c r="G646">
        <v>73.652716049171403</v>
      </c>
      <c r="H646">
        <v>12.3025677948546</v>
      </c>
      <c r="I646">
        <v>-1.2228430810965301</v>
      </c>
      <c r="J646">
        <v>10.4827046158623</v>
      </c>
      <c r="K646">
        <v>920.28429012687502</v>
      </c>
      <c r="L646">
        <v>828.02063868020502</v>
      </c>
      <c r="M646">
        <v>57.5924198050404</v>
      </c>
      <c r="N646">
        <v>2.1195328907817501</v>
      </c>
      <c r="O646">
        <v>12.406576980568</v>
      </c>
      <c r="P646">
        <v>108.173425993154</v>
      </c>
      <c r="Q646">
        <v>0.14795214911888999</v>
      </c>
    </row>
    <row r="647" spans="1:17" hidden="1" x14ac:dyDescent="0.3">
      <c r="A647" t="s">
        <v>1427</v>
      </c>
      <c r="B647" t="s">
        <v>1428</v>
      </c>
      <c r="C647" t="str">
        <f>IFERROR(VLOOKUP(Table1[[#This Row],[Ticker]],[1]!Table2[[Symbol]:[Industry]],2,FALSE),"-")</f>
        <v>-</v>
      </c>
      <c r="D647" t="s">
        <v>130</v>
      </c>
      <c r="E647">
        <v>7161.2184476000002</v>
      </c>
      <c r="F647">
        <v>296.8</v>
      </c>
      <c r="G647">
        <v>233.82199102128101</v>
      </c>
      <c r="H647">
        <v>-15.0679592318806</v>
      </c>
      <c r="I647">
        <v>27.607372001172699</v>
      </c>
      <c r="J647">
        <v>-4.2675086817430401</v>
      </c>
      <c r="K647">
        <v>312.774858566153</v>
      </c>
      <c r="L647">
        <v>235.02867682648699</v>
      </c>
      <c r="M647">
        <v>29.721926394111101</v>
      </c>
      <c r="N647">
        <v>0.735566570321875</v>
      </c>
      <c r="O647">
        <v>29.380053908355698</v>
      </c>
      <c r="P647">
        <v>276.888888888888</v>
      </c>
      <c r="Q647">
        <v>0.13121006141802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Row],[Ticker]],[1]!Table2[[Symbol]:[Industry]],2,FALSE),"-")</f>
        <v>-</v>
      </c>
      <c r="D648" t="s">
        <v>24</v>
      </c>
      <c r="E648">
        <v>7150.35990537</v>
      </c>
      <c r="F648">
        <v>451.55</v>
      </c>
      <c r="G648">
        <v>-23.541340360610501</v>
      </c>
      <c r="H648">
        <v>-6.1495318431729</v>
      </c>
      <c r="I648">
        <v>-21.350778933594199</v>
      </c>
      <c r="J648">
        <v>1.24003397696132</v>
      </c>
      <c r="K648">
        <v>467.334512547011</v>
      </c>
      <c r="L648">
        <v>481.735015862409</v>
      </c>
      <c r="M648">
        <v>37.4571392791972</v>
      </c>
      <c r="N648">
        <v>3.0775578622868398</v>
      </c>
      <c r="O648">
        <v>35.389214926364701</v>
      </c>
      <c r="P648">
        <v>3.0818399726058701</v>
      </c>
    </row>
    <row r="649" spans="1:17" hidden="1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-</v>
      </c>
      <c r="D649" t="s">
        <v>51</v>
      </c>
      <c r="E649">
        <v>7117.9191957000003</v>
      </c>
      <c r="F649">
        <v>1403.4</v>
      </c>
      <c r="G649">
        <v>116.26259587430501</v>
      </c>
      <c r="H649">
        <v>18.9326118153975</v>
      </c>
      <c r="I649">
        <v>53.954127098252499</v>
      </c>
      <c r="J649">
        <v>3.69743154076144</v>
      </c>
      <c r="K649">
        <v>1225.5044250352801</v>
      </c>
      <c r="L649">
        <v>979.60078816071405</v>
      </c>
      <c r="M649">
        <v>64.303014156141003</v>
      </c>
      <c r="N649">
        <v>1.12471711719375</v>
      </c>
      <c r="O649">
        <v>4.0116859056576804</v>
      </c>
      <c r="P649">
        <v>224.823515796782</v>
      </c>
      <c r="Q649">
        <v>0.11319932348202399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Row],[Ticker]],[1]!Table2[[Symbol]:[Industry]],2,FALSE),"-")</f>
        <v>-</v>
      </c>
      <c r="D650" t="s">
        <v>545</v>
      </c>
      <c r="E650">
        <v>7100.7807770250001</v>
      </c>
      <c r="F650">
        <v>256.75</v>
      </c>
      <c r="G650">
        <v>-28.288798745825801</v>
      </c>
      <c r="H650">
        <v>-8.2172148787941293</v>
      </c>
      <c r="I650">
        <v>-14.4517241551887</v>
      </c>
      <c r="J650">
        <v>-1.53246337898133</v>
      </c>
      <c r="K650">
        <v>256.36956813515798</v>
      </c>
      <c r="L650">
        <v>259.90859259735402</v>
      </c>
      <c r="M650">
        <v>50.918809925876502</v>
      </c>
      <c r="N650">
        <v>1.00432381280089</v>
      </c>
      <c r="O650">
        <v>25.004868549172301</v>
      </c>
      <c r="P650">
        <v>16.7045454545454</v>
      </c>
      <c r="Q650">
        <v>-5.8721152575711998E-2</v>
      </c>
    </row>
    <row r="651" spans="1:17" hidden="1" x14ac:dyDescent="0.3">
      <c r="A651" t="s">
        <v>1435</v>
      </c>
      <c r="B651" t="s">
        <v>1436</v>
      </c>
      <c r="C651" t="str">
        <f>IFERROR(VLOOKUP(Table1[[#This Row],[Ticker]],[1]!Table2[[Symbol]:[Industry]],2,FALSE),"-")</f>
        <v>-</v>
      </c>
      <c r="D651" t="s">
        <v>60</v>
      </c>
      <c r="E651">
        <v>7079.0228291820004</v>
      </c>
      <c r="F651">
        <v>99.03</v>
      </c>
      <c r="G651">
        <v>362.64999048219101</v>
      </c>
      <c r="H651">
        <v>3.4435471011793299</v>
      </c>
      <c r="I651">
        <v>58.344301755540101</v>
      </c>
      <c r="J651">
        <v>-0.46289512592932702</v>
      </c>
      <c r="K651">
        <v>87.812625962535606</v>
      </c>
      <c r="L651">
        <v>63.611998475558799</v>
      </c>
      <c r="M651">
        <v>60.0892125352836</v>
      </c>
      <c r="N651">
        <v>0.66451654758394096</v>
      </c>
      <c r="O651">
        <v>8.5529637483590708</v>
      </c>
      <c r="P651">
        <v>407.84615384615302</v>
      </c>
      <c r="Q651">
        <v>9.4890621422654003E-2</v>
      </c>
    </row>
    <row r="652" spans="1:17" x14ac:dyDescent="0.3">
      <c r="A652" t="s">
        <v>1437</v>
      </c>
      <c r="B652" t="s">
        <v>1438</v>
      </c>
      <c r="C652" t="str">
        <f>IFERROR(VLOOKUP(Table1[[#This Row],[Ticker]],[1]!Table2[[Symbol]:[Industry]],2,FALSE),"-")</f>
        <v>-</v>
      </c>
      <c r="D652" t="s">
        <v>380</v>
      </c>
      <c r="E652">
        <v>7066.9994625999998</v>
      </c>
      <c r="F652">
        <v>363.4</v>
      </c>
      <c r="G652">
        <v>44.921498675150097</v>
      </c>
      <c r="H652">
        <v>-0.33241958555635898</v>
      </c>
      <c r="I652">
        <v>26.780160906421699</v>
      </c>
      <c r="J652">
        <v>2.8861093407360001</v>
      </c>
      <c r="K652">
        <v>321.63693948378801</v>
      </c>
      <c r="L652">
        <v>277.38365212234299</v>
      </c>
      <c r="M652">
        <v>72.748906591712498</v>
      </c>
      <c r="N652">
        <v>1.0968562614533199</v>
      </c>
      <c r="O652">
        <v>2.6967528893780899</v>
      </c>
      <c r="P652">
        <v>77.181862506094504</v>
      </c>
      <c r="Q652">
        <v>1.01774671305E-4</v>
      </c>
    </row>
    <row r="653" spans="1:17" x14ac:dyDescent="0.3">
      <c r="A653" t="s">
        <v>1439</v>
      </c>
      <c r="B653" t="s">
        <v>1440</v>
      </c>
      <c r="C653" t="str">
        <f>IFERROR(VLOOKUP(Table1[[#This Row],[Ticker]],[1]!Table2[[Symbol]:[Industry]],2,FALSE),"-")</f>
        <v>-</v>
      </c>
      <c r="D653" t="s">
        <v>210</v>
      </c>
      <c r="E653">
        <v>7055.7903328000002</v>
      </c>
      <c r="F653">
        <v>491.2</v>
      </c>
      <c r="G653">
        <v>102.532108750291</v>
      </c>
      <c r="H653">
        <v>-5.5261729797795001</v>
      </c>
      <c r="I653">
        <v>12.052879705405299</v>
      </c>
      <c r="J653">
        <v>-5.5279268742857601</v>
      </c>
      <c r="K653">
        <v>458.25858569229598</v>
      </c>
      <c r="L653">
        <v>383.88856120358002</v>
      </c>
      <c r="M653">
        <v>52.773110737040298</v>
      </c>
      <c r="N653">
        <v>0.61209145880774196</v>
      </c>
      <c r="O653">
        <v>6.1380293159609201</v>
      </c>
      <c r="P653">
        <v>126.82983144770201</v>
      </c>
      <c r="Q653">
        <v>0.13562914952628399</v>
      </c>
    </row>
    <row r="654" spans="1:17" hidden="1" x14ac:dyDescent="0.3">
      <c r="A654" t="s">
        <v>1441</v>
      </c>
      <c r="B654" t="s">
        <v>1442</v>
      </c>
      <c r="C654" t="str">
        <f>IFERROR(VLOOKUP(Table1[[#This Row],[Ticker]],[1]!Table2[[Symbol]:[Industry]],2,FALSE),"-")</f>
        <v>-</v>
      </c>
      <c r="D654" t="s">
        <v>260</v>
      </c>
      <c r="E654">
        <v>7045.1248320000004</v>
      </c>
      <c r="F654">
        <v>3205.5</v>
      </c>
      <c r="G654">
        <v>-9.9335354500852304</v>
      </c>
      <c r="H654">
        <v>-10.177174961611801</v>
      </c>
      <c r="I654">
        <v>16.748291760141701</v>
      </c>
      <c r="J654">
        <v>-3.2272298808825699</v>
      </c>
      <c r="K654">
        <v>3262.07304135505</v>
      </c>
      <c r="L654">
        <v>2852.0490501018899</v>
      </c>
      <c r="M654">
        <v>36.585369633577201</v>
      </c>
      <c r="N654">
        <v>0.71952255193563297</v>
      </c>
      <c r="O654">
        <v>21.353922944938301</v>
      </c>
      <c r="P654">
        <v>52.715578847069999</v>
      </c>
      <c r="Q654">
        <v>0.107774467930008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Row],[Ticker]],[1]!Table2[[Symbol]:[Industry]],2,FALSE),"-")</f>
        <v>-</v>
      </c>
      <c r="D655" t="s">
        <v>95</v>
      </c>
      <c r="E655">
        <v>7039.3342983399998</v>
      </c>
      <c r="F655">
        <v>1478.2</v>
      </c>
      <c r="G655">
        <v>-31.431557262443199</v>
      </c>
      <c r="H655">
        <v>4.8224571973788102</v>
      </c>
      <c r="I655">
        <v>-7.8867167563590996</v>
      </c>
      <c r="J655">
        <v>1.6788587157370001</v>
      </c>
      <c r="K655">
        <v>1437.60932865622</v>
      </c>
      <c r="L655">
        <v>1416.41458631969</v>
      </c>
      <c r="M655">
        <v>49.703209146753302</v>
      </c>
      <c r="N655">
        <v>1.07227918804189</v>
      </c>
      <c r="O655">
        <v>13.6483561087809</v>
      </c>
      <c r="P655">
        <v>18.256</v>
      </c>
      <c r="Q655">
        <v>-0.124618095229568</v>
      </c>
    </row>
    <row r="656" spans="1:17" x14ac:dyDescent="0.3">
      <c r="A656" t="s">
        <v>1445</v>
      </c>
      <c r="B656" t="s">
        <v>1446</v>
      </c>
      <c r="C656" t="str">
        <f>IFERROR(VLOOKUP(Table1[[#This Row],[Ticker]],[1]!Table2[[Symbol]:[Industry]],2,FALSE),"-")</f>
        <v>-</v>
      </c>
      <c r="D656" t="s">
        <v>116</v>
      </c>
      <c r="E656">
        <v>7025.1733580500004</v>
      </c>
      <c r="F656">
        <v>1164.5</v>
      </c>
      <c r="G656">
        <v>37.617527090028197</v>
      </c>
      <c r="H656">
        <v>3.4419953979425801</v>
      </c>
      <c r="I656">
        <v>3.9189239407913399</v>
      </c>
      <c r="J656">
        <v>0.48314582647573001</v>
      </c>
      <c r="K656">
        <v>1102.4174164829301</v>
      </c>
      <c r="L656">
        <v>935.73405858062699</v>
      </c>
      <c r="M656">
        <v>43.162491287600901</v>
      </c>
      <c r="N656">
        <v>0.64443727221719704</v>
      </c>
      <c r="O656">
        <v>15.5946758265349</v>
      </c>
      <c r="P656">
        <v>78.809980806141994</v>
      </c>
      <c r="Q656">
        <v>6.5263396560182999E-2</v>
      </c>
    </row>
    <row r="657" spans="1:17" x14ac:dyDescent="0.3">
      <c r="A657" t="s">
        <v>1447</v>
      </c>
      <c r="B657" t="s">
        <v>1448</v>
      </c>
      <c r="C657" t="str">
        <f>IFERROR(VLOOKUP(Table1[[#This Row],[Ticker]],[1]!Table2[[Symbol]:[Industry]],2,FALSE),"-")</f>
        <v>-</v>
      </c>
      <c r="D657" t="s">
        <v>21</v>
      </c>
      <c r="E657">
        <v>7017.8781097149904</v>
      </c>
      <c r="F657">
        <v>847.45</v>
      </c>
      <c r="G657">
        <v>66.904697430895894</v>
      </c>
      <c r="H657">
        <v>-4.9721966591325097</v>
      </c>
      <c r="I657">
        <v>67.880647555625103</v>
      </c>
      <c r="J657">
        <v>0.42785846567448899</v>
      </c>
      <c r="K657">
        <v>845.406501918461</v>
      </c>
      <c r="L657">
        <v>680.06112319364297</v>
      </c>
      <c r="M657">
        <v>39.577305847619897</v>
      </c>
      <c r="N657">
        <v>0.95391498141918696</v>
      </c>
      <c r="O657">
        <v>9.4695852262670392</v>
      </c>
      <c r="P657">
        <v>104.204819277108</v>
      </c>
      <c r="Q657">
        <v>0.13535472470726201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Row],[Ticker]],[1]!Table2[[Symbol]:[Industry]],2,FALSE),"-")</f>
        <v>-</v>
      </c>
      <c r="D658" t="s">
        <v>633</v>
      </c>
      <c r="E658">
        <v>7014.4634230880001</v>
      </c>
      <c r="F658">
        <v>143.84</v>
      </c>
      <c r="G658">
        <v>-33.118470794797503</v>
      </c>
      <c r="H658">
        <v>-4.4974624620526003</v>
      </c>
      <c r="I658">
        <v>-8.0503304269657008</v>
      </c>
      <c r="J658">
        <v>-6.8329833090886796</v>
      </c>
      <c r="K658">
        <v>138.19052446513999</v>
      </c>
      <c r="L658">
        <v>139.658629177666</v>
      </c>
      <c r="M658">
        <v>56.967139898103198</v>
      </c>
      <c r="N658">
        <v>1.4636534377302299</v>
      </c>
      <c r="O658">
        <v>24.478587319243601</v>
      </c>
      <c r="P658">
        <v>31.3607305936073</v>
      </c>
      <c r="Q658">
        <v>-9.2459360206521998E-2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Row],[Ticker]],[1]!Table2[[Symbol]:[Industry]],2,FALSE),"-")</f>
        <v>-</v>
      </c>
      <c r="D659" t="s">
        <v>51</v>
      </c>
      <c r="E659">
        <v>6997.3344804560002</v>
      </c>
      <c r="F659">
        <v>215.62</v>
      </c>
      <c r="G659">
        <v>-31.9369577739132</v>
      </c>
      <c r="H659">
        <v>-15.775218056575</v>
      </c>
      <c r="I659">
        <v>-51.1637627910617</v>
      </c>
      <c r="J659">
        <v>-4.3789704532197096</v>
      </c>
      <c r="K659">
        <v>236.167178541412</v>
      </c>
      <c r="L659">
        <v>267.26163619755698</v>
      </c>
      <c r="M659">
        <v>29.378790731611399</v>
      </c>
      <c r="N659">
        <v>0.59859334990454505</v>
      </c>
      <c r="O659">
        <v>119.274649846952</v>
      </c>
      <c r="P659">
        <v>9.9541050484446707</v>
      </c>
      <c r="Q659">
        <v>-2.8559709782989998E-2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Row],[Ticker]],[1]!Table2[[Symbol]:[Industry]],2,FALSE),"-")</f>
        <v>-</v>
      </c>
      <c r="D660" t="s">
        <v>465</v>
      </c>
      <c r="E660">
        <v>6965.9545452449902</v>
      </c>
      <c r="F660">
        <v>2316.4499999999998</v>
      </c>
      <c r="G660">
        <v>24.159850036370699</v>
      </c>
      <c r="H660">
        <v>56.057514089022298</v>
      </c>
      <c r="I660">
        <v>83.035780717349695</v>
      </c>
      <c r="J660">
        <v>15.1506713117431</v>
      </c>
      <c r="K660">
        <v>1771.1364955949</v>
      </c>
      <c r="L660">
        <v>1497.8232483023401</v>
      </c>
      <c r="M660">
        <v>76.835339559184405</v>
      </c>
      <c r="N660">
        <v>1.94108892074026</v>
      </c>
      <c r="O660">
        <v>7.6215761186298101</v>
      </c>
      <c r="P660">
        <v>116.137158852344</v>
      </c>
      <c r="Q660">
        <v>-8.7137236518410002E-2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Row],[Ticker]],[1]!Table2[[Symbol]:[Industry]],2,FALSE),"-")</f>
        <v>-</v>
      </c>
      <c r="D661" t="s">
        <v>1457</v>
      </c>
      <c r="E661">
        <v>6931.2282101999999</v>
      </c>
      <c r="F661">
        <v>905.55</v>
      </c>
      <c r="G661">
        <v>8.3193930746713498</v>
      </c>
      <c r="H661">
        <v>-2.4583594061506999</v>
      </c>
      <c r="I661">
        <v>-8.3669914381635397</v>
      </c>
      <c r="J661">
        <v>1.2645276739601701</v>
      </c>
      <c r="K661">
        <v>859.33274526981199</v>
      </c>
      <c r="L661">
        <v>784.229344593419</v>
      </c>
      <c r="M661">
        <v>46.653399054432803</v>
      </c>
      <c r="N661">
        <v>1.2355497469124901</v>
      </c>
      <c r="O661">
        <v>14.2841367124951</v>
      </c>
      <c r="P661">
        <v>53.093829247675302</v>
      </c>
      <c r="Q661">
        <v>2.3846600061479999E-3</v>
      </c>
    </row>
    <row r="662" spans="1:17" x14ac:dyDescent="0.3">
      <c r="A662" t="s">
        <v>1458</v>
      </c>
      <c r="B662" t="s">
        <v>1459</v>
      </c>
      <c r="C662" t="str">
        <f>IFERROR(VLOOKUP(Table1[[#This Row],[Ticker]],[1]!Table2[[Symbol]:[Industry]],2,FALSE),"-")</f>
        <v>-</v>
      </c>
      <c r="D662" t="s">
        <v>46</v>
      </c>
      <c r="E662">
        <v>6910.4550386699902</v>
      </c>
      <c r="F662">
        <v>186.14</v>
      </c>
      <c r="G662">
        <v>4.8326928448249999</v>
      </c>
      <c r="H662">
        <v>-8.7212448320826699</v>
      </c>
      <c r="I662">
        <v>-32.434947199374498</v>
      </c>
      <c r="J662">
        <v>-9.6943914986570796</v>
      </c>
      <c r="K662">
        <v>197.92900194442799</v>
      </c>
      <c r="L662">
        <v>189.68604831540799</v>
      </c>
      <c r="M662">
        <v>37.843803071261199</v>
      </c>
      <c r="N662">
        <v>1.7362752916242801</v>
      </c>
      <c r="O662">
        <v>33.931449446652998</v>
      </c>
      <c r="P662">
        <v>40.324161326799803</v>
      </c>
      <c r="Q662">
        <v>0.15043335746571199</v>
      </c>
    </row>
    <row r="663" spans="1:17" x14ac:dyDescent="0.3">
      <c r="A663" t="s">
        <v>1460</v>
      </c>
      <c r="B663" t="s">
        <v>1461</v>
      </c>
      <c r="C663" t="str">
        <f>IFERROR(VLOOKUP(Table1[[#This Row],[Ticker]],[1]!Table2[[Symbol]:[Industry]],2,FALSE),"-")</f>
        <v>-</v>
      </c>
      <c r="D663" t="s">
        <v>210</v>
      </c>
      <c r="E663">
        <v>6900.8948943199903</v>
      </c>
      <c r="F663">
        <v>498.4</v>
      </c>
      <c r="G663">
        <v>3.4678163633088599</v>
      </c>
      <c r="H663">
        <v>-6.9315565060009501</v>
      </c>
      <c r="I663">
        <v>12.909964577111801</v>
      </c>
      <c r="J663">
        <v>-5.1955730846329002</v>
      </c>
      <c r="K663">
        <v>499.76570823345497</v>
      </c>
      <c r="L663">
        <v>441.96324664356803</v>
      </c>
      <c r="M663">
        <v>37.521273789974799</v>
      </c>
      <c r="N663">
        <v>0.450540411647888</v>
      </c>
      <c r="O663">
        <v>13.553370786516799</v>
      </c>
      <c r="P663">
        <v>40.890459363957497</v>
      </c>
      <c r="Q663">
        <v>2.6426132367392E-2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Row],[Ticker]],[1]!Table2[[Symbol]:[Industry]],2,FALSE),"-")</f>
        <v>-</v>
      </c>
      <c r="D664" t="s">
        <v>51</v>
      </c>
      <c r="E664">
        <v>6900.61542302</v>
      </c>
      <c r="F664">
        <v>705.65</v>
      </c>
      <c r="G664">
        <v>72.6855375829563</v>
      </c>
      <c r="H664">
        <v>0.19180152106287601</v>
      </c>
      <c r="I664">
        <v>70.514623324318904</v>
      </c>
      <c r="J664">
        <v>-2.2604180555105899</v>
      </c>
      <c r="K664">
        <v>613.37417102810105</v>
      </c>
      <c r="L664">
        <v>487.17312546175799</v>
      </c>
      <c r="M664">
        <v>64.391218395959797</v>
      </c>
      <c r="N664">
        <v>1.07182092594923</v>
      </c>
      <c r="O664">
        <v>4.7828243463473301</v>
      </c>
      <c r="P664">
        <v>137.752695417789</v>
      </c>
      <c r="Q664">
        <v>4.5341451490399999E-4</v>
      </c>
    </row>
    <row r="665" spans="1:17" x14ac:dyDescent="0.3">
      <c r="A665" t="s">
        <v>1464</v>
      </c>
      <c r="B665" t="s">
        <v>1465</v>
      </c>
      <c r="C665" t="str">
        <f>IFERROR(VLOOKUP(Table1[[#This Row],[Ticker]],[1]!Table2[[Symbol]:[Industry]],2,FALSE),"-")</f>
        <v>-</v>
      </c>
      <c r="D665" t="s">
        <v>835</v>
      </c>
      <c r="E665">
        <v>6893.2380040199996</v>
      </c>
      <c r="F665">
        <v>38.9</v>
      </c>
      <c r="G665">
        <v>-26.855326888294002</v>
      </c>
      <c r="H665">
        <v>-6.6258173033763601</v>
      </c>
      <c r="I665">
        <v>-36.979145824092299</v>
      </c>
      <c r="J665">
        <v>-4.3747904986673296</v>
      </c>
      <c r="K665">
        <v>41.813509931128898</v>
      </c>
      <c r="L665">
        <v>43.3385578488951</v>
      </c>
      <c r="M665">
        <v>22.521418704154399</v>
      </c>
      <c r="N665">
        <v>1.8060617270713799</v>
      </c>
      <c r="O665">
        <v>38.817480719794297</v>
      </c>
      <c r="P665">
        <v>5.13513513513512</v>
      </c>
      <c r="Q665">
        <v>2.7389613838397001E-2</v>
      </c>
    </row>
    <row r="666" spans="1:17" x14ac:dyDescent="0.3">
      <c r="A666" t="s">
        <v>1466</v>
      </c>
      <c r="B666" t="s">
        <v>1467</v>
      </c>
      <c r="C666" t="str">
        <f>IFERROR(VLOOKUP(Table1[[#This Row],[Ticker]],[1]!Table2[[Symbol]:[Industry]],2,FALSE),"-")</f>
        <v>-</v>
      </c>
      <c r="D666" t="s">
        <v>1468</v>
      </c>
      <c r="E666">
        <v>6862.9751803919999</v>
      </c>
      <c r="F666">
        <v>215.56</v>
      </c>
      <c r="G666">
        <v>-25.012382634726698</v>
      </c>
      <c r="H666">
        <v>-8.1418548786660097</v>
      </c>
      <c r="I666">
        <v>1.3608186736735099</v>
      </c>
      <c r="J666">
        <v>-3.3811687744910701</v>
      </c>
      <c r="K666">
        <v>211.50762249027201</v>
      </c>
      <c r="L666">
        <v>198.12549164658</v>
      </c>
      <c r="M666">
        <v>42.905619345305197</v>
      </c>
      <c r="N666">
        <v>0.54404200799924396</v>
      </c>
      <c r="O666">
        <v>12.219335683800301</v>
      </c>
      <c r="P666">
        <v>27.099056603773501</v>
      </c>
      <c r="Q666">
        <v>-4.9479780025406997E-2</v>
      </c>
    </row>
    <row r="667" spans="1:17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-</v>
      </c>
      <c r="D667" t="s">
        <v>87</v>
      </c>
      <c r="E667">
        <v>6861.4875499299997</v>
      </c>
      <c r="F667">
        <v>3469.45</v>
      </c>
      <c r="G667">
        <v>17.648461441736501</v>
      </c>
      <c r="H667">
        <v>0.47267598533109401</v>
      </c>
      <c r="I667">
        <v>52.806095685705898</v>
      </c>
      <c r="J667">
        <v>-1.70547188645115</v>
      </c>
      <c r="K667">
        <v>3020.1022347024</v>
      </c>
      <c r="L667">
        <v>2455.9754145535899</v>
      </c>
      <c r="M667">
        <v>63.001110768230703</v>
      </c>
      <c r="N667">
        <v>0.84172525479042903</v>
      </c>
      <c r="O667">
        <v>7.6107163959705497</v>
      </c>
      <c r="P667">
        <v>117.52037617554799</v>
      </c>
      <c r="Q667">
        <v>-3.2697921510630001E-2</v>
      </c>
    </row>
    <row r="668" spans="1:17" hidden="1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1022</v>
      </c>
      <c r="E668">
        <v>6746.8437323999997</v>
      </c>
      <c r="F668">
        <v>128.5</v>
      </c>
      <c r="G668">
        <v>-13.636127401177999</v>
      </c>
      <c r="H668">
        <v>0.86347726502570099</v>
      </c>
      <c r="I668">
        <v>-6.8708260655769902</v>
      </c>
      <c r="K668">
        <v>120.10837337592</v>
      </c>
      <c r="M668">
        <v>1.05563603616817</v>
      </c>
      <c r="N668">
        <v>0.220588235294117</v>
      </c>
      <c r="O668">
        <v>3.00389105058367</v>
      </c>
      <c r="P668">
        <v>10.347788750536701</v>
      </c>
    </row>
    <row r="669" spans="1:17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-</v>
      </c>
      <c r="D669" t="s">
        <v>380</v>
      </c>
      <c r="E669">
        <v>6727.3015992000001</v>
      </c>
      <c r="F669">
        <v>137.13</v>
      </c>
      <c r="G669">
        <v>71.776255154495004</v>
      </c>
      <c r="H669">
        <v>-4.4947021858854797</v>
      </c>
      <c r="I669">
        <v>12.691729134364399</v>
      </c>
      <c r="J669">
        <v>-11.5705872253951</v>
      </c>
      <c r="K669">
        <v>133.333393574919</v>
      </c>
      <c r="L669">
        <v>107.494135586596</v>
      </c>
      <c r="M669">
        <v>41.955776172088598</v>
      </c>
      <c r="N669">
        <v>0.52340538586286001</v>
      </c>
      <c r="O669">
        <v>23.933493765040399</v>
      </c>
      <c r="P669">
        <v>110.807071483474</v>
      </c>
      <c r="Q669">
        <v>8.6543049498921998E-2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380</v>
      </c>
      <c r="E670">
        <v>6681.1848971999998</v>
      </c>
      <c r="F670">
        <v>82</v>
      </c>
      <c r="G670">
        <v>0.92088202041011502</v>
      </c>
      <c r="H670">
        <v>-3.5158388178430799</v>
      </c>
      <c r="I670">
        <v>-2.5423624873145898</v>
      </c>
      <c r="J670">
        <v>-12.4918534615288</v>
      </c>
      <c r="K670">
        <v>82.521800999003503</v>
      </c>
      <c r="L670">
        <v>74.401603993191998</v>
      </c>
      <c r="M670">
        <v>36.689129515561099</v>
      </c>
      <c r="N670">
        <v>0.96389675612447301</v>
      </c>
      <c r="O670">
        <v>19.939024390243802</v>
      </c>
      <c r="P670">
        <v>39.812446717817501</v>
      </c>
      <c r="Q670">
        <v>6.9357308555773003E-2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-</v>
      </c>
      <c r="D671" t="s">
        <v>46</v>
      </c>
      <c r="E671">
        <v>6667.1764037499997</v>
      </c>
      <c r="F671">
        <v>237.5</v>
      </c>
      <c r="G671">
        <v>103.943147188016</v>
      </c>
      <c r="H671">
        <v>-0.69669852943001598</v>
      </c>
      <c r="I671">
        <v>12.26380724883</v>
      </c>
      <c r="J671">
        <v>-7.7210795112734898</v>
      </c>
      <c r="K671">
        <v>227.764158392734</v>
      </c>
      <c r="L671">
        <v>181.00819655177699</v>
      </c>
      <c r="M671">
        <v>41.987758031989998</v>
      </c>
      <c r="N671">
        <v>0.82288638202120701</v>
      </c>
      <c r="O671">
        <v>14.484210526315699</v>
      </c>
      <c r="P671">
        <v>167.00393479482801</v>
      </c>
      <c r="Q671">
        <v>8.4628159291672E-2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-</v>
      </c>
      <c r="D672" t="s">
        <v>1310</v>
      </c>
      <c r="E672">
        <v>6636.6662775300001</v>
      </c>
      <c r="F672">
        <v>1402.96</v>
      </c>
      <c r="G672">
        <v>-15.084660537770899</v>
      </c>
      <c r="H672">
        <v>0.24214107448233799</v>
      </c>
      <c r="I672">
        <v>-5.9804811882429103</v>
      </c>
      <c r="J672">
        <v>2.12685511384224</v>
      </c>
      <c r="K672">
        <v>1381.7802080395199</v>
      </c>
      <c r="L672">
        <v>1348.26663522186</v>
      </c>
      <c r="M672">
        <v>77.088001342421407</v>
      </c>
      <c r="N672">
        <v>0.82440930204247698</v>
      </c>
      <c r="O672">
        <v>2.7114101613730801</v>
      </c>
      <c r="P672">
        <v>12.538402919825099</v>
      </c>
      <c r="Q672">
        <v>-5.5078309021881003E-2</v>
      </c>
    </row>
    <row r="673" spans="1:17" x14ac:dyDescent="0.3">
      <c r="A673" t="s">
        <v>1481</v>
      </c>
      <c r="B673" t="s">
        <v>1482</v>
      </c>
      <c r="C673" t="str">
        <f>IFERROR(VLOOKUP(Table1[[#This Row],[Ticker]],[1]!Table2[[Symbol]:[Industry]],2,FALSE),"-")</f>
        <v>-</v>
      </c>
      <c r="D673" t="s">
        <v>387</v>
      </c>
      <c r="E673">
        <v>6605.0201390430002</v>
      </c>
      <c r="F673">
        <v>212.61</v>
      </c>
      <c r="G673">
        <v>130.63883833930299</v>
      </c>
      <c r="H673">
        <v>-1.2206956814874701</v>
      </c>
      <c r="I673">
        <v>11.748599173693</v>
      </c>
      <c r="J673">
        <v>-0.25259693159666702</v>
      </c>
      <c r="K673">
        <v>203.85622964307601</v>
      </c>
      <c r="L673">
        <v>168.20305746953301</v>
      </c>
      <c r="M673">
        <v>50.396959743136399</v>
      </c>
      <c r="N673">
        <v>0.73333323871033596</v>
      </c>
      <c r="O673">
        <v>4.4823855886364496</v>
      </c>
      <c r="P673">
        <v>198.19074333800799</v>
      </c>
      <c r="Q673">
        <v>0.11291825194159701</v>
      </c>
    </row>
    <row r="674" spans="1:17" hidden="1" x14ac:dyDescent="0.3">
      <c r="A674" t="s">
        <v>1483</v>
      </c>
      <c r="B674" t="s">
        <v>1484</v>
      </c>
      <c r="C674" t="str">
        <f>IFERROR(VLOOKUP(Table1[[#This Row],[Ticker]],[1]!Table2[[Symbol]:[Industry]],2,FALSE),"-")</f>
        <v>-</v>
      </c>
      <c r="D674" t="s">
        <v>1485</v>
      </c>
      <c r="E674">
        <v>6601.7649600000004</v>
      </c>
      <c r="F674">
        <v>3169.05</v>
      </c>
      <c r="G674">
        <v>1201.9784269445099</v>
      </c>
      <c r="H674">
        <v>-4.81339210129335</v>
      </c>
      <c r="I674">
        <v>163.203872779476</v>
      </c>
      <c r="J674">
        <v>-4.92768548325959</v>
      </c>
      <c r="K674">
        <v>2865.8675462511701</v>
      </c>
      <c r="L674">
        <v>1824.0901823286899</v>
      </c>
      <c r="M674">
        <v>51.823341437246903</v>
      </c>
      <c r="N674">
        <v>0.66724152090005695</v>
      </c>
      <c r="O674">
        <v>12.620501412095001</v>
      </c>
      <c r="P674">
        <v>1445.87804878048</v>
      </c>
    </row>
    <row r="675" spans="1:17" x14ac:dyDescent="0.3">
      <c r="A675" t="s">
        <v>1486</v>
      </c>
      <c r="B675" t="s">
        <v>1487</v>
      </c>
      <c r="C675" t="str">
        <f>IFERROR(VLOOKUP(Table1[[#This Row],[Ticker]],[1]!Table2[[Symbol]:[Industry]],2,FALSE),"-")</f>
        <v>-</v>
      </c>
      <c r="D675" t="s">
        <v>24</v>
      </c>
      <c r="E675">
        <v>6556.1114296440001</v>
      </c>
      <c r="F675">
        <v>25.06</v>
      </c>
      <c r="G675">
        <v>14.4967563775385</v>
      </c>
      <c r="H675">
        <v>-7.8339759525513601</v>
      </c>
      <c r="I675">
        <v>-36.961814123915097</v>
      </c>
      <c r="J675">
        <v>-6.1330162989685304</v>
      </c>
      <c r="K675">
        <v>26.9311125816354</v>
      </c>
      <c r="L675">
        <v>26.225581702080799</v>
      </c>
      <c r="M675">
        <v>22.5222308335557</v>
      </c>
      <c r="N675">
        <v>0.91852941498816898</v>
      </c>
      <c r="O675">
        <v>47.173683429311403</v>
      </c>
      <c r="P675">
        <v>39.543184083186198</v>
      </c>
      <c r="Q675">
        <v>0.10056421038305299</v>
      </c>
    </row>
    <row r="676" spans="1:17" x14ac:dyDescent="0.3">
      <c r="A676" t="s">
        <v>1488</v>
      </c>
      <c r="B676" t="s">
        <v>1489</v>
      </c>
      <c r="C676" t="str">
        <f>IFERROR(VLOOKUP(Table1[[#This Row],[Ticker]],[1]!Table2[[Symbol]:[Industry]],2,FALSE),"-")</f>
        <v>-</v>
      </c>
      <c r="D676" t="s">
        <v>210</v>
      </c>
      <c r="E676">
        <v>6539.1682711949998</v>
      </c>
      <c r="F676">
        <v>2278.15</v>
      </c>
      <c r="G676">
        <v>134.91147563190901</v>
      </c>
      <c r="H676">
        <v>-11.971420118052</v>
      </c>
      <c r="I676">
        <v>49.905856623031497</v>
      </c>
      <c r="J676">
        <v>-4.1720336465288099</v>
      </c>
      <c r="K676">
        <v>2201.56968071744</v>
      </c>
      <c r="L676">
        <v>1632.15894081901</v>
      </c>
      <c r="M676">
        <v>28.511631480152701</v>
      </c>
      <c r="N676">
        <v>0.431305335321441</v>
      </c>
      <c r="O676">
        <v>29.583214450321499</v>
      </c>
      <c r="P676">
        <v>183</v>
      </c>
      <c r="Q676">
        <v>0.13372207401330499</v>
      </c>
    </row>
    <row r="677" spans="1:17" x14ac:dyDescent="0.3">
      <c r="A677" t="s">
        <v>1490</v>
      </c>
      <c r="B677" t="s">
        <v>1491</v>
      </c>
      <c r="C677" t="str">
        <f>IFERROR(VLOOKUP(Table1[[#This Row],[Ticker]],[1]!Table2[[Symbol]:[Industry]],2,FALSE),"-")</f>
        <v>-</v>
      </c>
      <c r="D677" t="s">
        <v>166</v>
      </c>
      <c r="E677">
        <v>6529.51422</v>
      </c>
      <c r="F677">
        <v>943.2</v>
      </c>
      <c r="G677">
        <v>54.112760585445301</v>
      </c>
      <c r="H677">
        <v>0.70351882483872397</v>
      </c>
      <c r="I677">
        <v>64.002957722986594</v>
      </c>
      <c r="J677">
        <v>0.91725274145107805</v>
      </c>
      <c r="K677">
        <v>872.88211885203202</v>
      </c>
      <c r="L677">
        <v>697.46209552749394</v>
      </c>
      <c r="M677">
        <v>56.055976840590702</v>
      </c>
      <c r="N677">
        <v>0.97415356145149501</v>
      </c>
      <c r="O677">
        <v>7.0822731128074601</v>
      </c>
      <c r="P677">
        <v>115.785861358956</v>
      </c>
      <c r="Q677">
        <v>2.5448964795479999E-2</v>
      </c>
    </row>
    <row r="678" spans="1:17" hidden="1" x14ac:dyDescent="0.3">
      <c r="A678" t="s">
        <v>1492</v>
      </c>
      <c r="B678" t="s">
        <v>1493</v>
      </c>
      <c r="C678" t="str">
        <f>IFERROR(VLOOKUP(Table1[[#This Row],[Ticker]],[1]!Table2[[Symbol]:[Industry]],2,FALSE),"-")</f>
        <v>-</v>
      </c>
      <c r="D678" t="s">
        <v>1310</v>
      </c>
      <c r="E678">
        <v>6496.9056107910001</v>
      </c>
      <c r="F678">
        <v>1168.5</v>
      </c>
      <c r="G678">
        <v>-15.7283273469269</v>
      </c>
      <c r="H678">
        <v>0.85502560850102205</v>
      </c>
      <c r="I678">
        <v>-6.7952523983174702</v>
      </c>
      <c r="J678">
        <v>2.6188635061151899</v>
      </c>
      <c r="K678">
        <v>1156.0711743971499</v>
      </c>
      <c r="L678">
        <v>1129.2374299804601</v>
      </c>
      <c r="M678">
        <v>63.340787818078198</v>
      </c>
      <c r="N678">
        <v>1.43599716920578</v>
      </c>
      <c r="O678">
        <v>13.4257595207531</v>
      </c>
      <c r="P678">
        <v>34.9603261685589</v>
      </c>
    </row>
    <row r="679" spans="1:17" x14ac:dyDescent="0.3">
      <c r="A679" t="s">
        <v>1494</v>
      </c>
      <c r="B679" t="s">
        <v>1495</v>
      </c>
      <c r="C679" t="str">
        <f>IFERROR(VLOOKUP(Table1[[#This Row],[Ticker]],[1]!Table2[[Symbol]:[Industry]],2,FALSE),"-")</f>
        <v>-</v>
      </c>
      <c r="D679" t="s">
        <v>1496</v>
      </c>
      <c r="E679">
        <v>6490.9918563749998</v>
      </c>
      <c r="F679">
        <v>497.25</v>
      </c>
      <c r="G679">
        <v>-24.870900405252701</v>
      </c>
      <c r="H679">
        <v>-4.6128619480103401</v>
      </c>
      <c r="I679">
        <v>-29.048982407896101</v>
      </c>
      <c r="J679">
        <v>-9.2688922794912703</v>
      </c>
      <c r="K679">
        <v>514.57050471377602</v>
      </c>
      <c r="L679">
        <v>503.75669360695298</v>
      </c>
      <c r="M679">
        <v>35.830798055974199</v>
      </c>
      <c r="N679">
        <v>2.1514679923676701</v>
      </c>
      <c r="O679">
        <v>34.610356963298102</v>
      </c>
      <c r="P679">
        <v>27.157652474108101</v>
      </c>
      <c r="Q679">
        <v>3.9230067683276998E-2</v>
      </c>
    </row>
    <row r="680" spans="1:17" x14ac:dyDescent="0.3">
      <c r="A680" t="s">
        <v>1497</v>
      </c>
      <c r="B680" t="s">
        <v>1498</v>
      </c>
      <c r="C680" t="str">
        <f>IFERROR(VLOOKUP(Table1[[#This Row],[Ticker]],[1]!Table2[[Symbol]:[Industry]],2,FALSE),"-")</f>
        <v>-</v>
      </c>
      <c r="D680" t="s">
        <v>595</v>
      </c>
      <c r="E680">
        <v>6471.1727901800004</v>
      </c>
      <c r="F680">
        <v>485.8</v>
      </c>
      <c r="G680">
        <v>20.020826696958601</v>
      </c>
      <c r="H680">
        <v>-10.759282268235401</v>
      </c>
      <c r="I680">
        <v>-16.5637238902573</v>
      </c>
      <c r="J680">
        <v>-4.1635658116776399</v>
      </c>
      <c r="K680">
        <v>491.85782564956702</v>
      </c>
      <c r="L680">
        <v>448.93712158152198</v>
      </c>
      <c r="M680">
        <v>42.522722441644902</v>
      </c>
      <c r="N680">
        <v>1.55196778820259</v>
      </c>
      <c r="O680">
        <v>15.232606010703901</v>
      </c>
      <c r="P680">
        <v>63.1296171927468</v>
      </c>
      <c r="Q680">
        <v>8.3902735020858002E-2</v>
      </c>
    </row>
    <row r="681" spans="1:17" x14ac:dyDescent="0.3">
      <c r="A681" t="s">
        <v>1499</v>
      </c>
      <c r="B681" t="s">
        <v>1500</v>
      </c>
      <c r="C681" t="str">
        <f>IFERROR(VLOOKUP(Table1[[#This Row],[Ticker]],[1]!Table2[[Symbol]:[Industry]],2,FALSE),"-")</f>
        <v>-</v>
      </c>
      <c r="D681" t="s">
        <v>1501</v>
      </c>
      <c r="E681">
        <v>6444.3784523949998</v>
      </c>
      <c r="F681">
        <v>473.45</v>
      </c>
      <c r="G681">
        <v>-0.36772816215864801</v>
      </c>
      <c r="H681">
        <v>-1.5430349663342899</v>
      </c>
      <c r="I681">
        <v>-7.86927452634459</v>
      </c>
      <c r="J681">
        <v>-0.95768692694981905</v>
      </c>
      <c r="K681">
        <v>465.607508542186</v>
      </c>
      <c r="L681">
        <v>447.45312393606503</v>
      </c>
      <c r="M681">
        <v>53.154572138166202</v>
      </c>
      <c r="N681">
        <v>0.90929378951126205</v>
      </c>
      <c r="O681">
        <v>21.8502481782659</v>
      </c>
      <c r="P681">
        <v>38.314344142564998</v>
      </c>
    </row>
    <row r="682" spans="1:17" x14ac:dyDescent="0.3">
      <c r="A682" t="s">
        <v>1502</v>
      </c>
      <c r="B682" t="s">
        <v>1503</v>
      </c>
      <c r="C682" t="str">
        <f>IFERROR(VLOOKUP(Table1[[#This Row],[Ticker]],[1]!Table2[[Symbol]:[Industry]],2,FALSE),"-")</f>
        <v>-</v>
      </c>
      <c r="D682" t="s">
        <v>407</v>
      </c>
      <c r="E682">
        <v>6439.0772409599904</v>
      </c>
      <c r="F682">
        <v>582.4</v>
      </c>
      <c r="G682">
        <v>-38.020816520718398</v>
      </c>
      <c r="H682">
        <v>-15.3351221747502</v>
      </c>
      <c r="I682">
        <v>-20.701146422015601</v>
      </c>
      <c r="J682">
        <v>-9.4663983669078107</v>
      </c>
      <c r="K682">
        <v>656.00350272161995</v>
      </c>
      <c r="L682">
        <v>648.461080611851</v>
      </c>
      <c r="M682">
        <v>10.329684478826699</v>
      </c>
      <c r="N682">
        <v>0.63184485985873895</v>
      </c>
      <c r="O682">
        <v>33.241758241758198</v>
      </c>
      <c r="P682">
        <v>11.7099836961733</v>
      </c>
      <c r="Q682">
        <v>-5.9627744471366997E-2</v>
      </c>
    </row>
    <row r="683" spans="1:17" hidden="1" x14ac:dyDescent="0.3">
      <c r="A683" t="s">
        <v>1504</v>
      </c>
      <c r="B683" t="s">
        <v>1505</v>
      </c>
      <c r="C683" t="str">
        <f>IFERROR(VLOOKUP(Table1[[#This Row],[Ticker]],[1]!Table2[[Symbol]:[Industry]],2,FALSE),"-")</f>
        <v>-</v>
      </c>
      <c r="D683" t="s">
        <v>116</v>
      </c>
      <c r="E683">
        <v>6422.4093024149997</v>
      </c>
      <c r="F683">
        <v>560.54999999999995</v>
      </c>
      <c r="G683">
        <v>-25.5208913844567</v>
      </c>
      <c r="H683">
        <v>-0.45141200003284798</v>
      </c>
      <c r="I683">
        <v>-7.2177995432153201</v>
      </c>
      <c r="J683">
        <v>-5.6866725141234298</v>
      </c>
      <c r="K683">
        <v>549.24212797179905</v>
      </c>
      <c r="L683">
        <v>531.99717327473797</v>
      </c>
      <c r="M683">
        <v>37.274305879535</v>
      </c>
      <c r="N683">
        <v>0.38980548977496099</v>
      </c>
      <c r="O683">
        <v>12.3806975292124</v>
      </c>
      <c r="P683">
        <v>20.032119914346801</v>
      </c>
      <c r="Q683">
        <v>2.8866384578851E-2</v>
      </c>
    </row>
    <row r="684" spans="1:17" hidden="1" x14ac:dyDescent="0.3">
      <c r="A684" t="s">
        <v>1506</v>
      </c>
      <c r="B684" t="s">
        <v>1507</v>
      </c>
      <c r="C684" t="str">
        <f>IFERROR(VLOOKUP(Table1[[#This Row],[Ticker]],[1]!Table2[[Symbol]:[Industry]],2,FALSE),"-")</f>
        <v>-</v>
      </c>
      <c r="D684" t="s">
        <v>127</v>
      </c>
      <c r="E684">
        <v>6410.30377082</v>
      </c>
      <c r="F684">
        <v>165.46</v>
      </c>
      <c r="G684">
        <v>-24.140807293399501</v>
      </c>
      <c r="H684">
        <v>-4.9640223627310203</v>
      </c>
      <c r="I684">
        <v>-10.950078711507601</v>
      </c>
      <c r="J684">
        <v>-4.9627916474884897</v>
      </c>
      <c r="M684">
        <v>39.5120510197927</v>
      </c>
      <c r="O684">
        <v>19.364196784721301</v>
      </c>
      <c r="P684">
        <v>22.562962962962899</v>
      </c>
    </row>
    <row r="685" spans="1:17" x14ac:dyDescent="0.3">
      <c r="A685" t="s">
        <v>1508</v>
      </c>
      <c r="B685" t="s">
        <v>1509</v>
      </c>
      <c r="C685" t="str">
        <f>IFERROR(VLOOKUP(Table1[[#This Row],[Ticker]],[1]!Table2[[Symbol]:[Industry]],2,FALSE),"-")</f>
        <v>-</v>
      </c>
      <c r="D685" t="s">
        <v>465</v>
      </c>
      <c r="E685">
        <v>6407.2628816199904</v>
      </c>
      <c r="F685">
        <v>451.3</v>
      </c>
      <c r="G685">
        <v>-51.671786685283102</v>
      </c>
      <c r="H685">
        <v>-7.7057648391234101</v>
      </c>
      <c r="I685">
        <v>-27.6655397525452</v>
      </c>
      <c r="J685">
        <v>-3.2302174829438601</v>
      </c>
      <c r="K685">
        <v>478.46730361248899</v>
      </c>
      <c r="L685">
        <v>532.58006412891405</v>
      </c>
      <c r="M685">
        <v>35.803063275954003</v>
      </c>
      <c r="N685">
        <v>0.96386136223464902</v>
      </c>
      <c r="O685">
        <v>60.170618214048297</v>
      </c>
      <c r="P685">
        <v>5.3208868144690697</v>
      </c>
      <c r="Q685">
        <v>-3.7210832000927001E-2</v>
      </c>
    </row>
    <row r="686" spans="1:17" x14ac:dyDescent="0.3">
      <c r="A686" t="s">
        <v>1510</v>
      </c>
      <c r="B686" t="s">
        <v>1511</v>
      </c>
      <c r="C686" t="str">
        <f>IFERROR(VLOOKUP(Table1[[#This Row],[Ticker]],[1]!Table2[[Symbol]:[Industry]],2,FALSE),"-")</f>
        <v>-</v>
      </c>
      <c r="D686" t="s">
        <v>375</v>
      </c>
      <c r="E686">
        <v>6405.4836276199903</v>
      </c>
      <c r="F686">
        <v>279.85000000000002</v>
      </c>
      <c r="G686">
        <v>-53.090945917389199</v>
      </c>
      <c r="H686">
        <v>-13.2132699982968</v>
      </c>
      <c r="I686">
        <v>-33.164893533761798</v>
      </c>
      <c r="J686">
        <v>-10.165091195791501</v>
      </c>
      <c r="K686">
        <v>300.56092621358903</v>
      </c>
      <c r="L686">
        <v>320.022530852351</v>
      </c>
      <c r="M686">
        <v>30.095656694563999</v>
      </c>
      <c r="N686">
        <v>0.87595334452934703</v>
      </c>
      <c r="O686">
        <v>68.268715383241002</v>
      </c>
      <c r="P686">
        <v>8.4059655239202105</v>
      </c>
      <c r="Q686">
        <v>-1.3117112010184E-2</v>
      </c>
    </row>
    <row r="687" spans="1:17" x14ac:dyDescent="0.3">
      <c r="A687" t="s">
        <v>1512</v>
      </c>
      <c r="B687" t="s">
        <v>1513</v>
      </c>
      <c r="C687" t="str">
        <f>IFERROR(VLOOKUP(Table1[[#This Row],[Ticker]],[1]!Table2[[Symbol]:[Industry]],2,FALSE),"-")</f>
        <v>-</v>
      </c>
      <c r="D687" t="s">
        <v>422</v>
      </c>
      <c r="E687">
        <v>6379.1219518219996</v>
      </c>
      <c r="F687">
        <v>206.74</v>
      </c>
      <c r="G687">
        <v>185.97110633704</v>
      </c>
      <c r="H687">
        <v>-4.5669079759108602</v>
      </c>
      <c r="I687">
        <v>16.588204913233199</v>
      </c>
      <c r="J687">
        <v>-5.83855018321605</v>
      </c>
      <c r="K687">
        <v>194.920423581856</v>
      </c>
      <c r="L687">
        <v>156.74747409674299</v>
      </c>
      <c r="M687">
        <v>56.528182926307402</v>
      </c>
      <c r="N687">
        <v>1.0851286656714401</v>
      </c>
      <c r="O687">
        <v>16.039469865531501</v>
      </c>
      <c r="P687">
        <v>226.86166007905101</v>
      </c>
      <c r="Q687">
        <v>7.3739835570467996E-2</v>
      </c>
    </row>
    <row r="688" spans="1:17" hidden="1" x14ac:dyDescent="0.3">
      <c r="A688" t="s">
        <v>1514</v>
      </c>
      <c r="B688" t="s">
        <v>1515</v>
      </c>
      <c r="C688" t="str">
        <f>IFERROR(VLOOKUP(Table1[[#This Row],[Ticker]],[1]!Table2[[Symbol]:[Industry]],2,FALSE),"-")</f>
        <v>-</v>
      </c>
      <c r="D688" t="s">
        <v>43</v>
      </c>
      <c r="E688">
        <v>6366.2657835</v>
      </c>
      <c r="F688">
        <v>4138.05</v>
      </c>
      <c r="G688">
        <v>-6.0235398689325601</v>
      </c>
      <c r="H688">
        <v>0.27915378391382301</v>
      </c>
      <c r="I688">
        <v>4.1446639682647799</v>
      </c>
      <c r="J688">
        <v>-4.1378812416954096</v>
      </c>
      <c r="K688">
        <v>4141.9407282110997</v>
      </c>
      <c r="L688">
        <v>3827.7005031427402</v>
      </c>
      <c r="M688">
        <v>43.472399967802502</v>
      </c>
      <c r="N688">
        <v>3.2584597151864898</v>
      </c>
      <c r="O688">
        <v>17.198922197653399</v>
      </c>
      <c r="P688">
        <v>30.992402659069299</v>
      </c>
      <c r="Q688">
        <v>-1.9486082945357999E-2</v>
      </c>
    </row>
    <row r="689" spans="1:17" hidden="1" x14ac:dyDescent="0.3">
      <c r="A689" t="s">
        <v>1516</v>
      </c>
      <c r="B689" t="s">
        <v>1517</v>
      </c>
      <c r="C689" t="str">
        <f>IFERROR(VLOOKUP(Table1[[#This Row],[Ticker]],[1]!Table2[[Symbol]:[Industry]],2,FALSE),"-")</f>
        <v>-</v>
      </c>
      <c r="D689" t="s">
        <v>46</v>
      </c>
      <c r="E689">
        <v>6347.84</v>
      </c>
      <c r="F689">
        <v>90</v>
      </c>
      <c r="G689">
        <v>-31.200410997075601</v>
      </c>
      <c r="H689">
        <v>-2.0947495039427499</v>
      </c>
      <c r="I689">
        <v>-18.009682415183601</v>
      </c>
      <c r="J689">
        <v>2.61971893079077</v>
      </c>
      <c r="K689">
        <v>91.086313758618999</v>
      </c>
      <c r="L689">
        <v>92.591087860447502</v>
      </c>
      <c r="M689">
        <v>53.081674366169402</v>
      </c>
      <c r="N689">
        <v>0.96969696969696895</v>
      </c>
      <c r="O689">
        <v>9.44444444444445</v>
      </c>
      <c r="P689">
        <v>5.8823529411764701</v>
      </c>
    </row>
    <row r="690" spans="1:17" x14ac:dyDescent="0.3">
      <c r="A690" t="s">
        <v>1518</v>
      </c>
      <c r="B690" t="s">
        <v>1519</v>
      </c>
      <c r="C690" t="str">
        <f>IFERROR(VLOOKUP(Table1[[#This Row],[Ticker]],[1]!Table2[[Symbol]:[Industry]],2,FALSE),"-")</f>
        <v>-</v>
      </c>
      <c r="D690" t="s">
        <v>138</v>
      </c>
      <c r="E690">
        <v>6328.6360004099997</v>
      </c>
      <c r="F690">
        <v>214.46</v>
      </c>
      <c r="G690">
        <v>149.91135843321501</v>
      </c>
      <c r="H690">
        <v>-9.3285617823528995</v>
      </c>
      <c r="I690">
        <v>20.5758782801005</v>
      </c>
      <c r="J690">
        <v>2.18575666663983</v>
      </c>
      <c r="K690">
        <v>196.998514217413</v>
      </c>
      <c r="L690">
        <v>156.693751894103</v>
      </c>
      <c r="M690">
        <v>57.048845456962802</v>
      </c>
      <c r="N690">
        <v>0.36569162597504201</v>
      </c>
      <c r="O690">
        <v>11.428704653548399</v>
      </c>
      <c r="P690">
        <v>188.25268817204201</v>
      </c>
      <c r="Q690">
        <v>0.16056064798585101</v>
      </c>
    </row>
    <row r="691" spans="1:17" x14ac:dyDescent="0.3">
      <c r="A691" t="s">
        <v>1520</v>
      </c>
      <c r="B691" t="s">
        <v>1521</v>
      </c>
      <c r="C691" t="str">
        <f>IFERROR(VLOOKUP(Table1[[#This Row],[Ticker]],[1]!Table2[[Symbol]:[Industry]],2,FALSE),"-")</f>
        <v>-</v>
      </c>
      <c r="D691" t="s">
        <v>422</v>
      </c>
      <c r="E691">
        <v>6324.8779052549999</v>
      </c>
      <c r="F691">
        <v>70.349999999999994</v>
      </c>
      <c r="G691">
        <v>27.796019123366101</v>
      </c>
      <c r="H691">
        <v>-3.7575082632379999</v>
      </c>
      <c r="I691">
        <v>-11.638853531767801</v>
      </c>
      <c r="J691">
        <v>-7.1793849859602004</v>
      </c>
      <c r="K691">
        <v>67.672133655827196</v>
      </c>
      <c r="L691">
        <v>67.361138001480398</v>
      </c>
      <c r="M691">
        <v>64.362939131553702</v>
      </c>
      <c r="N691">
        <v>1.39677515262449</v>
      </c>
      <c r="O691">
        <v>24.804548685145701</v>
      </c>
      <c r="P691">
        <v>60.983981693363802</v>
      </c>
      <c r="Q691">
        <v>3.9588226011405998E-2</v>
      </c>
    </row>
    <row r="692" spans="1:17" hidden="1" x14ac:dyDescent="0.3">
      <c r="A692" t="s">
        <v>1522</v>
      </c>
      <c r="B692" t="s">
        <v>1523</v>
      </c>
      <c r="C692" t="str">
        <f>IFERROR(VLOOKUP(Table1[[#This Row],[Ticker]],[1]!Table2[[Symbol]:[Industry]],2,FALSE),"-")</f>
        <v>-</v>
      </c>
      <c r="D692" t="s">
        <v>835</v>
      </c>
      <c r="E692">
        <v>6323.3490149999998</v>
      </c>
      <c r="F692">
        <v>737.25</v>
      </c>
      <c r="G692">
        <v>73.062722896795094</v>
      </c>
      <c r="H692">
        <v>-18.561833062956001</v>
      </c>
      <c r="I692">
        <v>-19.724075099932101</v>
      </c>
      <c r="J692">
        <v>-13.557866974348901</v>
      </c>
      <c r="K692">
        <v>776.17140502944403</v>
      </c>
      <c r="L692">
        <v>648.11447667977404</v>
      </c>
      <c r="M692">
        <v>33.983373028556201</v>
      </c>
      <c r="N692">
        <v>0.799967578625562</v>
      </c>
      <c r="O692">
        <v>26.252967107494001</v>
      </c>
      <c r="P692">
        <v>105.56252613968999</v>
      </c>
      <c r="Q692">
        <v>6.4810787992055002E-2</v>
      </c>
    </row>
    <row r="693" spans="1:17" hidden="1" x14ac:dyDescent="0.3">
      <c r="A693" t="s">
        <v>1524</v>
      </c>
      <c r="B693" t="s">
        <v>1525</v>
      </c>
      <c r="C693" t="str">
        <f>IFERROR(VLOOKUP(Table1[[#This Row],[Ticker]],[1]!Table2[[Symbol]:[Industry]],2,FALSE),"-")</f>
        <v>-</v>
      </c>
      <c r="D693" t="s">
        <v>592</v>
      </c>
      <c r="E693">
        <v>6317.5496197250004</v>
      </c>
      <c r="F693">
        <v>438.25</v>
      </c>
      <c r="G693">
        <v>-25.145395628485101</v>
      </c>
      <c r="H693">
        <v>-4.1224244622289303</v>
      </c>
      <c r="I693">
        <v>-20.766482557497401</v>
      </c>
      <c r="J693">
        <v>2.93149722178384</v>
      </c>
      <c r="K693">
        <v>437.34112394367202</v>
      </c>
      <c r="L693">
        <v>440.71209255433399</v>
      </c>
      <c r="M693">
        <v>52.7607318386438</v>
      </c>
      <c r="N693">
        <v>1.9086758073457599</v>
      </c>
      <c r="O693">
        <v>28.8191671420422</v>
      </c>
      <c r="P693">
        <v>11.513994910941401</v>
      </c>
      <c r="Q693">
        <v>-4.6199126216074998E-2</v>
      </c>
    </row>
    <row r="694" spans="1:17" x14ac:dyDescent="0.3">
      <c r="A694" t="s">
        <v>1526</v>
      </c>
      <c r="B694" t="s">
        <v>1527</v>
      </c>
      <c r="C694" t="str">
        <f>IFERROR(VLOOKUP(Table1[[#This Row],[Ticker]],[1]!Table2[[Symbol]:[Industry]],2,FALSE),"-")</f>
        <v>-</v>
      </c>
      <c r="D694" t="s">
        <v>260</v>
      </c>
      <c r="E694">
        <v>6303.0028048000004</v>
      </c>
      <c r="F694">
        <v>1402</v>
      </c>
      <c r="G694">
        <v>-27.073706709536001</v>
      </c>
      <c r="H694">
        <v>-0.50283014370378898</v>
      </c>
      <c r="I694">
        <v>-16.1529823585362</v>
      </c>
      <c r="J694">
        <v>-1.6352366399542699</v>
      </c>
      <c r="K694">
        <v>1393.6674676344001</v>
      </c>
      <c r="L694">
        <v>1429.5447764596299</v>
      </c>
      <c r="M694">
        <v>39.5854842916698</v>
      </c>
      <c r="N694">
        <v>0.68589090596133595</v>
      </c>
      <c r="O694">
        <v>35.374465049928602</v>
      </c>
      <c r="P694">
        <v>22.648937100866</v>
      </c>
      <c r="Q694">
        <v>-4.8903483417177998E-2</v>
      </c>
    </row>
    <row r="695" spans="1:17" hidden="1" x14ac:dyDescent="0.3">
      <c r="A695" t="s">
        <v>1528</v>
      </c>
      <c r="B695" t="s">
        <v>1529</v>
      </c>
      <c r="C695" t="str">
        <f>IFERROR(VLOOKUP(Table1[[#This Row],[Ticker]],[1]!Table2[[Symbol]:[Industry]],2,FALSE),"-")</f>
        <v>-</v>
      </c>
      <c r="D695" t="s">
        <v>24</v>
      </c>
      <c r="E695">
        <v>6295.8116036250003</v>
      </c>
      <c r="F695">
        <v>601.95000000000005</v>
      </c>
      <c r="G695">
        <v>39.522806651490399</v>
      </c>
      <c r="H695">
        <v>-12.928013844381301</v>
      </c>
      <c r="I695">
        <v>52.713535233382302</v>
      </c>
      <c r="J695">
        <v>-7.7485273716541396</v>
      </c>
      <c r="K695">
        <v>641.95888922235702</v>
      </c>
      <c r="M695">
        <v>25.884411818809301</v>
      </c>
      <c r="N695">
        <v>0.32117742898430302</v>
      </c>
      <c r="O695">
        <v>26.4058476617659</v>
      </c>
      <c r="P695">
        <v>64.917808219178099</v>
      </c>
    </row>
    <row r="696" spans="1:17" hidden="1" x14ac:dyDescent="0.3">
      <c r="A696" t="s">
        <v>1530</v>
      </c>
      <c r="B696" t="s">
        <v>1531</v>
      </c>
      <c r="C696" t="str">
        <f>IFERROR(VLOOKUP(Table1[[#This Row],[Ticker]],[1]!Table2[[Symbol]:[Industry]],2,FALSE),"-")</f>
        <v>-</v>
      </c>
      <c r="D696" t="s">
        <v>422</v>
      </c>
      <c r="E696">
        <v>6274.2689543400002</v>
      </c>
      <c r="F696">
        <v>284.3</v>
      </c>
      <c r="G696">
        <v>107.154295230399</v>
      </c>
      <c r="H696">
        <v>2.4077237662558499E-2</v>
      </c>
      <c r="I696">
        <v>46.061984843970201</v>
      </c>
      <c r="J696">
        <v>1.9626647238186901</v>
      </c>
      <c r="K696">
        <v>267.17397202815499</v>
      </c>
      <c r="L696">
        <v>216.70201953421599</v>
      </c>
      <c r="M696">
        <v>60.880959541273398</v>
      </c>
      <c r="N696">
        <v>1.0851272025427501</v>
      </c>
      <c r="O696">
        <v>8.4769609567358195</v>
      </c>
      <c r="P696">
        <v>152.03900709219801</v>
      </c>
      <c r="Q696">
        <v>0.136063334179957</v>
      </c>
    </row>
    <row r="697" spans="1:17" hidden="1" x14ac:dyDescent="0.3">
      <c r="A697" t="s">
        <v>1532</v>
      </c>
      <c r="B697" t="s">
        <v>1533</v>
      </c>
      <c r="C697" t="str">
        <f>IFERROR(VLOOKUP(Table1[[#This Row],[Ticker]],[1]!Table2[[Symbol]:[Industry]],2,FALSE),"-")</f>
        <v>-</v>
      </c>
      <c r="D697" t="s">
        <v>1022</v>
      </c>
      <c r="E697">
        <v>6266.1528877000001</v>
      </c>
      <c r="F697">
        <v>115</v>
      </c>
      <c r="G697">
        <v>-23.983916151714698</v>
      </c>
      <c r="H697">
        <v>7.9163539535505298E-2</v>
      </c>
      <c r="I697">
        <v>-10.7931875698228</v>
      </c>
      <c r="J697">
        <v>2.61971893079077</v>
      </c>
      <c r="M697">
        <v>50</v>
      </c>
      <c r="N697">
        <v>1</v>
      </c>
      <c r="O697">
        <v>0</v>
      </c>
      <c r="P697">
        <v>0</v>
      </c>
    </row>
    <row r="698" spans="1:17" x14ac:dyDescent="0.3">
      <c r="A698" t="s">
        <v>1534</v>
      </c>
      <c r="B698" t="s">
        <v>1535</v>
      </c>
      <c r="C698" t="str">
        <f>IFERROR(VLOOKUP(Table1[[#This Row],[Ticker]],[1]!Table2[[Symbol]:[Industry]],2,FALSE),"-")</f>
        <v>-</v>
      </c>
      <c r="D698" t="s">
        <v>156</v>
      </c>
      <c r="E698">
        <v>6243.68063798</v>
      </c>
      <c r="F698">
        <v>399.8</v>
      </c>
      <c r="G698">
        <v>32.371187485359897</v>
      </c>
      <c r="H698">
        <v>-5.6543327929828298</v>
      </c>
      <c r="I698">
        <v>26.547932320249199</v>
      </c>
      <c r="J698">
        <v>-4.1621959628262504</v>
      </c>
      <c r="K698">
        <v>375.62850904920799</v>
      </c>
      <c r="L698">
        <v>315.25725715243402</v>
      </c>
      <c r="M698">
        <v>51.791198183020398</v>
      </c>
      <c r="N698">
        <v>0.72549099995965005</v>
      </c>
      <c r="O698">
        <v>5.9279639819909997</v>
      </c>
      <c r="P698">
        <v>76.863525768635199</v>
      </c>
      <c r="Q698">
        <v>0.213673679995076</v>
      </c>
    </row>
    <row r="699" spans="1:17" hidden="1" x14ac:dyDescent="0.3">
      <c r="A699" t="s">
        <v>1536</v>
      </c>
      <c r="B699" t="s">
        <v>1537</v>
      </c>
      <c r="C699" t="str">
        <f>IFERROR(VLOOKUP(Table1[[#This Row],[Ticker]],[1]!Table2[[Symbol]:[Industry]],2,FALSE),"-")</f>
        <v>-</v>
      </c>
      <c r="D699" t="s">
        <v>260</v>
      </c>
      <c r="E699">
        <v>6239.2879457600002</v>
      </c>
      <c r="F699">
        <v>2291.0500000000002</v>
      </c>
      <c r="G699">
        <v>-15.8798251782801</v>
      </c>
      <c r="H699">
        <v>-9.9409199447521299</v>
      </c>
      <c r="I699">
        <v>-4.34412263777498</v>
      </c>
      <c r="J699">
        <v>-6.6536580793343099</v>
      </c>
      <c r="K699">
        <v>2379.6666758879301</v>
      </c>
      <c r="L699">
        <v>2237.7616459722799</v>
      </c>
      <c r="M699">
        <v>29.750948464619899</v>
      </c>
      <c r="N699">
        <v>0.60952173118945296</v>
      </c>
      <c r="O699">
        <v>20.778682263590898</v>
      </c>
      <c r="P699">
        <v>33.200581395348799</v>
      </c>
      <c r="Q699">
        <v>7.4098967450581005E-2</v>
      </c>
    </row>
    <row r="700" spans="1:17" x14ac:dyDescent="0.3">
      <c r="A700" t="s">
        <v>1538</v>
      </c>
      <c r="B700" t="s">
        <v>1539</v>
      </c>
      <c r="C700" t="str">
        <f>IFERROR(VLOOKUP(Table1[[#This Row],[Ticker]],[1]!Table2[[Symbol]:[Industry]],2,FALSE),"-")</f>
        <v>-</v>
      </c>
      <c r="D700" t="s">
        <v>138</v>
      </c>
      <c r="E700">
        <v>6233.9449610000001</v>
      </c>
      <c r="F700">
        <v>884.75</v>
      </c>
      <c r="G700">
        <v>2.78926052116099</v>
      </c>
      <c r="H700">
        <v>-8.0601240734363095</v>
      </c>
      <c r="I700">
        <v>-8.9983305255842208</v>
      </c>
      <c r="J700">
        <v>-5.6609753735778199</v>
      </c>
      <c r="K700">
        <v>904.29949253032305</v>
      </c>
      <c r="L700">
        <v>841.033328030755</v>
      </c>
      <c r="M700">
        <v>45.003349225713698</v>
      </c>
      <c r="N700">
        <v>0.69749702614377596</v>
      </c>
      <c r="O700">
        <v>13.365357445606</v>
      </c>
      <c r="P700">
        <v>43.616589562535502</v>
      </c>
      <c r="Q700">
        <v>2.3768365005962001E-2</v>
      </c>
    </row>
    <row r="701" spans="1:17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-</v>
      </c>
      <c r="D701" t="s">
        <v>857</v>
      </c>
      <c r="E701">
        <v>6211.438607864</v>
      </c>
      <c r="F701">
        <v>209.84</v>
      </c>
      <c r="G701">
        <v>50.012767098699797</v>
      </c>
      <c r="H701">
        <v>-8.1462778366528195</v>
      </c>
      <c r="I701">
        <v>-24.154046364207598</v>
      </c>
      <c r="J701">
        <v>-8.5415431200418297</v>
      </c>
      <c r="K701">
        <v>215.11936525444699</v>
      </c>
      <c r="L701">
        <v>193.84570088657401</v>
      </c>
      <c r="M701">
        <v>39.668893846988396</v>
      </c>
      <c r="N701">
        <v>0.82967911504280301</v>
      </c>
      <c r="O701">
        <v>21.3305375524208</v>
      </c>
      <c r="P701">
        <v>77.080168776371295</v>
      </c>
      <c r="Q701">
        <v>7.7717560711985004E-2</v>
      </c>
    </row>
    <row r="702" spans="1:17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260</v>
      </c>
      <c r="E702">
        <v>6163.6719572800002</v>
      </c>
      <c r="F702">
        <v>777.2</v>
      </c>
      <c r="G702">
        <v>32.017689629096097</v>
      </c>
      <c r="H702">
        <v>-4.8036612978089401</v>
      </c>
      <c r="I702">
        <v>-6.9935214596391999</v>
      </c>
      <c r="J702">
        <v>-6.2301600038339204</v>
      </c>
      <c r="K702">
        <v>748.75485001587197</v>
      </c>
      <c r="L702">
        <v>691.47490544027301</v>
      </c>
      <c r="M702">
        <v>49.992806141616398</v>
      </c>
      <c r="N702">
        <v>1.03044143018722</v>
      </c>
      <c r="O702">
        <v>13.715903242408601</v>
      </c>
      <c r="P702">
        <v>66.763222830168402</v>
      </c>
    </row>
    <row r="703" spans="1:17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595</v>
      </c>
      <c r="E703">
        <v>6148.4744215500004</v>
      </c>
      <c r="F703">
        <v>344.55</v>
      </c>
      <c r="G703">
        <v>65.537535993499702</v>
      </c>
      <c r="H703">
        <v>-18.316478946228202</v>
      </c>
      <c r="I703">
        <v>-18.568883501300299</v>
      </c>
      <c r="J703">
        <v>-12.2013173788099</v>
      </c>
      <c r="K703">
        <v>361.02343532880798</v>
      </c>
      <c r="L703">
        <v>319.56130821699202</v>
      </c>
      <c r="M703">
        <v>34.935553764892099</v>
      </c>
      <c r="N703">
        <v>0.63639217084083999</v>
      </c>
      <c r="O703">
        <v>27.2094035698737</v>
      </c>
      <c r="P703">
        <v>100.20337013364301</v>
      </c>
      <c r="Q703">
        <v>9.2119865567098003E-2</v>
      </c>
    </row>
    <row r="704" spans="1:17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210</v>
      </c>
      <c r="E704">
        <v>6133.0769793600002</v>
      </c>
      <c r="F704">
        <v>503.2</v>
      </c>
      <c r="G704">
        <v>58.698966404102897</v>
      </c>
      <c r="H704">
        <v>-1.06968760931564</v>
      </c>
      <c r="I704">
        <v>12.6914750068642</v>
      </c>
      <c r="J704">
        <v>0.32881343064264701</v>
      </c>
      <c r="K704">
        <v>480.06958074796199</v>
      </c>
      <c r="L704">
        <v>410.95535220865901</v>
      </c>
      <c r="M704">
        <v>54.968982997705801</v>
      </c>
      <c r="N704">
        <v>1.3149799670301601</v>
      </c>
      <c r="O704">
        <v>7.81001589825118</v>
      </c>
      <c r="P704">
        <v>84.254851702672994</v>
      </c>
      <c r="Q704">
        <v>0.19582192787533501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46</v>
      </c>
      <c r="E705">
        <v>6118.6911426899997</v>
      </c>
      <c r="F705">
        <v>808.65</v>
      </c>
      <c r="G705">
        <v>91.656083848285206</v>
      </c>
      <c r="H705">
        <v>-13.370806105588301</v>
      </c>
      <c r="I705">
        <v>6.0975322914087204</v>
      </c>
      <c r="J705">
        <v>-4.8228827336134001</v>
      </c>
      <c r="K705">
        <v>808.30470584699697</v>
      </c>
      <c r="L705">
        <v>653.65360730515795</v>
      </c>
      <c r="M705">
        <v>41.031189030969003</v>
      </c>
      <c r="N705">
        <v>0.52566290765143597</v>
      </c>
      <c r="O705">
        <v>15.8473999876337</v>
      </c>
      <c r="P705">
        <v>129.46935300794499</v>
      </c>
      <c r="Q705">
        <v>0.14817963212242799</v>
      </c>
    </row>
    <row r="706" spans="1:17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542</v>
      </c>
      <c r="E706">
        <v>6108.1038947249999</v>
      </c>
      <c r="F706">
        <v>296.85000000000002</v>
      </c>
      <c r="G706">
        <v>-6.8093681135052604</v>
      </c>
      <c r="H706">
        <v>-1.76902127894635</v>
      </c>
      <c r="I706">
        <v>-32.6439181213563</v>
      </c>
      <c r="J706">
        <v>1.16179977903462</v>
      </c>
      <c r="K706">
        <v>307.56978617445799</v>
      </c>
      <c r="L706">
        <v>316.97207367100299</v>
      </c>
      <c r="M706">
        <v>38.444939791010697</v>
      </c>
      <c r="N706">
        <v>0.81860144261262902</v>
      </c>
      <c r="O706">
        <v>36.526865420245898</v>
      </c>
      <c r="P706">
        <v>22.710925550824701</v>
      </c>
      <c r="Q706">
        <v>0.105377932969427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130</v>
      </c>
      <c r="E707">
        <v>6103.5761418800003</v>
      </c>
      <c r="F707">
        <v>562.54999999999995</v>
      </c>
      <c r="G707">
        <v>13.2150351317435</v>
      </c>
      <c r="H707">
        <v>-15.670163412304101</v>
      </c>
      <c r="I707">
        <v>-37.8909650596174</v>
      </c>
      <c r="J707">
        <v>-5.0360187741272604</v>
      </c>
      <c r="K707">
        <v>605.40899500790704</v>
      </c>
      <c r="L707">
        <v>577.68191125746398</v>
      </c>
      <c r="M707">
        <v>21.348442063173199</v>
      </c>
      <c r="N707">
        <v>0.59964712447893198</v>
      </c>
      <c r="O707">
        <v>49.613367700648801</v>
      </c>
      <c r="P707">
        <v>54.324120430697398</v>
      </c>
      <c r="Q707">
        <v>6.4542642191055002E-2</v>
      </c>
    </row>
    <row r="708" spans="1:17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68</v>
      </c>
      <c r="E708">
        <v>6070.24</v>
      </c>
      <c r="F708">
        <v>862.25</v>
      </c>
      <c r="G708">
        <v>62.974019667886203</v>
      </c>
      <c r="H708">
        <v>-4.8984650958112503</v>
      </c>
      <c r="I708">
        <v>-32.206785819913897</v>
      </c>
      <c r="J708">
        <v>-8.3574883000187601</v>
      </c>
      <c r="K708">
        <v>888.192914638297</v>
      </c>
      <c r="L708">
        <v>781.60524852899005</v>
      </c>
      <c r="M708">
        <v>38.708705944929598</v>
      </c>
      <c r="N708">
        <v>1.8046056856017101</v>
      </c>
      <c r="O708">
        <v>35.111626558422699</v>
      </c>
      <c r="P708">
        <v>129.32180851063799</v>
      </c>
      <c r="Q708">
        <v>0.10383422367765301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465</v>
      </c>
      <c r="E709">
        <v>6039.28459088</v>
      </c>
      <c r="F709">
        <v>1118.2</v>
      </c>
      <c r="G709">
        <v>-35.040231773731897</v>
      </c>
      <c r="H709">
        <v>6.1960185527598197</v>
      </c>
      <c r="I709">
        <v>-13.9080339935979</v>
      </c>
      <c r="J709">
        <v>-3.0768622657904299</v>
      </c>
      <c r="K709">
        <v>1079.7598071545499</v>
      </c>
      <c r="L709">
        <v>1114.41538656478</v>
      </c>
      <c r="M709">
        <v>52.3025051124594</v>
      </c>
      <c r="N709">
        <v>1.4747631649858</v>
      </c>
      <c r="O709">
        <v>25.621534609193301</v>
      </c>
      <c r="P709">
        <v>19.811421836494102</v>
      </c>
      <c r="Q709">
        <v>-5.3291405218431002E-2</v>
      </c>
    </row>
    <row r="710" spans="1:17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394</v>
      </c>
      <c r="E710">
        <v>6014.6264275200001</v>
      </c>
      <c r="F710">
        <v>61.2</v>
      </c>
      <c r="G710">
        <v>-43.695296932298497</v>
      </c>
      <c r="H710">
        <v>-5.5323695561085797</v>
      </c>
      <c r="I710">
        <v>-32.781715294488201</v>
      </c>
      <c r="J710">
        <v>-3.63124334788513</v>
      </c>
      <c r="K710">
        <v>64.652646228237302</v>
      </c>
      <c r="L710">
        <v>69.409351430834604</v>
      </c>
      <c r="M710">
        <v>31.4743701909576</v>
      </c>
      <c r="N710">
        <v>0.65414056897824602</v>
      </c>
      <c r="O710">
        <v>60.130718954248302</v>
      </c>
      <c r="P710">
        <v>3.20404721753795</v>
      </c>
      <c r="Q710">
        <v>3.5799561972331001E-2</v>
      </c>
    </row>
    <row r="711" spans="1:17" x14ac:dyDescent="0.3">
      <c r="A711" t="s">
        <v>1560</v>
      </c>
      <c r="B711" t="s">
        <v>1561</v>
      </c>
      <c r="C711" t="str">
        <f>IFERROR(VLOOKUP(Table1[[#This Row],[Ticker]],[1]!Table2[[Symbol]:[Industry]],2,FALSE),"-")</f>
        <v>-</v>
      </c>
      <c r="D711" t="s">
        <v>932</v>
      </c>
      <c r="E711">
        <v>5969.13996924</v>
      </c>
      <c r="F711">
        <v>130.13999999999999</v>
      </c>
      <c r="G711">
        <v>-14.920434064976799</v>
      </c>
      <c r="H711">
        <v>-8.9807867974634092</v>
      </c>
      <c r="I711">
        <v>-43.328179793773003</v>
      </c>
      <c r="J711">
        <v>-6.4724796507695004</v>
      </c>
      <c r="K711">
        <v>141.30051744035299</v>
      </c>
      <c r="L711">
        <v>154.95541673883099</v>
      </c>
      <c r="M711">
        <v>32.1148695725091</v>
      </c>
      <c r="N711">
        <v>0.98199508875527597</v>
      </c>
      <c r="O711">
        <v>61.825726141078803</v>
      </c>
      <c r="P711">
        <v>9.8227848101265707</v>
      </c>
      <c r="Q711">
        <v>2.9092705166133E-2</v>
      </c>
    </row>
    <row r="712" spans="1:17" x14ac:dyDescent="0.3">
      <c r="A712" t="s">
        <v>1562</v>
      </c>
      <c r="B712" t="s">
        <v>1563</v>
      </c>
      <c r="C712" t="str">
        <f>IFERROR(VLOOKUP(Table1[[#This Row],[Ticker]],[1]!Table2[[Symbol]:[Industry]],2,FALSE),"-")</f>
        <v>-</v>
      </c>
      <c r="D712" t="s">
        <v>297</v>
      </c>
      <c r="E712">
        <v>5905.6764265499996</v>
      </c>
      <c r="F712">
        <v>616.75</v>
      </c>
      <c r="G712">
        <v>-10.5481979247513</v>
      </c>
      <c r="H712">
        <v>2.4191078679975799</v>
      </c>
      <c r="I712">
        <v>6.1262437097979996</v>
      </c>
      <c r="J712">
        <v>4.7464550419018803</v>
      </c>
      <c r="K712">
        <v>549.02573345073495</v>
      </c>
      <c r="L712">
        <v>534.74774791288996</v>
      </c>
      <c r="M712">
        <v>66.791438643107298</v>
      </c>
      <c r="N712">
        <v>2.78414591875188</v>
      </c>
      <c r="O712">
        <v>7.3368463721118697</v>
      </c>
      <c r="P712">
        <v>41.797907805494802</v>
      </c>
      <c r="Q712">
        <v>5.9044962212724997E-2</v>
      </c>
    </row>
    <row r="713" spans="1:17" x14ac:dyDescent="0.3">
      <c r="A713" t="s">
        <v>1564</v>
      </c>
      <c r="B713" t="s">
        <v>1565</v>
      </c>
      <c r="C713" t="str">
        <f>IFERROR(VLOOKUP(Table1[[#This Row],[Ticker]],[1]!Table2[[Symbol]:[Industry]],2,FALSE),"-")</f>
        <v>-</v>
      </c>
      <c r="D713" t="s">
        <v>57</v>
      </c>
      <c r="E713">
        <v>5902.8430805400003</v>
      </c>
      <c r="F713">
        <v>65.73</v>
      </c>
      <c r="G713">
        <v>66.675982325442504</v>
      </c>
      <c r="H713">
        <v>-14.3830852383026</v>
      </c>
      <c r="I713">
        <v>-10.975419916064199</v>
      </c>
      <c r="J713">
        <v>-5.6784321829084501</v>
      </c>
      <c r="K713">
        <v>69.965150296667801</v>
      </c>
      <c r="L713">
        <v>62.031094386717797</v>
      </c>
      <c r="M713">
        <v>40.5124044076207</v>
      </c>
      <c r="N713">
        <v>0.80678276321706799</v>
      </c>
      <c r="O713">
        <v>51.574623459607402</v>
      </c>
      <c r="P713">
        <v>133.499111900532</v>
      </c>
      <c r="Q713">
        <v>7.4225472868754999E-2</v>
      </c>
    </row>
    <row r="714" spans="1:17" hidden="1" x14ac:dyDescent="0.3">
      <c r="A714" t="s">
        <v>1566</v>
      </c>
      <c r="B714" t="s">
        <v>1567</v>
      </c>
      <c r="C714" t="str">
        <f>IFERROR(VLOOKUP(Table1[[#This Row],[Ticker]],[1]!Table2[[Symbol]:[Industry]],2,FALSE),"-")</f>
        <v>-</v>
      </c>
      <c r="D714" t="s">
        <v>545</v>
      </c>
      <c r="E714">
        <v>5897.6873518800003</v>
      </c>
      <c r="F714">
        <v>1509.8</v>
      </c>
      <c r="G714">
        <v>18.962495512742699</v>
      </c>
      <c r="H714">
        <v>-3.73373968627094</v>
      </c>
      <c r="I714">
        <v>12.3452187591878</v>
      </c>
      <c r="J714">
        <v>-7.8017669345620497</v>
      </c>
      <c r="K714">
        <v>1442.7977123271201</v>
      </c>
      <c r="L714">
        <v>1272.66208748032</v>
      </c>
      <c r="M714">
        <v>43.5457131206852</v>
      </c>
      <c r="N714">
        <v>1.0755957919985699</v>
      </c>
      <c r="O714">
        <v>13.9223738243476</v>
      </c>
      <c r="P714">
        <v>54.851282051281999</v>
      </c>
      <c r="Q714">
        <v>-2.2089341437296999E-2</v>
      </c>
    </row>
    <row r="715" spans="1:17" x14ac:dyDescent="0.3">
      <c r="A715" t="s">
        <v>1568</v>
      </c>
      <c r="B715" t="s">
        <v>1569</v>
      </c>
      <c r="C715" t="str">
        <f>IFERROR(VLOOKUP(Table1[[#This Row],[Ticker]],[1]!Table2[[Symbol]:[Industry]],2,FALSE),"-")</f>
        <v>-</v>
      </c>
      <c r="D715" t="s">
        <v>1570</v>
      </c>
      <c r="E715">
        <v>5856.9275495000002</v>
      </c>
      <c r="F715">
        <v>328.75</v>
      </c>
      <c r="G715">
        <v>18.424574209991899</v>
      </c>
      <c r="H715">
        <v>-13.022110956832799</v>
      </c>
      <c r="I715">
        <v>-5.05179162257292</v>
      </c>
      <c r="J715">
        <v>-8.00748332431845</v>
      </c>
      <c r="K715">
        <v>332.45808272340798</v>
      </c>
      <c r="L715">
        <v>288.795399216877</v>
      </c>
      <c r="M715">
        <v>38.7867626359836</v>
      </c>
      <c r="N715">
        <v>0.86242773675449202</v>
      </c>
      <c r="O715">
        <v>22.859315589353599</v>
      </c>
      <c r="P715">
        <v>61.547911547911497</v>
      </c>
      <c r="Q715">
        <v>0.12803809710046901</v>
      </c>
    </row>
    <row r="716" spans="1:17" hidden="1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46</v>
      </c>
      <c r="E716">
        <v>5767.5337324100001</v>
      </c>
      <c r="F716">
        <v>2669.9</v>
      </c>
      <c r="G716">
        <v>1660.4700338549601</v>
      </c>
      <c r="H716">
        <v>-9.61773082628652</v>
      </c>
      <c r="I716">
        <v>226.14522737212499</v>
      </c>
      <c r="J716">
        <v>-10.5952981340556</v>
      </c>
      <c r="K716">
        <v>2488.2348928542401</v>
      </c>
      <c r="L716">
        <v>1361.2444547692601</v>
      </c>
      <c r="M716">
        <v>43.391772663776301</v>
      </c>
      <c r="N716">
        <v>0.68815007429420505</v>
      </c>
      <c r="O716">
        <v>17.043709502228499</v>
      </c>
      <c r="P716">
        <v>1773.6140350877099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138</v>
      </c>
      <c r="E717">
        <v>5737.9049999999997</v>
      </c>
      <c r="F717">
        <v>201.33</v>
      </c>
      <c r="G717">
        <v>54.658497335419199</v>
      </c>
      <c r="H717">
        <v>-4.8042183846627502</v>
      </c>
      <c r="I717">
        <v>-28.247062108568201</v>
      </c>
      <c r="J717">
        <v>-8.5241757582695996</v>
      </c>
      <c r="K717">
        <v>206.712190755552</v>
      </c>
      <c r="L717">
        <v>185.24343717081999</v>
      </c>
      <c r="M717">
        <v>35.764951092686502</v>
      </c>
      <c r="N717">
        <v>0.74327002355013605</v>
      </c>
      <c r="O717">
        <v>31.5998609248497</v>
      </c>
      <c r="P717">
        <v>87.807835820895505</v>
      </c>
      <c r="Q717">
        <v>3.1429285349927998E-2</v>
      </c>
    </row>
    <row r="718" spans="1:17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-</v>
      </c>
      <c r="D718" t="s">
        <v>297</v>
      </c>
      <c r="E718">
        <v>5669.58587481</v>
      </c>
      <c r="F718">
        <v>1152.45</v>
      </c>
      <c r="G718">
        <v>71.313491067400605</v>
      </c>
      <c r="H718">
        <v>-16.415801603764201</v>
      </c>
      <c r="I718">
        <v>16.163573652980698</v>
      </c>
      <c r="J718">
        <v>-9.4156937410708395</v>
      </c>
      <c r="K718">
        <v>1134.2070705654201</v>
      </c>
      <c r="L718">
        <v>929.780755843017</v>
      </c>
      <c r="M718">
        <v>45.179714330949203</v>
      </c>
      <c r="N718">
        <v>1.03625865000193</v>
      </c>
      <c r="O718">
        <v>17.054969846848</v>
      </c>
      <c r="P718">
        <v>120.75471698113201</v>
      </c>
      <c r="Q718">
        <v>6.3127604476354002E-2</v>
      </c>
    </row>
    <row r="719" spans="1:17" hidden="1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-</v>
      </c>
      <c r="D719" t="s">
        <v>309</v>
      </c>
      <c r="E719">
        <v>5643.0707400000001</v>
      </c>
      <c r="F719">
        <v>2910.9</v>
      </c>
      <c r="G719">
        <v>552.96957222037804</v>
      </c>
      <c r="H719">
        <v>63.6363222520771</v>
      </c>
      <c r="I719">
        <v>135.13255061291599</v>
      </c>
      <c r="J719">
        <v>7.39398128415018</v>
      </c>
      <c r="K719">
        <v>2050.7104069758002</v>
      </c>
      <c r="L719">
        <v>1348.4982931674499</v>
      </c>
      <c r="M719">
        <v>74.530232306196794</v>
      </c>
      <c r="N719">
        <v>1.5093600325835299</v>
      </c>
      <c r="O719">
        <v>5.7061389948125996</v>
      </c>
      <c r="P719">
        <v>627.72500000000002</v>
      </c>
      <c r="Q719">
        <v>0.31659570314471902</v>
      </c>
    </row>
    <row r="720" spans="1:17" hidden="1" x14ac:dyDescent="0.3">
      <c r="A720" t="s">
        <v>1579</v>
      </c>
      <c r="B720" t="s">
        <v>1580</v>
      </c>
      <c r="C720" t="str">
        <f>IFERROR(VLOOKUP(Table1[[#This Row],[Ticker]],[1]!Table2[[Symbol]:[Industry]],2,FALSE),"-")</f>
        <v>-</v>
      </c>
      <c r="D720" t="s">
        <v>130</v>
      </c>
      <c r="E720">
        <v>5623.4897958399997</v>
      </c>
      <c r="F720">
        <v>359.2</v>
      </c>
      <c r="G720">
        <v>-21.457870768526501</v>
      </c>
      <c r="H720">
        <v>1.2168039889737099</v>
      </c>
      <c r="I720">
        <v>-8.2671421866346098</v>
      </c>
      <c r="J720">
        <v>4.04225414205838</v>
      </c>
      <c r="M720">
        <v>51.211998134326102</v>
      </c>
      <c r="O720">
        <v>7.4610244988864096</v>
      </c>
      <c r="P720">
        <v>10.4890802829898</v>
      </c>
    </row>
    <row r="721" spans="1:17" x14ac:dyDescent="0.3">
      <c r="A721" t="s">
        <v>1581</v>
      </c>
      <c r="B721" t="s">
        <v>1582</v>
      </c>
      <c r="C721" t="str">
        <f>IFERROR(VLOOKUP(Table1[[#This Row],[Ticker]],[1]!Table2[[Symbol]:[Industry]],2,FALSE),"-")</f>
        <v>-</v>
      </c>
      <c r="D721" t="s">
        <v>297</v>
      </c>
      <c r="E721">
        <v>5605.6281862899996</v>
      </c>
      <c r="F721">
        <v>2412.85</v>
      </c>
      <c r="G721">
        <v>137.969183403165</v>
      </c>
      <c r="H721">
        <v>-9.5731286127566406</v>
      </c>
      <c r="I721">
        <v>41.077780172112597</v>
      </c>
      <c r="J721">
        <v>-4.83765188836598</v>
      </c>
      <c r="K721">
        <v>2238.1332536046798</v>
      </c>
      <c r="L721">
        <v>1800.1597720382299</v>
      </c>
      <c r="M721">
        <v>50.6507794492803</v>
      </c>
      <c r="N721">
        <v>0.89179607866045296</v>
      </c>
      <c r="O721">
        <v>9.4141782539320698</v>
      </c>
      <c r="P721">
        <v>170.19596864501599</v>
      </c>
      <c r="Q721">
        <v>0.11344566489336</v>
      </c>
    </row>
    <row r="722" spans="1:17" x14ac:dyDescent="0.3">
      <c r="A722" t="s">
        <v>1583</v>
      </c>
      <c r="B722" t="s">
        <v>1584</v>
      </c>
      <c r="C722" t="str">
        <f>IFERROR(VLOOKUP(Table1[[#This Row],[Ticker]],[1]!Table2[[Symbol]:[Industry]],2,FALSE),"-")</f>
        <v>-</v>
      </c>
      <c r="D722" t="s">
        <v>347</v>
      </c>
      <c r="E722">
        <v>5566.71630491</v>
      </c>
      <c r="F722">
        <v>260.89999999999998</v>
      </c>
      <c r="G722">
        <v>-15.771556135124101</v>
      </c>
      <c r="H722">
        <v>-6.2913156233064296</v>
      </c>
      <c r="I722">
        <v>10.612117223104001</v>
      </c>
      <c r="J722">
        <v>-7.2901909791191404</v>
      </c>
      <c r="K722">
        <v>258.56994946805497</v>
      </c>
      <c r="L722">
        <v>236.59418269645201</v>
      </c>
      <c r="M722">
        <v>39.418029760391001</v>
      </c>
      <c r="N722">
        <v>0.87621633839137303</v>
      </c>
      <c r="O722">
        <v>13.875047911077001</v>
      </c>
      <c r="P722">
        <v>38.042328042328002</v>
      </c>
      <c r="Q722">
        <v>-8.7582905318184995E-2</v>
      </c>
    </row>
    <row r="723" spans="1:17" x14ac:dyDescent="0.3">
      <c r="A723" t="s">
        <v>1585</v>
      </c>
      <c r="B723" t="s">
        <v>1586</v>
      </c>
      <c r="C723" t="str">
        <f>IFERROR(VLOOKUP(Table1[[#This Row],[Ticker]],[1]!Table2[[Symbol]:[Industry]],2,FALSE),"-")</f>
        <v>-</v>
      </c>
      <c r="D723" t="s">
        <v>24</v>
      </c>
      <c r="E723">
        <v>5553.5851650249997</v>
      </c>
      <c r="F723">
        <v>328.45</v>
      </c>
      <c r="G723">
        <v>-17.1361607841155</v>
      </c>
      <c r="H723">
        <v>-13.6370080776262</v>
      </c>
      <c r="I723">
        <v>-25.103127564605</v>
      </c>
      <c r="J723">
        <v>0.65481717587851296</v>
      </c>
      <c r="K723">
        <v>352.20252050446697</v>
      </c>
      <c r="L723">
        <v>352.00462617531298</v>
      </c>
      <c r="M723">
        <v>29.459444962531201</v>
      </c>
      <c r="N723">
        <v>1.0879094205202999</v>
      </c>
      <c r="O723">
        <v>28.5583802709697</v>
      </c>
      <c r="P723">
        <v>13.219579455360201</v>
      </c>
      <c r="Q723">
        <v>-3.5640139367703001E-2</v>
      </c>
    </row>
    <row r="724" spans="1:17" x14ac:dyDescent="0.3">
      <c r="A724" t="s">
        <v>1587</v>
      </c>
      <c r="B724" t="s">
        <v>1588</v>
      </c>
      <c r="C724" t="str">
        <f>IFERROR(VLOOKUP(Table1[[#This Row],[Ticker]],[1]!Table2[[Symbol]:[Industry]],2,FALSE),"-")</f>
        <v>-</v>
      </c>
      <c r="D724" t="s">
        <v>260</v>
      </c>
      <c r="E724">
        <v>5551.9523775449998</v>
      </c>
      <c r="F724">
        <v>1804.95</v>
      </c>
      <c r="G724">
        <v>-43.109733877317403</v>
      </c>
      <c r="H724">
        <v>-11.937165010687099</v>
      </c>
      <c r="I724">
        <v>-21.230839532309801</v>
      </c>
      <c r="J724">
        <v>-5.0088524977806497</v>
      </c>
      <c r="K724">
        <v>1885.71027509239</v>
      </c>
      <c r="L724">
        <v>1957.81716071404</v>
      </c>
      <c r="M724">
        <v>34.131871235600101</v>
      </c>
      <c r="N724">
        <v>0.40718299747293701</v>
      </c>
      <c r="O724">
        <v>61.796725671071201</v>
      </c>
      <c r="P724">
        <v>12.809374999999999</v>
      </c>
      <c r="Q724">
        <v>2.0479661105514999E-2</v>
      </c>
    </row>
    <row r="725" spans="1:17" hidden="1" x14ac:dyDescent="0.3">
      <c r="A725" t="s">
        <v>1589</v>
      </c>
      <c r="B725" t="s">
        <v>1590</v>
      </c>
      <c r="C725" t="str">
        <f>IFERROR(VLOOKUP(Table1[[#This Row],[Ticker]],[1]!Table2[[Symbol]:[Industry]],2,FALSE),"-")</f>
        <v>-</v>
      </c>
      <c r="D725" t="s">
        <v>21</v>
      </c>
      <c r="E725">
        <v>5504.6592958499996</v>
      </c>
      <c r="F725">
        <v>465.3</v>
      </c>
      <c r="G725">
        <v>-15.9755596057537</v>
      </c>
      <c r="H725">
        <v>-15.023257317075201</v>
      </c>
      <c r="I725">
        <v>-17.612052093703799</v>
      </c>
      <c r="J725">
        <v>-3.38028106920923</v>
      </c>
      <c r="K725">
        <v>480.07525470872901</v>
      </c>
      <c r="L725">
        <v>466.40892954430001</v>
      </c>
      <c r="M725">
        <v>41.761359907621397</v>
      </c>
      <c r="N725">
        <v>0.407209212152917</v>
      </c>
      <c r="O725">
        <v>28.734150010745701</v>
      </c>
      <c r="P725">
        <v>19.277108433734899</v>
      </c>
      <c r="Q725">
        <v>8.5031718141239998E-2</v>
      </c>
    </row>
    <row r="726" spans="1:17" x14ac:dyDescent="0.3">
      <c r="A726" t="s">
        <v>1591</v>
      </c>
      <c r="B726" t="s">
        <v>1592</v>
      </c>
      <c r="C726" t="str">
        <f>IFERROR(VLOOKUP(Table1[[#This Row],[Ticker]],[1]!Table2[[Symbol]:[Industry]],2,FALSE),"-")</f>
        <v>-</v>
      </c>
      <c r="D726" t="s">
        <v>297</v>
      </c>
      <c r="E726">
        <v>5497.8556147199997</v>
      </c>
      <c r="F726">
        <v>748.65</v>
      </c>
      <c r="G726">
        <v>-12.061356725791599</v>
      </c>
      <c r="H726">
        <v>-6.2045335079612904</v>
      </c>
      <c r="I726">
        <v>-17.775855147632299</v>
      </c>
      <c r="J726">
        <v>-6.3856406603845999</v>
      </c>
      <c r="K726">
        <v>775.47944222726505</v>
      </c>
      <c r="L726">
        <v>762.23625288244102</v>
      </c>
      <c r="M726">
        <v>37.545794101887402</v>
      </c>
      <c r="N726">
        <v>1.1739988430698001</v>
      </c>
      <c r="O726">
        <v>16.048887998397099</v>
      </c>
      <c r="P726">
        <v>20.168539325842598</v>
      </c>
      <c r="Q726">
        <v>3.8992936690787003E-2</v>
      </c>
    </row>
    <row r="727" spans="1:17" hidden="1" x14ac:dyDescent="0.3">
      <c r="A727" t="s">
        <v>1593</v>
      </c>
      <c r="B727" t="s">
        <v>1594</v>
      </c>
      <c r="C727" t="str">
        <f>IFERROR(VLOOKUP(Table1[[#This Row],[Ticker]],[1]!Table2[[Symbol]:[Industry]],2,FALSE),"-")</f>
        <v>-</v>
      </c>
      <c r="D727" t="s">
        <v>587</v>
      </c>
      <c r="E727">
        <v>5496.8419346399996</v>
      </c>
      <c r="F727">
        <v>5714.4</v>
      </c>
      <c r="G727">
        <v>-21.4135542907153</v>
      </c>
      <c r="H727">
        <v>-4.4762993462026097</v>
      </c>
      <c r="I727">
        <v>-12.9321425815537</v>
      </c>
      <c r="J727">
        <v>2.57168105947986</v>
      </c>
      <c r="K727">
        <v>5701.8263554744299</v>
      </c>
      <c r="L727">
        <v>5533.8470771003304</v>
      </c>
      <c r="M727">
        <v>49.669881872250699</v>
      </c>
      <c r="N727">
        <v>0.88762064249297501</v>
      </c>
      <c r="O727">
        <v>12.872742545149</v>
      </c>
      <c r="P727">
        <v>14.6687000842798</v>
      </c>
      <c r="Q727">
        <v>3.166197690467E-2</v>
      </c>
    </row>
    <row r="728" spans="1:17" hidden="1" x14ac:dyDescent="0.3">
      <c r="A728" t="s">
        <v>1595</v>
      </c>
      <c r="B728" t="s">
        <v>1596</v>
      </c>
      <c r="C728" t="str">
        <f>IFERROR(VLOOKUP(Table1[[#This Row],[Ticker]],[1]!Table2[[Symbol]:[Industry]],2,FALSE),"-")</f>
        <v>-</v>
      </c>
      <c r="D728" t="s">
        <v>51</v>
      </c>
      <c r="E728">
        <v>5479.9971731650003</v>
      </c>
      <c r="F728">
        <v>1259.95</v>
      </c>
      <c r="G728">
        <v>-14.380158159456901</v>
      </c>
      <c r="H728">
        <v>8.0571796728570195</v>
      </c>
      <c r="I728">
        <v>-1.1894295775649999</v>
      </c>
      <c r="J728">
        <v>4.8050299496238704</v>
      </c>
      <c r="K728">
        <v>1128.3157326134699</v>
      </c>
      <c r="M728">
        <v>70.298825055905496</v>
      </c>
      <c r="N728">
        <v>1.1592725117163201</v>
      </c>
      <c r="O728">
        <v>0.40080955593475498</v>
      </c>
      <c r="P728">
        <v>29.891752577319501</v>
      </c>
    </row>
    <row r="729" spans="1:17" hidden="1" x14ac:dyDescent="0.3">
      <c r="A729" t="s">
        <v>1597</v>
      </c>
      <c r="B729" t="s">
        <v>1598</v>
      </c>
      <c r="C729" t="str">
        <f>IFERROR(VLOOKUP(Table1[[#This Row],[Ticker]],[1]!Table2[[Symbol]:[Industry]],2,FALSE),"-")</f>
        <v>-</v>
      </c>
      <c r="D729" t="s">
        <v>542</v>
      </c>
      <c r="E729">
        <v>5467.82670848</v>
      </c>
      <c r="F729">
        <v>5502.55</v>
      </c>
      <c r="G729">
        <v>27.611923782164901</v>
      </c>
      <c r="H729">
        <v>-11.9290677133</v>
      </c>
      <c r="I729">
        <v>22.901764747494699</v>
      </c>
      <c r="J729">
        <v>-4.2071975471448404</v>
      </c>
      <c r="K729">
        <v>5806.8091368920796</v>
      </c>
      <c r="L729">
        <v>4794.8429265769601</v>
      </c>
      <c r="M729">
        <v>34.0744215797545</v>
      </c>
      <c r="N729">
        <v>0.53369490303130396</v>
      </c>
      <c r="O729">
        <v>21.741737921509099</v>
      </c>
      <c r="P729">
        <v>92.558440649496106</v>
      </c>
      <c r="Q729">
        <v>0.15358481031284801</v>
      </c>
    </row>
    <row r="730" spans="1:17" hidden="1" x14ac:dyDescent="0.3">
      <c r="A730" t="s">
        <v>1599</v>
      </c>
      <c r="B730" t="s">
        <v>1600</v>
      </c>
      <c r="C730" t="str">
        <f>IFERROR(VLOOKUP(Table1[[#This Row],[Ticker]],[1]!Table2[[Symbol]:[Industry]],2,FALSE),"-")</f>
        <v>-</v>
      </c>
      <c r="D730" t="s">
        <v>257</v>
      </c>
      <c r="E730">
        <v>5433.4852424999999</v>
      </c>
      <c r="F730">
        <v>4907.3</v>
      </c>
      <c r="G730">
        <v>121.09923822075601</v>
      </c>
      <c r="H730">
        <v>-6.3296169482693596</v>
      </c>
      <c r="I730">
        <v>39.125854375614402</v>
      </c>
      <c r="J730">
        <v>-4.1718979404016903</v>
      </c>
      <c r="K730">
        <v>4677.7732442947299</v>
      </c>
      <c r="L730">
        <v>3680.2434300579198</v>
      </c>
      <c r="M730">
        <v>41.479495781575203</v>
      </c>
      <c r="N730">
        <v>0.34406738511997897</v>
      </c>
      <c r="O730">
        <v>9.5714547714629195</v>
      </c>
      <c r="P730">
        <v>152.56304683479101</v>
      </c>
      <c r="Q730">
        <v>0.115351960555057</v>
      </c>
    </row>
    <row r="731" spans="1:17" hidden="1" x14ac:dyDescent="0.3">
      <c r="A731" t="s">
        <v>1601</v>
      </c>
      <c r="B731" t="s">
        <v>1602</v>
      </c>
      <c r="C731" t="str">
        <f>IFERROR(VLOOKUP(Table1[[#This Row],[Ticker]],[1]!Table2[[Symbol]:[Industry]],2,FALSE),"-")</f>
        <v>-</v>
      </c>
      <c r="D731" t="s">
        <v>1603</v>
      </c>
      <c r="E731">
        <v>5417.6150463499998</v>
      </c>
      <c r="F731">
        <v>4210.7</v>
      </c>
      <c r="G731">
        <v>47.496434082453398</v>
      </c>
      <c r="H731">
        <v>-8.4201666166149707</v>
      </c>
      <c r="I731">
        <v>7.2809259699889797</v>
      </c>
      <c r="J731">
        <v>-8.7356002181453896</v>
      </c>
      <c r="K731">
        <v>4267.3658164406197</v>
      </c>
      <c r="L731">
        <v>3537.8563011552801</v>
      </c>
      <c r="M731">
        <v>27.754382351800299</v>
      </c>
      <c r="N731">
        <v>1.0029939376732799</v>
      </c>
      <c r="O731">
        <v>19.93136533118</v>
      </c>
      <c r="P731">
        <v>95.392111368909497</v>
      </c>
      <c r="Q731">
        <v>0.14812392182506501</v>
      </c>
    </row>
    <row r="732" spans="1:17" x14ac:dyDescent="0.3">
      <c r="A732" t="s">
        <v>1604</v>
      </c>
      <c r="B732" t="s">
        <v>1605</v>
      </c>
      <c r="C732" t="str">
        <f>IFERROR(VLOOKUP(Table1[[#This Row],[Ticker]],[1]!Table2[[Symbol]:[Industry]],2,FALSE),"-")</f>
        <v>-</v>
      </c>
      <c r="D732" t="s">
        <v>196</v>
      </c>
      <c r="E732">
        <v>5414.9039780000003</v>
      </c>
      <c r="F732">
        <v>597.5</v>
      </c>
      <c r="G732">
        <v>51.880690176467702</v>
      </c>
      <c r="H732">
        <v>-4.6686583771777697</v>
      </c>
      <c r="I732">
        <v>-3.6855421454256101</v>
      </c>
      <c r="J732">
        <v>-0.33630712784114702</v>
      </c>
      <c r="K732">
        <v>597.82204955004499</v>
      </c>
      <c r="L732">
        <v>520.77762159216104</v>
      </c>
      <c r="M732">
        <v>43.150636775622999</v>
      </c>
      <c r="N732">
        <v>0.67683354352633496</v>
      </c>
      <c r="O732">
        <v>12.1255230125523</v>
      </c>
      <c r="P732">
        <v>81.033176791395206</v>
      </c>
    </row>
    <row r="733" spans="1:17" x14ac:dyDescent="0.3">
      <c r="A733" t="s">
        <v>1606</v>
      </c>
      <c r="B733" t="s">
        <v>1607</v>
      </c>
      <c r="C733" t="str">
        <f>IFERROR(VLOOKUP(Table1[[#This Row],[Ticker]],[1]!Table2[[Symbol]:[Industry]],2,FALSE),"-")</f>
        <v>-</v>
      </c>
      <c r="D733" t="s">
        <v>514</v>
      </c>
      <c r="E733">
        <v>5401.3555685699903</v>
      </c>
      <c r="F733">
        <v>108.45</v>
      </c>
      <c r="G733">
        <v>-33.684165943554902</v>
      </c>
      <c r="H733">
        <v>-4.0733861955005404</v>
      </c>
      <c r="I733">
        <v>-17.502864989177599</v>
      </c>
      <c r="J733">
        <v>2.0788372937223398</v>
      </c>
      <c r="K733">
        <v>108.07546311948001</v>
      </c>
      <c r="L733">
        <v>108.83572250220701</v>
      </c>
      <c r="M733">
        <v>46.5252314852099</v>
      </c>
      <c r="N733">
        <v>1.02018190841403</v>
      </c>
      <c r="O733">
        <v>26.970954356846399</v>
      </c>
      <c r="P733">
        <v>18.524590163934398</v>
      </c>
      <c r="Q733">
        <v>-9.9718929519027E-2</v>
      </c>
    </row>
    <row r="734" spans="1:17" x14ac:dyDescent="0.3">
      <c r="A734" t="s">
        <v>1608</v>
      </c>
      <c r="B734" t="s">
        <v>1609</v>
      </c>
      <c r="C734" t="str">
        <f>IFERROR(VLOOKUP(Table1[[#This Row],[Ticker]],[1]!Table2[[Symbol]:[Industry]],2,FALSE),"-")</f>
        <v>-</v>
      </c>
      <c r="D734" t="s">
        <v>422</v>
      </c>
      <c r="E734">
        <v>5393.351990745</v>
      </c>
      <c r="F734">
        <v>48.99</v>
      </c>
      <c r="G734">
        <v>-34.096486508187503</v>
      </c>
      <c r="H734">
        <v>-6.6381261800906604</v>
      </c>
      <c r="I734">
        <v>-31.069835250864301</v>
      </c>
      <c r="J734">
        <v>-1.2333816110514899</v>
      </c>
      <c r="K734">
        <v>50.981102120909704</v>
      </c>
      <c r="L734">
        <v>52.067000868731498</v>
      </c>
      <c r="M734">
        <v>41.742656213741199</v>
      </c>
      <c r="N734">
        <v>0.61604085146731802</v>
      </c>
      <c r="O734">
        <v>39.4162073892631</v>
      </c>
      <c r="P734">
        <v>9.2307692307692406</v>
      </c>
    </row>
    <row r="735" spans="1:17" x14ac:dyDescent="0.3">
      <c r="A735" t="s">
        <v>1610</v>
      </c>
      <c r="B735" t="s">
        <v>1611</v>
      </c>
      <c r="C735" t="str">
        <f>IFERROR(VLOOKUP(Table1[[#This Row],[Ticker]],[1]!Table2[[Symbol]:[Industry]],2,FALSE),"-")</f>
        <v>-</v>
      </c>
      <c r="D735" t="s">
        <v>297</v>
      </c>
      <c r="E735">
        <v>5384.2216294319996</v>
      </c>
      <c r="F735">
        <v>160.08000000000001</v>
      </c>
      <c r="G735">
        <v>-24.8938511563573</v>
      </c>
      <c r="H735">
        <v>-4.5966432017684502</v>
      </c>
      <c r="I735">
        <v>-27.6131408044292</v>
      </c>
      <c r="J735">
        <v>-6.3454039965963096</v>
      </c>
      <c r="K735">
        <v>165.98507973230201</v>
      </c>
      <c r="L735">
        <v>165.97327436721</v>
      </c>
      <c r="M735">
        <v>37.152240047129297</v>
      </c>
      <c r="N735">
        <v>1.11867711339772</v>
      </c>
      <c r="O735">
        <v>37.181409295352303</v>
      </c>
      <c r="P735">
        <v>23.091118800461299</v>
      </c>
      <c r="Q735">
        <v>-6.6272378568390994E-2</v>
      </c>
    </row>
    <row r="736" spans="1:17" x14ac:dyDescent="0.3">
      <c r="A736" t="s">
        <v>1612</v>
      </c>
      <c r="B736" t="s">
        <v>1613</v>
      </c>
      <c r="C736" t="str">
        <f>IFERROR(VLOOKUP(Table1[[#This Row],[Ticker]],[1]!Table2[[Symbol]:[Industry]],2,FALSE),"-")</f>
        <v>-</v>
      </c>
      <c r="D736" t="s">
        <v>1614</v>
      </c>
      <c r="E736">
        <v>5382.7012509599999</v>
      </c>
      <c r="F736">
        <v>1052.5999999999999</v>
      </c>
      <c r="G736">
        <v>57.4050206051351</v>
      </c>
      <c r="H736">
        <v>7.8235475789241704</v>
      </c>
      <c r="I736">
        <v>49.067090355608002</v>
      </c>
      <c r="J736">
        <v>-3.1063625626574298</v>
      </c>
      <c r="K736">
        <v>975.58535817210304</v>
      </c>
      <c r="L736">
        <v>793.30060558443802</v>
      </c>
      <c r="M736">
        <v>49.967856518389603</v>
      </c>
      <c r="N736">
        <v>1.7766832990977</v>
      </c>
      <c r="O736">
        <v>10.0085502565077</v>
      </c>
      <c r="P736">
        <v>96.7476635514018</v>
      </c>
      <c r="Q736">
        <v>3.8032326672463E-2</v>
      </c>
    </row>
    <row r="737" spans="1:17" x14ac:dyDescent="0.3">
      <c r="A737" t="s">
        <v>1615</v>
      </c>
      <c r="B737" t="s">
        <v>1616</v>
      </c>
      <c r="C737" t="str">
        <f>IFERROR(VLOOKUP(Table1[[#This Row],[Ticker]],[1]!Table2[[Symbol]:[Industry]],2,FALSE),"-")</f>
        <v>-</v>
      </c>
      <c r="D737" t="s">
        <v>51</v>
      </c>
      <c r="E737">
        <v>5306.882956335</v>
      </c>
      <c r="F737">
        <v>1297.3499999999999</v>
      </c>
      <c r="G737">
        <v>-18.799061279005201</v>
      </c>
      <c r="H737">
        <v>-9.7627007967108401</v>
      </c>
      <c r="I737">
        <v>6.6831559806819696</v>
      </c>
      <c r="J737">
        <v>-1.0878257930878801</v>
      </c>
      <c r="K737">
        <v>1303.2084547952099</v>
      </c>
      <c r="L737">
        <v>1215.96718892992</v>
      </c>
      <c r="M737">
        <v>43.499310687227002</v>
      </c>
      <c r="N737">
        <v>0.65108883301905796</v>
      </c>
      <c r="O737">
        <v>13.230816664739599</v>
      </c>
      <c r="P737">
        <v>29.1602369455921</v>
      </c>
      <c r="Q737">
        <v>-7.0049384752350003E-3</v>
      </c>
    </row>
    <row r="738" spans="1:17" x14ac:dyDescent="0.3">
      <c r="A738" t="s">
        <v>1617</v>
      </c>
      <c r="B738" t="s">
        <v>1618</v>
      </c>
      <c r="C738" t="str">
        <f>IFERROR(VLOOKUP(Table1[[#This Row],[Ticker]],[1]!Table2[[Symbol]:[Industry]],2,FALSE),"-")</f>
        <v>-</v>
      </c>
      <c r="D738" t="s">
        <v>210</v>
      </c>
      <c r="E738">
        <v>5270.0949558499997</v>
      </c>
      <c r="F738">
        <v>132.1</v>
      </c>
      <c r="G738">
        <v>-5.0820259626958704</v>
      </c>
      <c r="H738">
        <v>-0.47293599390150298</v>
      </c>
      <c r="I738">
        <v>-7.8313793079366496</v>
      </c>
      <c r="J738">
        <v>-6.7745424932262299</v>
      </c>
      <c r="K738">
        <v>130.01889032891799</v>
      </c>
      <c r="L738">
        <v>123.53633907014699</v>
      </c>
      <c r="M738">
        <v>47.279234049919602</v>
      </c>
      <c r="N738">
        <v>2.09023120933968</v>
      </c>
      <c r="O738">
        <v>13.2929598788796</v>
      </c>
      <c r="P738">
        <v>29.066927210551999</v>
      </c>
      <c r="Q738">
        <v>3.3204170450521001E-2</v>
      </c>
    </row>
    <row r="739" spans="1:17" x14ac:dyDescent="0.3">
      <c r="A739" t="s">
        <v>1619</v>
      </c>
      <c r="B739" t="s">
        <v>1620</v>
      </c>
      <c r="C739" t="str">
        <f>IFERROR(VLOOKUP(Table1[[#This Row],[Ticker]],[1]!Table2[[Symbol]:[Industry]],2,FALSE),"-")</f>
        <v>-</v>
      </c>
      <c r="D739" t="s">
        <v>1178</v>
      </c>
      <c r="E739">
        <v>5233.4455842500001</v>
      </c>
      <c r="F739">
        <v>3122.05</v>
      </c>
      <c r="G739">
        <v>5.6908637120499703</v>
      </c>
      <c r="H739">
        <v>-0.352502989832643</v>
      </c>
      <c r="I739">
        <v>-10.6504495662303</v>
      </c>
      <c r="J739">
        <v>-10.3912783055058</v>
      </c>
      <c r="K739">
        <v>3079.3057785198998</v>
      </c>
      <c r="L739">
        <v>2949.9589003189999</v>
      </c>
      <c r="M739">
        <v>46.0204172609591</v>
      </c>
      <c r="N739">
        <v>1.35244256332574</v>
      </c>
      <c r="O739">
        <v>18.511875210198401</v>
      </c>
      <c r="P739">
        <v>43.206733636071696</v>
      </c>
      <c r="Q739">
        <v>-5.3001257442182002E-2</v>
      </c>
    </row>
    <row r="740" spans="1:17" x14ac:dyDescent="0.3">
      <c r="A740" t="s">
        <v>1621</v>
      </c>
      <c r="B740" t="s">
        <v>1622</v>
      </c>
      <c r="C740" t="str">
        <f>IFERROR(VLOOKUP(Table1[[#This Row],[Ticker]],[1]!Table2[[Symbol]:[Industry]],2,FALSE),"-")</f>
        <v>-</v>
      </c>
      <c r="D740" t="s">
        <v>347</v>
      </c>
      <c r="E740">
        <v>5214.2598702599998</v>
      </c>
      <c r="F740">
        <v>1917.65</v>
      </c>
      <c r="G740">
        <v>78.834698337973194</v>
      </c>
      <c r="H740">
        <v>-5.3296928882697996</v>
      </c>
      <c r="I740">
        <v>51.602544318223899</v>
      </c>
      <c r="J740">
        <v>-13.4920716204616</v>
      </c>
      <c r="K740">
        <v>1866.8913032760299</v>
      </c>
      <c r="L740">
        <v>1472.5050468990701</v>
      </c>
      <c r="M740">
        <v>41.696953433127497</v>
      </c>
      <c r="N740">
        <v>0.95401235186282296</v>
      </c>
      <c r="O740">
        <v>18.3245117722212</v>
      </c>
      <c r="P740">
        <v>104.440298507462</v>
      </c>
      <c r="Q740">
        <v>-3.2849375322983002E-2</v>
      </c>
    </row>
    <row r="741" spans="1:17" x14ac:dyDescent="0.3">
      <c r="A741" t="s">
        <v>1623</v>
      </c>
      <c r="B741" t="s">
        <v>1624</v>
      </c>
      <c r="C741" t="str">
        <f>IFERROR(VLOOKUP(Table1[[#This Row],[Ticker]],[1]!Table2[[Symbol]:[Industry]],2,FALSE),"-")</f>
        <v>-</v>
      </c>
      <c r="D741" t="s">
        <v>394</v>
      </c>
      <c r="E741">
        <v>5210.7855656439997</v>
      </c>
      <c r="F741">
        <v>104.29</v>
      </c>
      <c r="G741">
        <v>9.6355585439931097</v>
      </c>
      <c r="H741">
        <v>-4.8717939569614499</v>
      </c>
      <c r="I741">
        <v>-18.623501312642102</v>
      </c>
      <c r="J741">
        <v>-6.4833720107850699</v>
      </c>
      <c r="K741">
        <v>106.492459104129</v>
      </c>
      <c r="L741">
        <v>101.28163203706499</v>
      </c>
      <c r="M741">
        <v>36.428967548235399</v>
      </c>
      <c r="N741">
        <v>1.17885515174542</v>
      </c>
      <c r="O741">
        <v>16.550004794323499</v>
      </c>
      <c r="P741">
        <v>35.441558441558399</v>
      </c>
      <c r="Q741">
        <v>3.3797597526513998E-2</v>
      </c>
    </row>
    <row r="742" spans="1:17" hidden="1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260</v>
      </c>
      <c r="E742">
        <v>5199.9840570750002</v>
      </c>
      <c r="F742">
        <v>571.15</v>
      </c>
      <c r="G742">
        <v>19.882582588839298</v>
      </c>
      <c r="H742">
        <v>-7.5010876816787304</v>
      </c>
      <c r="I742">
        <v>33.018974081945998</v>
      </c>
      <c r="J742">
        <v>0.44982050050452799</v>
      </c>
      <c r="K742">
        <v>529.46590769540296</v>
      </c>
      <c r="L742">
        <v>463.631493045534</v>
      </c>
      <c r="M742">
        <v>62.187660432606499</v>
      </c>
      <c r="N742">
        <v>0.85223147256077902</v>
      </c>
      <c r="O742">
        <v>7.4761446205024997</v>
      </c>
      <c r="P742">
        <v>58.608719800055503</v>
      </c>
    </row>
    <row r="743" spans="1:17" hidden="1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1629</v>
      </c>
      <c r="E743">
        <v>5168.879891351</v>
      </c>
      <c r="F743">
        <v>58.2</v>
      </c>
      <c r="G743">
        <v>-8.7135655872465598</v>
      </c>
      <c r="H743">
        <v>-4.9742864118736296</v>
      </c>
      <c r="I743">
        <v>-1.4152510917172201</v>
      </c>
      <c r="J743">
        <v>2.4324211272831899</v>
      </c>
      <c r="K743">
        <v>60.237114204381001</v>
      </c>
      <c r="L743">
        <v>57.125399118747502</v>
      </c>
      <c r="M743">
        <v>56.425916595309197</v>
      </c>
      <c r="N743">
        <v>2.3055857352899398</v>
      </c>
      <c r="O743">
        <v>11.340206185566901</v>
      </c>
      <c r="P743">
        <v>21.757322175732199</v>
      </c>
      <c r="Q743">
        <v>-3.0196124243903E-2</v>
      </c>
    </row>
    <row r="744" spans="1:17" hidden="1" x14ac:dyDescent="0.3">
      <c r="A744" t="s">
        <v>1630</v>
      </c>
      <c r="B744" t="s">
        <v>1631</v>
      </c>
      <c r="C744" t="str">
        <f>IFERROR(VLOOKUP(Table1[[#This Row],[Ticker]],[1]!Table2[[Symbol]:[Industry]],2,FALSE),"-")</f>
        <v>-</v>
      </c>
      <c r="D744" t="s">
        <v>156</v>
      </c>
      <c r="E744">
        <v>5166.0909959999999</v>
      </c>
      <c r="F744">
        <v>4570.5</v>
      </c>
      <c r="G744">
        <v>121.798050157791</v>
      </c>
      <c r="H744">
        <v>-16.974603834275701</v>
      </c>
      <c r="I744">
        <v>49.951714965061498</v>
      </c>
      <c r="J744">
        <v>-8.5881902313078893</v>
      </c>
      <c r="K744">
        <v>4626.69983268746</v>
      </c>
      <c r="L744">
        <v>3455.71680881065</v>
      </c>
      <c r="M744">
        <v>37.4470494297112</v>
      </c>
      <c r="N744">
        <v>0.496572385887461</v>
      </c>
      <c r="O744">
        <v>24.486380045946799</v>
      </c>
      <c r="P744">
        <v>166.89051094890499</v>
      </c>
      <c r="Q744">
        <v>0.197558234960443</v>
      </c>
    </row>
    <row r="745" spans="1:17" hidden="1" x14ac:dyDescent="0.3">
      <c r="A745" t="s">
        <v>1632</v>
      </c>
      <c r="B745" t="s">
        <v>1633</v>
      </c>
      <c r="C745" t="str">
        <f>IFERROR(VLOOKUP(Table1[[#This Row],[Ticker]],[1]!Table2[[Symbol]:[Industry]],2,FALSE),"-")</f>
        <v>-</v>
      </c>
      <c r="D745" t="s">
        <v>156</v>
      </c>
      <c r="E745">
        <v>5155.1341480000001</v>
      </c>
      <c r="F745">
        <v>175.58</v>
      </c>
      <c r="G745">
        <v>125.419492939194</v>
      </c>
      <c r="H745">
        <v>-4.3345076449076103</v>
      </c>
      <c r="I745">
        <v>24.580752291395299</v>
      </c>
      <c r="J745">
        <v>-8.2783859854410302</v>
      </c>
      <c r="K745">
        <v>161.04932524571899</v>
      </c>
      <c r="L745">
        <v>128.549536727195</v>
      </c>
      <c r="M745">
        <v>55.855271870557601</v>
      </c>
      <c r="N745">
        <v>1.29580341828471</v>
      </c>
      <c r="O745">
        <v>7.0736985989292496</v>
      </c>
      <c r="P745">
        <v>190.69536423841001</v>
      </c>
    </row>
    <row r="746" spans="1:17" x14ac:dyDescent="0.3">
      <c r="A746" t="s">
        <v>1634</v>
      </c>
      <c r="B746" t="s">
        <v>1635</v>
      </c>
      <c r="C746" t="str">
        <f>IFERROR(VLOOKUP(Table1[[#This Row],[Ticker]],[1]!Table2[[Symbol]:[Industry]],2,FALSE),"-")</f>
        <v>-</v>
      </c>
      <c r="D746" t="s">
        <v>465</v>
      </c>
      <c r="E746">
        <v>5143.0056191499998</v>
      </c>
      <c r="F746">
        <v>309.95</v>
      </c>
      <c r="G746">
        <v>-43.092448394890297</v>
      </c>
      <c r="H746">
        <v>-9.5954057433388904</v>
      </c>
      <c r="I746">
        <v>-45.499317757309598</v>
      </c>
      <c r="J746">
        <v>-5.4989149817316996</v>
      </c>
      <c r="K746">
        <v>332.920773164602</v>
      </c>
      <c r="L746">
        <v>370.23786399161202</v>
      </c>
      <c r="M746">
        <v>35.277543575111601</v>
      </c>
      <c r="N746">
        <v>1.75879744686534</v>
      </c>
      <c r="O746">
        <v>74.995967091466298</v>
      </c>
      <c r="P746">
        <v>18.008756900818501</v>
      </c>
      <c r="Q746">
        <v>-0.119259694614574</v>
      </c>
    </row>
    <row r="747" spans="1:17" x14ac:dyDescent="0.3">
      <c r="A747" t="s">
        <v>1636</v>
      </c>
      <c r="B747" t="s">
        <v>1637</v>
      </c>
      <c r="C747" t="str">
        <f>IFERROR(VLOOKUP(Table1[[#This Row],[Ticker]],[1]!Table2[[Symbol]:[Industry]],2,FALSE),"-")</f>
        <v>-</v>
      </c>
      <c r="D747" t="s">
        <v>995</v>
      </c>
      <c r="E747">
        <v>5129.1069467819998</v>
      </c>
      <c r="F747">
        <v>40.21</v>
      </c>
      <c r="G747">
        <v>120.45377381789</v>
      </c>
      <c r="H747">
        <v>-4.8328599208750598</v>
      </c>
      <c r="I747">
        <v>-3.4233611345758601</v>
      </c>
      <c r="J747">
        <v>-12.3311007413403</v>
      </c>
      <c r="K747">
        <v>39.6727082163424</v>
      </c>
      <c r="L747">
        <v>33.227206538831901</v>
      </c>
      <c r="M747">
        <v>41.623174326188703</v>
      </c>
      <c r="N747">
        <v>1.15705866185641</v>
      </c>
      <c r="O747">
        <v>14.648097488187</v>
      </c>
      <c r="P747">
        <v>146.68711656441701</v>
      </c>
      <c r="Q747">
        <v>8.3997266556908007E-2</v>
      </c>
    </row>
    <row r="748" spans="1:17" hidden="1" x14ac:dyDescent="0.3">
      <c r="A748" t="s">
        <v>1638</v>
      </c>
      <c r="B748" t="s">
        <v>1639</v>
      </c>
      <c r="C748" t="str">
        <f>IFERROR(VLOOKUP(Table1[[#This Row],[Ticker]],[1]!Table2[[Symbol]:[Industry]],2,FALSE),"-")</f>
        <v>-</v>
      </c>
      <c r="D748" t="s">
        <v>279</v>
      </c>
      <c r="E748">
        <v>5099.43793749</v>
      </c>
      <c r="F748">
        <v>365.95</v>
      </c>
      <c r="G748">
        <v>-16.256509616536601</v>
      </c>
      <c r="H748">
        <v>-6.6322458564376401</v>
      </c>
      <c r="I748">
        <v>-9.2673171300947299</v>
      </c>
      <c r="J748">
        <v>1.8915296015651599</v>
      </c>
      <c r="K748">
        <v>363.065169472116</v>
      </c>
      <c r="L748">
        <v>356.74254681829302</v>
      </c>
      <c r="M748">
        <v>60.509125411727503</v>
      </c>
      <c r="N748">
        <v>0.73619695081265502</v>
      </c>
      <c r="O748">
        <v>9.5778111763902203</v>
      </c>
      <c r="P748">
        <v>16.544585987261101</v>
      </c>
      <c r="Q748">
        <v>2.3792134464795001E-2</v>
      </c>
    </row>
    <row r="749" spans="1:17" x14ac:dyDescent="0.3">
      <c r="A749" t="s">
        <v>1640</v>
      </c>
      <c r="B749" t="s">
        <v>1641</v>
      </c>
      <c r="C749" t="str">
        <f>IFERROR(VLOOKUP(Table1[[#This Row],[Ticker]],[1]!Table2[[Symbol]:[Industry]],2,FALSE),"-")</f>
        <v>-</v>
      </c>
      <c r="D749" t="s">
        <v>116</v>
      </c>
      <c r="E749">
        <v>5060.1658799999996</v>
      </c>
      <c r="F749">
        <v>545.29999999999995</v>
      </c>
      <c r="G749">
        <v>99.958588981755398</v>
      </c>
      <c r="H749">
        <v>-0.67404456907525601</v>
      </c>
      <c r="I749">
        <v>61.388688022220002</v>
      </c>
      <c r="J749">
        <v>-4.9733546622828202</v>
      </c>
      <c r="K749">
        <v>527.52774426049905</v>
      </c>
      <c r="L749">
        <v>394.33402346830599</v>
      </c>
      <c r="M749">
        <v>41.841429377514402</v>
      </c>
      <c r="N749">
        <v>0.48201997396528101</v>
      </c>
      <c r="O749">
        <v>33.385292499541499</v>
      </c>
      <c r="P749">
        <v>160.535117056856</v>
      </c>
      <c r="Q749">
        <v>7.0485281071359998E-2</v>
      </c>
    </row>
    <row r="750" spans="1:17" hidden="1" x14ac:dyDescent="0.3">
      <c r="A750" t="s">
        <v>1642</v>
      </c>
      <c r="B750" t="s">
        <v>1643</v>
      </c>
      <c r="C750" t="str">
        <f>IFERROR(VLOOKUP(Table1[[#This Row],[Ticker]],[1]!Table2[[Symbol]:[Industry]],2,FALSE),"-")</f>
        <v>-</v>
      </c>
      <c r="D750" t="s">
        <v>279</v>
      </c>
      <c r="E750">
        <v>5045.0393177199903</v>
      </c>
      <c r="F750">
        <v>4610.6000000000004</v>
      </c>
      <c r="G750">
        <v>54.953851880419897</v>
      </c>
      <c r="H750">
        <v>-0.65818563904159899</v>
      </c>
      <c r="I750">
        <v>24.351612523974801</v>
      </c>
      <c r="J750">
        <v>1.8305201662558801</v>
      </c>
      <c r="K750">
        <v>4287.9342873212299</v>
      </c>
      <c r="L750">
        <v>3743.29651152201</v>
      </c>
      <c r="M750">
        <v>70.492471585815395</v>
      </c>
      <c r="N750">
        <v>0.63158678809033797</v>
      </c>
      <c r="O750">
        <v>3.60907474081464</v>
      </c>
      <c r="P750">
        <v>96.195744680851007</v>
      </c>
      <c r="Q750">
        <v>0.10997521154245</v>
      </c>
    </row>
    <row r="751" spans="1:17" hidden="1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-</v>
      </c>
      <c r="D751" t="s">
        <v>309</v>
      </c>
      <c r="E751">
        <v>5031.4175519999999</v>
      </c>
      <c r="F751">
        <v>230.65</v>
      </c>
      <c r="G751">
        <v>252.52604140623399</v>
      </c>
      <c r="H751">
        <v>-2.08071176663239</v>
      </c>
      <c r="I751">
        <v>266.08589739749698</v>
      </c>
      <c r="J751">
        <v>-3.65161212722971</v>
      </c>
      <c r="K751">
        <v>192.471630112312</v>
      </c>
      <c r="L751">
        <v>115.292247171269</v>
      </c>
      <c r="M751">
        <v>50.428852097982599</v>
      </c>
      <c r="N751">
        <v>0.25969942827944098</v>
      </c>
      <c r="O751">
        <v>13.1584652070236</v>
      </c>
      <c r="P751">
        <v>400.542534722222</v>
      </c>
      <c r="Q751">
        <v>0.22838206879085701</v>
      </c>
    </row>
    <row r="752" spans="1:17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297</v>
      </c>
      <c r="E752">
        <v>5012.7718278749999</v>
      </c>
      <c r="F752">
        <v>300.75</v>
      </c>
      <c r="G752">
        <v>7.6353398657906899</v>
      </c>
      <c r="H752">
        <v>-5.0022696852201998</v>
      </c>
      <c r="I752">
        <v>-2.9588383407084602</v>
      </c>
      <c r="J752">
        <v>-3.07607394946813</v>
      </c>
      <c r="K752">
        <v>290.93815038640099</v>
      </c>
      <c r="L752">
        <v>266.78119023034202</v>
      </c>
      <c r="M752">
        <v>46.814085351385501</v>
      </c>
      <c r="N752">
        <v>1.5893366435024701</v>
      </c>
      <c r="O752">
        <v>11.720698254364001</v>
      </c>
      <c r="P752">
        <v>43.384982121573302</v>
      </c>
      <c r="Q752">
        <v>-1.2788851999154E-2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78</v>
      </c>
      <c r="E753">
        <v>5007.0167980199903</v>
      </c>
      <c r="F753">
        <v>220.95</v>
      </c>
      <c r="G753">
        <v>-6.3008269373339498</v>
      </c>
      <c r="H753">
        <v>-6.5880718825521001</v>
      </c>
      <c r="I753">
        <v>-12.088697956242299</v>
      </c>
      <c r="J753">
        <v>-5.1374480169326597</v>
      </c>
      <c r="K753">
        <v>222.12161461811399</v>
      </c>
      <c r="L753">
        <v>209.34191905833799</v>
      </c>
      <c r="M753">
        <v>34.940461185918402</v>
      </c>
      <c r="N753">
        <v>0.85345717272698796</v>
      </c>
      <c r="O753">
        <v>11.7899977370445</v>
      </c>
      <c r="P753">
        <v>25.432869713312499</v>
      </c>
      <c r="Q753">
        <v>-9.4311994861320997E-2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422</v>
      </c>
      <c r="E754">
        <v>5004.4841376599998</v>
      </c>
      <c r="F754">
        <v>275.8</v>
      </c>
      <c r="G754">
        <v>-16.2425267383415</v>
      </c>
      <c r="H754">
        <v>-6.7887860291439797</v>
      </c>
      <c r="I754">
        <v>-28.921032414469501</v>
      </c>
      <c r="J754">
        <v>-0.96949625038731202</v>
      </c>
      <c r="K754">
        <v>292.64998972023102</v>
      </c>
      <c r="L754">
        <v>293.91887849371801</v>
      </c>
      <c r="M754">
        <v>22.220998254115099</v>
      </c>
      <c r="N754">
        <v>1.0104994746709199</v>
      </c>
      <c r="O754">
        <v>40.663524292965903</v>
      </c>
      <c r="P754">
        <v>9.44444444444445</v>
      </c>
      <c r="Q754">
        <v>-1.0966772401773E-2</v>
      </c>
    </row>
    <row r="755" spans="1:17" hidden="1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380</v>
      </c>
      <c r="E755">
        <v>4996.4110130999998</v>
      </c>
      <c r="F755">
        <v>553.79999999999995</v>
      </c>
      <c r="G755">
        <v>4.8367398147890501</v>
      </c>
      <c r="H755">
        <v>6.9154908848448802</v>
      </c>
      <c r="I755">
        <v>34.752147515590998</v>
      </c>
      <c r="J755">
        <v>-1.7401488437111401</v>
      </c>
      <c r="K755">
        <v>487.23885519037299</v>
      </c>
      <c r="L755">
        <v>435.339918372314</v>
      </c>
      <c r="M755">
        <v>60.5125155216843</v>
      </c>
      <c r="N755">
        <v>1.38369819204531</v>
      </c>
      <c r="O755">
        <v>4.36980859516071</v>
      </c>
      <c r="P755">
        <v>74.123565477126206</v>
      </c>
      <c r="Q755">
        <v>4.9301983117347001E-2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545</v>
      </c>
      <c r="E756">
        <v>4972.9930303699903</v>
      </c>
      <c r="F756">
        <v>899.45</v>
      </c>
      <c r="G756">
        <v>-16.976599513799101</v>
      </c>
      <c r="H756">
        <v>6.5125515475544598</v>
      </c>
      <c r="I756">
        <v>5.61786530017004</v>
      </c>
      <c r="J756">
        <v>8.2892002335651895</v>
      </c>
      <c r="K756">
        <v>807.34617363716802</v>
      </c>
      <c r="L756">
        <v>772.87381158487904</v>
      </c>
      <c r="M756">
        <v>67.892921434909496</v>
      </c>
      <c r="N756">
        <v>2.6277426225473199</v>
      </c>
      <c r="O756">
        <v>5.5089221190727597</v>
      </c>
      <c r="P756">
        <v>36.913007078164199</v>
      </c>
      <c r="Q756">
        <v>-0.122465041802216</v>
      </c>
    </row>
    <row r="757" spans="1:17" hidden="1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46</v>
      </c>
      <c r="E757">
        <v>4926.4974954999998</v>
      </c>
      <c r="F757">
        <v>534.54999999999995</v>
      </c>
      <c r="G757">
        <v>176.240739843792</v>
      </c>
      <c r="H757">
        <v>26.1737109475397</v>
      </c>
      <c r="I757">
        <v>81.733374648797707</v>
      </c>
      <c r="J757">
        <v>-3.4902810692092299</v>
      </c>
      <c r="K757">
        <v>387.34275568191498</v>
      </c>
      <c r="L757">
        <v>286.40906678411199</v>
      </c>
      <c r="M757">
        <v>58.147000166785602</v>
      </c>
      <c r="N757">
        <v>2.1003621724417898</v>
      </c>
      <c r="O757">
        <v>2.1419885885324201</v>
      </c>
      <c r="P757">
        <v>245.87512131996101</v>
      </c>
    </row>
    <row r="758" spans="1:17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46</v>
      </c>
      <c r="E758">
        <v>4912.0051941350002</v>
      </c>
      <c r="F758">
        <v>709.85</v>
      </c>
      <c r="G758">
        <v>13.8510353045959</v>
      </c>
      <c r="H758">
        <v>12.987817385689301</v>
      </c>
      <c r="I758">
        <v>-18.400892893264199</v>
      </c>
      <c r="J758">
        <v>-0.23446928017097199</v>
      </c>
      <c r="K758">
        <v>639.78911054872299</v>
      </c>
      <c r="L758">
        <v>594.32093747669103</v>
      </c>
      <c r="M758">
        <v>49.860139863119102</v>
      </c>
      <c r="N758">
        <v>1.3100755628383001</v>
      </c>
      <c r="O758">
        <v>42.149749947171898</v>
      </c>
      <c r="P758">
        <v>66.338605741066203</v>
      </c>
      <c r="Q758">
        <v>0.123448285993754</v>
      </c>
    </row>
    <row r="759" spans="1:17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210</v>
      </c>
      <c r="E759">
        <v>4888.2997274999998</v>
      </c>
      <c r="F759">
        <v>683.5</v>
      </c>
      <c r="G759">
        <v>80.564939152789194</v>
      </c>
      <c r="H759">
        <v>-1.5844360188008799</v>
      </c>
      <c r="I759">
        <v>-10.749276562797</v>
      </c>
      <c r="J759">
        <v>-11.0372097145039</v>
      </c>
      <c r="K759">
        <v>676.78956687985601</v>
      </c>
      <c r="L759">
        <v>601.01463956189002</v>
      </c>
      <c r="M759">
        <v>40.323007120231203</v>
      </c>
      <c r="N759">
        <v>2.1787412885700301</v>
      </c>
      <c r="O759">
        <v>16.920263350402301</v>
      </c>
      <c r="P759">
        <v>108.861726508785</v>
      </c>
      <c r="Q759">
        <v>0.14735296935501599</v>
      </c>
    </row>
    <row r="760" spans="1:17" hidden="1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133</v>
      </c>
      <c r="E760">
        <v>4886.9102339999999</v>
      </c>
      <c r="F760">
        <v>6407.55</v>
      </c>
      <c r="G760">
        <v>399.84204368829398</v>
      </c>
      <c r="H760">
        <v>-0.22021608824115699</v>
      </c>
      <c r="I760">
        <v>42.6847400452098</v>
      </c>
      <c r="J760">
        <v>-1.5718195307476801</v>
      </c>
      <c r="K760">
        <v>5893.1097542165999</v>
      </c>
      <c r="L760">
        <v>4386.2279702805099</v>
      </c>
      <c r="M760">
        <v>53.195982256773902</v>
      </c>
      <c r="N760">
        <v>1.0013924683875</v>
      </c>
      <c r="O760">
        <v>10.0576663467315</v>
      </c>
      <c r="P760">
        <v>449.22641752024998</v>
      </c>
      <c r="Q760">
        <v>0.31500512933883301</v>
      </c>
    </row>
    <row r="761" spans="1:17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1468</v>
      </c>
      <c r="E761">
        <v>4855.5384440500002</v>
      </c>
      <c r="F761">
        <v>750.5</v>
      </c>
      <c r="G761">
        <v>-8.5756430469938696</v>
      </c>
      <c r="H761">
        <v>-19.3835998511674</v>
      </c>
      <c r="I761">
        <v>-23.056456216070199</v>
      </c>
      <c r="J761">
        <v>-4.6580588469870099</v>
      </c>
      <c r="K761">
        <v>773.31854652216805</v>
      </c>
      <c r="L761">
        <v>760.24687567705098</v>
      </c>
      <c r="M761">
        <v>35.417050424797303</v>
      </c>
      <c r="N761">
        <v>0.90432640256865504</v>
      </c>
      <c r="O761">
        <v>45.103264490339697</v>
      </c>
      <c r="P761">
        <v>22.9521625163827</v>
      </c>
      <c r="Q761">
        <v>0.100990220014398</v>
      </c>
    </row>
    <row r="762" spans="1:17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92</v>
      </c>
      <c r="E762">
        <v>4853.9475920599998</v>
      </c>
      <c r="F762">
        <v>1244.5999999999999</v>
      </c>
      <c r="G762">
        <v>73.524613563432396</v>
      </c>
      <c r="H762">
        <v>-19.9714414495974</v>
      </c>
      <c r="I762">
        <v>48.893751100949501</v>
      </c>
      <c r="J762">
        <v>-4.0171474984841797</v>
      </c>
      <c r="K762">
        <v>1227.7362555084901</v>
      </c>
      <c r="L762">
        <v>928.08531850919701</v>
      </c>
      <c r="M762">
        <v>37.808372586232998</v>
      </c>
      <c r="N762">
        <v>6.6861286275141693E-2</v>
      </c>
      <c r="O762">
        <v>27.9688253254057</v>
      </c>
      <c r="P762">
        <v>105.90619571511201</v>
      </c>
      <c r="Q762">
        <v>8.1094881566518007E-2</v>
      </c>
    </row>
    <row r="763" spans="1:17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545</v>
      </c>
      <c r="E763">
        <v>4789.9842526250004</v>
      </c>
      <c r="F763">
        <v>428.35</v>
      </c>
      <c r="G763">
        <v>5.0177402253368699</v>
      </c>
      <c r="H763">
        <v>3.3556055477577398</v>
      </c>
      <c r="I763">
        <v>-1.33873503372983</v>
      </c>
      <c r="J763">
        <v>1.15769587124008</v>
      </c>
      <c r="K763">
        <v>390.66789605575002</v>
      </c>
      <c r="L763">
        <v>366.73836225135602</v>
      </c>
      <c r="M763">
        <v>67.454617661838995</v>
      </c>
      <c r="N763">
        <v>2.0120399564312001</v>
      </c>
      <c r="O763">
        <v>3.17497373643047</v>
      </c>
      <c r="P763">
        <v>47.148746135348603</v>
      </c>
      <c r="Q763">
        <v>-2.4334011019646998E-2</v>
      </c>
    </row>
    <row r="764" spans="1:17" hidden="1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1672</v>
      </c>
      <c r="E764">
        <v>4751.392929435</v>
      </c>
      <c r="F764">
        <v>37.35</v>
      </c>
      <c r="G764">
        <v>-21.7111888789875</v>
      </c>
      <c r="H764">
        <v>7.5405700575458097</v>
      </c>
      <c r="I764">
        <v>-14.6046735342833</v>
      </c>
      <c r="J764">
        <v>5.7755915981892496</v>
      </c>
      <c r="K764">
        <v>35.501418633501203</v>
      </c>
      <c r="L764">
        <v>33.3479906888399</v>
      </c>
      <c r="M764">
        <v>54.8475043264256</v>
      </c>
      <c r="N764">
        <v>1.71855527835245</v>
      </c>
      <c r="O764">
        <v>27.8447121820615</v>
      </c>
      <c r="P764">
        <v>36.813186813186803</v>
      </c>
      <c r="Q764">
        <v>0.111224768057197</v>
      </c>
    </row>
    <row r="765" spans="1:17" hidden="1" x14ac:dyDescent="0.3">
      <c r="A765" t="s">
        <v>1673</v>
      </c>
      <c r="B765" t="s">
        <v>1674</v>
      </c>
      <c r="C765" t="str">
        <f>IFERROR(VLOOKUP(Table1[[#This Row],[Ticker]],[1]!Table2[[Symbol]:[Industry]],2,FALSE),"-")</f>
        <v>-</v>
      </c>
      <c r="D765" t="s">
        <v>98</v>
      </c>
      <c r="E765">
        <v>4716.5178999600002</v>
      </c>
      <c r="F765">
        <v>1718.9</v>
      </c>
      <c r="G765">
        <v>18.2665235548615</v>
      </c>
      <c r="H765">
        <v>-6.0868287069909899</v>
      </c>
      <c r="I765">
        <v>13.2882388360098</v>
      </c>
      <c r="J765">
        <v>-4.8966665105702596</v>
      </c>
      <c r="K765">
        <v>1638.5551761167301</v>
      </c>
      <c r="L765">
        <v>1386.6538348034601</v>
      </c>
      <c r="M765">
        <v>45.179430808214001</v>
      </c>
      <c r="N765">
        <v>1.31501655043942</v>
      </c>
      <c r="O765">
        <v>14.448193612193799</v>
      </c>
      <c r="P765">
        <v>60.938158325921002</v>
      </c>
      <c r="Q765">
        <v>0.12897687568137101</v>
      </c>
    </row>
    <row r="766" spans="1:17" hidden="1" x14ac:dyDescent="0.3">
      <c r="A766" t="s">
        <v>1675</v>
      </c>
      <c r="B766" t="s">
        <v>1676</v>
      </c>
      <c r="C766" t="str">
        <f>IFERROR(VLOOKUP(Table1[[#This Row],[Ticker]],[1]!Table2[[Symbol]:[Industry]],2,FALSE),"-")</f>
        <v>-</v>
      </c>
      <c r="D766" t="s">
        <v>133</v>
      </c>
      <c r="E766">
        <v>4704.9060689400003</v>
      </c>
      <c r="F766">
        <v>389.4</v>
      </c>
      <c r="G766">
        <v>49.121218322612798</v>
      </c>
      <c r="H766">
        <v>-18.311875157002099</v>
      </c>
      <c r="I766">
        <v>62.311946904504701</v>
      </c>
      <c r="J766">
        <v>-10.2336955972649</v>
      </c>
      <c r="K766">
        <v>402.78813924277898</v>
      </c>
      <c r="M766">
        <v>24.395837181202602</v>
      </c>
      <c r="N766">
        <v>0.18256281789053799</v>
      </c>
      <c r="O766">
        <v>36.106831022085203</v>
      </c>
      <c r="P766">
        <v>129.87012987012901</v>
      </c>
    </row>
    <row r="767" spans="1:17" x14ac:dyDescent="0.3">
      <c r="A767" t="s">
        <v>1677</v>
      </c>
      <c r="B767" t="s">
        <v>1678</v>
      </c>
      <c r="C767" t="str">
        <f>IFERROR(VLOOKUP(Table1[[#This Row],[Ticker]],[1]!Table2[[Symbol]:[Industry]],2,FALSE),"-")</f>
        <v>-</v>
      </c>
      <c r="D767" t="s">
        <v>918</v>
      </c>
      <c r="E767">
        <v>4689.3885860250002</v>
      </c>
      <c r="F767">
        <v>378.95</v>
      </c>
      <c r="G767">
        <v>101.648712606844</v>
      </c>
      <c r="H767">
        <v>11.110660777929199</v>
      </c>
      <c r="I767">
        <v>50.530780075983799</v>
      </c>
      <c r="J767">
        <v>16.194310471483998</v>
      </c>
      <c r="K767">
        <v>315.83228120665302</v>
      </c>
      <c r="L767">
        <v>259.245991614682</v>
      </c>
      <c r="M767">
        <v>68.450031106383804</v>
      </c>
      <c r="N767">
        <v>2.1606230027998601</v>
      </c>
      <c r="O767">
        <v>3.3513656155165599</v>
      </c>
      <c r="P767">
        <v>154.58515283842701</v>
      </c>
      <c r="Q767">
        <v>7.7419137434921001E-2</v>
      </c>
    </row>
    <row r="768" spans="1:17" x14ac:dyDescent="0.3">
      <c r="A768" t="s">
        <v>1679</v>
      </c>
      <c r="B768" t="s">
        <v>1680</v>
      </c>
      <c r="C768" t="str">
        <f>IFERROR(VLOOKUP(Table1[[#This Row],[Ticker]],[1]!Table2[[Symbol]:[Industry]],2,FALSE),"-")</f>
        <v>-</v>
      </c>
      <c r="D768" t="s">
        <v>244</v>
      </c>
      <c r="E768">
        <v>4667.8103573400003</v>
      </c>
      <c r="F768">
        <v>242.1</v>
      </c>
      <c r="G768">
        <v>11.4333563112104</v>
      </c>
      <c r="H768">
        <v>-6.2563151410759099</v>
      </c>
      <c r="I768">
        <v>-6.9544571387698797</v>
      </c>
      <c r="J768">
        <v>-5.6709466855936297</v>
      </c>
      <c r="K768">
        <v>243.817842258014</v>
      </c>
      <c r="L768">
        <v>227.379173926921</v>
      </c>
      <c r="M768">
        <v>47.515955232902201</v>
      </c>
      <c r="N768">
        <v>1.01683282491643</v>
      </c>
      <c r="O768">
        <v>20.3634861627426</v>
      </c>
      <c r="P768">
        <v>42.328042328042301</v>
      </c>
      <c r="Q768">
        <v>0.172291849763759</v>
      </c>
    </row>
    <row r="769" spans="1:17" x14ac:dyDescent="0.3">
      <c r="A769" t="s">
        <v>1681</v>
      </c>
      <c r="B769" t="s">
        <v>1682</v>
      </c>
      <c r="C769" t="str">
        <f>IFERROR(VLOOKUP(Table1[[#This Row],[Ticker]],[1]!Table2[[Symbol]:[Industry]],2,FALSE),"-")</f>
        <v>-</v>
      </c>
      <c r="D769" t="s">
        <v>1683</v>
      </c>
      <c r="E769">
        <v>4651.2514965119999</v>
      </c>
      <c r="F769">
        <v>68.8</v>
      </c>
      <c r="G769">
        <v>19.9491382415906</v>
      </c>
      <c r="H769">
        <v>-10.6785798232963</v>
      </c>
      <c r="I769">
        <v>-8.4122351888704703</v>
      </c>
      <c r="J769">
        <v>-10.8423352392279</v>
      </c>
      <c r="K769">
        <v>70.679254617733903</v>
      </c>
      <c r="L769">
        <v>63.413534421449498</v>
      </c>
      <c r="M769">
        <v>43.610799498329897</v>
      </c>
      <c r="N769">
        <v>0.74253228698676799</v>
      </c>
      <c r="O769">
        <v>22.369186046511601</v>
      </c>
      <c r="P769">
        <v>57.798165137614603</v>
      </c>
      <c r="Q769">
        <v>7.7704324670620994E-2</v>
      </c>
    </row>
    <row r="770" spans="1:17" x14ac:dyDescent="0.3">
      <c r="A770" t="s">
        <v>1684</v>
      </c>
      <c r="B770" t="s">
        <v>1685</v>
      </c>
      <c r="C770" t="str">
        <f>IFERROR(VLOOKUP(Table1[[#This Row],[Ticker]],[1]!Table2[[Symbol]:[Industry]],2,FALSE),"-")</f>
        <v>-</v>
      </c>
      <c r="D770" t="s">
        <v>51</v>
      </c>
      <c r="E770">
        <v>4645.9352250000002</v>
      </c>
      <c r="F770">
        <v>505.35</v>
      </c>
      <c r="G770">
        <v>-33.702540537601301</v>
      </c>
      <c r="H770">
        <v>-10.829927369555399</v>
      </c>
      <c r="I770">
        <v>-15.927409458315401</v>
      </c>
      <c r="J770">
        <v>-6.7196957059698595E-2</v>
      </c>
      <c r="K770">
        <v>513.75538817719905</v>
      </c>
      <c r="L770">
        <v>502.74234267049297</v>
      </c>
      <c r="M770">
        <v>41.118108110722098</v>
      </c>
      <c r="N770">
        <v>0.78980842702904397</v>
      </c>
      <c r="O770">
        <v>23.676659740773701</v>
      </c>
      <c r="P770">
        <v>17.236979468739101</v>
      </c>
      <c r="Q770">
        <v>-6.0184235757215002E-2</v>
      </c>
    </row>
    <row r="771" spans="1:17" x14ac:dyDescent="0.3">
      <c r="A771" t="s">
        <v>1686</v>
      </c>
      <c r="B771" t="s">
        <v>1687</v>
      </c>
      <c r="C771" t="str">
        <f>IFERROR(VLOOKUP(Table1[[#This Row],[Ticker]],[1]!Table2[[Symbol]:[Industry]],2,FALSE),"-")</f>
        <v>-</v>
      </c>
      <c r="D771" t="s">
        <v>394</v>
      </c>
      <c r="E771">
        <v>4634.5182075749999</v>
      </c>
      <c r="F771">
        <v>529.85</v>
      </c>
      <c r="G771">
        <v>-45.990245731460099</v>
      </c>
      <c r="H771">
        <v>-7.5216637613952102</v>
      </c>
      <c r="I771">
        <v>-31.911246226961399</v>
      </c>
      <c r="J771">
        <v>-5.3696400325662896</v>
      </c>
      <c r="K771">
        <v>569.55539381374001</v>
      </c>
      <c r="L771">
        <v>604.30705724135498</v>
      </c>
      <c r="M771">
        <v>18.325401092960199</v>
      </c>
      <c r="N771">
        <v>0.94686319649578199</v>
      </c>
      <c r="O771">
        <v>50.7973954892894</v>
      </c>
      <c r="P771">
        <v>3.6381418092909601</v>
      </c>
      <c r="Q771">
        <v>4.0309534570554001E-2</v>
      </c>
    </row>
    <row r="772" spans="1:17" hidden="1" x14ac:dyDescent="0.3">
      <c r="A772" t="s">
        <v>1688</v>
      </c>
      <c r="B772" t="s">
        <v>1689</v>
      </c>
      <c r="C772" t="str">
        <f>IFERROR(VLOOKUP(Table1[[#This Row],[Ticker]],[1]!Table2[[Symbol]:[Industry]],2,FALSE),"-")</f>
        <v>-</v>
      </c>
      <c r="D772" t="s">
        <v>130</v>
      </c>
      <c r="E772">
        <v>4626.8066326600001</v>
      </c>
      <c r="F772">
        <v>47.65</v>
      </c>
      <c r="G772">
        <v>41.755214283067801</v>
      </c>
      <c r="H772">
        <v>-0.88499491781096395</v>
      </c>
      <c r="I772">
        <v>-26.7543868643554</v>
      </c>
      <c r="J772">
        <v>1.69709364247037</v>
      </c>
      <c r="K772">
        <v>48.149826268997003</v>
      </c>
      <c r="L772">
        <v>46.109451768622499</v>
      </c>
      <c r="M772">
        <v>46.310485324183297</v>
      </c>
      <c r="N772">
        <v>2.7143532301158899</v>
      </c>
      <c r="O772">
        <v>37.250786988457499</v>
      </c>
      <c r="P772">
        <v>82.217973231357504</v>
      </c>
      <c r="Q772">
        <v>7.1156187924529005E-2</v>
      </c>
    </row>
    <row r="773" spans="1:17" hidden="1" x14ac:dyDescent="0.3">
      <c r="A773" t="s">
        <v>1690</v>
      </c>
      <c r="B773" t="s">
        <v>1691</v>
      </c>
      <c r="C773" t="str">
        <f>IFERROR(VLOOKUP(Table1[[#This Row],[Ticker]],[1]!Table2[[Symbol]:[Industry]],2,FALSE),"-")</f>
        <v>-</v>
      </c>
      <c r="D773" t="s">
        <v>260</v>
      </c>
      <c r="E773">
        <v>4621.7822560000004</v>
      </c>
      <c r="F773">
        <v>473.2</v>
      </c>
      <c r="G773">
        <v>16.851512946932498</v>
      </c>
      <c r="H773">
        <v>7.2622030947871199</v>
      </c>
      <c r="I773">
        <v>11.7720838765095</v>
      </c>
      <c r="J773">
        <v>-6.0465090981593201</v>
      </c>
      <c r="K773">
        <v>451.25368628986598</v>
      </c>
      <c r="L773">
        <v>380.77018015335699</v>
      </c>
      <c r="M773">
        <v>39.571426740391097</v>
      </c>
      <c r="N773">
        <v>1.2821985004460501</v>
      </c>
      <c r="O773">
        <v>14.750633981403199</v>
      </c>
      <c r="P773">
        <v>71.573604060913596</v>
      </c>
      <c r="Q773">
        <v>0.150681055400081</v>
      </c>
    </row>
    <row r="774" spans="1:17" hidden="1" x14ac:dyDescent="0.3">
      <c r="A774" t="s">
        <v>1692</v>
      </c>
      <c r="B774" t="s">
        <v>1693</v>
      </c>
      <c r="C774" t="str">
        <f>IFERROR(VLOOKUP(Table1[[#This Row],[Ticker]],[1]!Table2[[Symbol]:[Industry]],2,FALSE),"-")</f>
        <v>-</v>
      </c>
      <c r="D774" t="s">
        <v>309</v>
      </c>
      <c r="E774">
        <v>4618.5235651800003</v>
      </c>
      <c r="F774">
        <v>244.35</v>
      </c>
      <c r="G774">
        <v>142.38545517741201</v>
      </c>
      <c r="H774">
        <v>-22.787899952527901</v>
      </c>
      <c r="I774">
        <v>135.40328598181401</v>
      </c>
      <c r="J774">
        <v>-11.468678859264401</v>
      </c>
      <c r="K774">
        <v>241.81661815234699</v>
      </c>
      <c r="L774">
        <v>160.87255978376999</v>
      </c>
      <c r="M774">
        <v>32.961542494102403</v>
      </c>
      <c r="N774">
        <v>0.26316006774019501</v>
      </c>
      <c r="O774">
        <v>33.7425823613668</v>
      </c>
      <c r="P774">
        <v>217.33766233766201</v>
      </c>
      <c r="Q774">
        <v>0.134992261255963</v>
      </c>
    </row>
    <row r="775" spans="1:17" hidden="1" x14ac:dyDescent="0.3">
      <c r="A775" t="s">
        <v>1694</v>
      </c>
      <c r="B775" t="s">
        <v>1695</v>
      </c>
      <c r="C775" t="str">
        <f>IFERROR(VLOOKUP(Table1[[#This Row],[Ticker]],[1]!Table2[[Symbol]:[Industry]],2,FALSE),"-")</f>
        <v>-</v>
      </c>
      <c r="D775" t="s">
        <v>297</v>
      </c>
      <c r="E775">
        <v>4612.093940625</v>
      </c>
      <c r="F775">
        <v>2622.65</v>
      </c>
      <c r="G775">
        <v>117.801831059495</v>
      </c>
      <c r="H775">
        <v>7.4189198562819501</v>
      </c>
      <c r="I775">
        <v>54.184481172707102</v>
      </c>
      <c r="J775">
        <v>0.33108031881300398</v>
      </c>
      <c r="K775">
        <v>2293.6426608307102</v>
      </c>
      <c r="L775">
        <v>1757.6239434490501</v>
      </c>
      <c r="M775">
        <v>59.379509368949101</v>
      </c>
      <c r="N775">
        <v>0.69343124157931102</v>
      </c>
      <c r="O775">
        <v>4.1389434350751904</v>
      </c>
      <c r="P775">
        <v>164.58007566204199</v>
      </c>
      <c r="Q775">
        <v>7.2581335289504001E-2</v>
      </c>
    </row>
    <row r="776" spans="1:17" x14ac:dyDescent="0.3">
      <c r="A776" t="s">
        <v>1696</v>
      </c>
      <c r="B776" t="s">
        <v>1697</v>
      </c>
      <c r="C776" t="str">
        <f>IFERROR(VLOOKUP(Table1[[#This Row],[Ticker]],[1]!Table2[[Symbol]:[Industry]],2,FALSE),"-")</f>
        <v>-</v>
      </c>
      <c r="D776" t="s">
        <v>121</v>
      </c>
      <c r="E776">
        <v>4604.2785535499997</v>
      </c>
      <c r="F776">
        <v>269.25</v>
      </c>
      <c r="G776">
        <v>53.2708567251779</v>
      </c>
      <c r="H776">
        <v>-9.5212516135521899</v>
      </c>
      <c r="I776">
        <v>-15.1618609848468</v>
      </c>
      <c r="J776">
        <v>-6.1601728478791404</v>
      </c>
      <c r="K776">
        <v>277.52062957101799</v>
      </c>
      <c r="L776">
        <v>241.80231909079799</v>
      </c>
      <c r="M776">
        <v>39.5857246228611</v>
      </c>
      <c r="N776">
        <v>0.56902699682318902</v>
      </c>
      <c r="O776">
        <v>19.015784586815201</v>
      </c>
      <c r="P776">
        <v>108.07573415765</v>
      </c>
      <c r="Q776">
        <v>7.2946955383715997E-2</v>
      </c>
    </row>
    <row r="777" spans="1:17" hidden="1" x14ac:dyDescent="0.3">
      <c r="A777" t="s">
        <v>1698</v>
      </c>
      <c r="B777" t="s">
        <v>1699</v>
      </c>
      <c r="C777" t="str">
        <f>IFERROR(VLOOKUP(Table1[[#This Row],[Ticker]],[1]!Table2[[Symbol]:[Industry]],2,FALSE),"-")</f>
        <v>-</v>
      </c>
      <c r="E777">
        <v>4599.9818778059998</v>
      </c>
      <c r="F777">
        <v>85.86</v>
      </c>
      <c r="G777">
        <v>12968.221552797901</v>
      </c>
      <c r="H777">
        <v>51.4003930919353</v>
      </c>
      <c r="I777">
        <v>564.59836439980199</v>
      </c>
      <c r="J777">
        <v>12.9907691471274</v>
      </c>
      <c r="K777">
        <v>58.780332338758498</v>
      </c>
      <c r="L777">
        <v>31.891556601634701</v>
      </c>
      <c r="M777">
        <v>99.954293272448496</v>
      </c>
      <c r="N777">
        <v>2.14375671778979</v>
      </c>
      <c r="O777">
        <v>0</v>
      </c>
      <c r="P777">
        <v>13646.815742397101</v>
      </c>
      <c r="Q777">
        <v>0.36137696965532001</v>
      </c>
    </row>
    <row r="778" spans="1:17" x14ac:dyDescent="0.3">
      <c r="A778" t="s">
        <v>1700</v>
      </c>
      <c r="B778" t="s">
        <v>1701</v>
      </c>
      <c r="C778" t="str">
        <f>IFERROR(VLOOKUP(Table1[[#This Row],[Ticker]],[1]!Table2[[Symbol]:[Industry]],2,FALSE),"-")</f>
        <v>-</v>
      </c>
      <c r="D778" t="s">
        <v>210</v>
      </c>
      <c r="E778">
        <v>4594.0854863610002</v>
      </c>
      <c r="F778">
        <v>180.67</v>
      </c>
      <c r="G778">
        <v>-6.6657343335329697</v>
      </c>
      <c r="H778">
        <v>-17.4749243675471</v>
      </c>
      <c r="I778">
        <v>0.97297389012146196</v>
      </c>
      <c r="J778">
        <v>-13.1464870350522</v>
      </c>
      <c r="K778">
        <v>196.631140432526</v>
      </c>
      <c r="L778">
        <v>171.20897060393401</v>
      </c>
      <c r="M778">
        <v>18.9684233700867</v>
      </c>
      <c r="N778">
        <v>0.60704464498324395</v>
      </c>
      <c r="O778">
        <v>24.923894393092301</v>
      </c>
      <c r="P778">
        <v>43.332011106703597</v>
      </c>
      <c r="Q778">
        <v>4.5810994924628999E-2</v>
      </c>
    </row>
    <row r="779" spans="1:17" hidden="1" x14ac:dyDescent="0.3">
      <c r="A779" t="s">
        <v>1702</v>
      </c>
      <c r="B779" t="s">
        <v>1703</v>
      </c>
      <c r="C779" t="str">
        <f>IFERROR(VLOOKUP(Table1[[#This Row],[Ticker]],[1]!Table2[[Symbol]:[Industry]],2,FALSE),"-")</f>
        <v>-</v>
      </c>
      <c r="D779" t="s">
        <v>210</v>
      </c>
      <c r="E779">
        <v>4581.854320425</v>
      </c>
      <c r="F779">
        <v>597.25</v>
      </c>
      <c r="G779">
        <v>8.6940800717662796</v>
      </c>
      <c r="H779">
        <v>-6.4427472381983897</v>
      </c>
      <c r="I779">
        <v>1.9273937267705199</v>
      </c>
      <c r="J779">
        <v>-7.0062352676825004</v>
      </c>
      <c r="K779">
        <v>606.38180400015494</v>
      </c>
      <c r="L779">
        <v>546.47299722223204</v>
      </c>
      <c r="M779">
        <v>29.534541593536598</v>
      </c>
      <c r="N779">
        <v>0.72030130822738603</v>
      </c>
      <c r="O779">
        <v>17.706153202176601</v>
      </c>
      <c r="P779">
        <v>48.847352024922102</v>
      </c>
      <c r="Q779">
        <v>0.131976690830645</v>
      </c>
    </row>
    <row r="780" spans="1:17" hidden="1" x14ac:dyDescent="0.3">
      <c r="A780" t="s">
        <v>1704</v>
      </c>
      <c r="B780" t="s">
        <v>1705</v>
      </c>
      <c r="C780" t="str">
        <f>IFERROR(VLOOKUP(Table1[[#This Row],[Ticker]],[1]!Table2[[Symbol]:[Industry]],2,FALSE),"-")</f>
        <v>-</v>
      </c>
      <c r="D780" t="s">
        <v>46</v>
      </c>
      <c r="E780">
        <v>4576.0161508350002</v>
      </c>
      <c r="F780">
        <v>824.05</v>
      </c>
      <c r="G780">
        <v>170.42480124735599</v>
      </c>
      <c r="H780">
        <v>17.502521203769</v>
      </c>
      <c r="I780">
        <v>31.480638397027899</v>
      </c>
      <c r="J780">
        <v>-3.1168332782798802</v>
      </c>
      <c r="K780">
        <v>667.42447323948602</v>
      </c>
      <c r="L780">
        <v>499.21778750958703</v>
      </c>
      <c r="M780">
        <v>64.603288064987794</v>
      </c>
      <c r="N780">
        <v>1.86724623752736</v>
      </c>
      <c r="O780">
        <v>9.4351070930161995</v>
      </c>
      <c r="P780">
        <v>234.300202839756</v>
      </c>
    </row>
    <row r="781" spans="1:17" hidden="1" x14ac:dyDescent="0.3">
      <c r="A781" t="s">
        <v>1706</v>
      </c>
      <c r="B781" t="s">
        <v>1707</v>
      </c>
      <c r="C781" t="str">
        <f>IFERROR(VLOOKUP(Table1[[#This Row],[Ticker]],[1]!Table2[[Symbol]:[Industry]],2,FALSE),"-")</f>
        <v>-</v>
      </c>
      <c r="D781" t="s">
        <v>1496</v>
      </c>
      <c r="E781">
        <v>4569.4092985199904</v>
      </c>
      <c r="F781">
        <v>382.8</v>
      </c>
      <c r="G781">
        <v>-22.946304706556099</v>
      </c>
      <c r="H781">
        <v>-5.8399206285404599</v>
      </c>
      <c r="I781">
        <v>-0.74575333092677798</v>
      </c>
      <c r="J781">
        <v>-0.69578909059959704</v>
      </c>
      <c r="K781">
        <v>359.02970756401402</v>
      </c>
      <c r="L781">
        <v>351.53838975694299</v>
      </c>
      <c r="M781">
        <v>62.320947293782702</v>
      </c>
      <c r="N781">
        <v>0.95533793469047401</v>
      </c>
      <c r="O781">
        <v>9.7178683385579792</v>
      </c>
      <c r="P781">
        <v>34.198071866783501</v>
      </c>
      <c r="Q781">
        <v>6.7770745224893E-2</v>
      </c>
    </row>
    <row r="782" spans="1:17" hidden="1" x14ac:dyDescent="0.3">
      <c r="A782" t="s">
        <v>1708</v>
      </c>
      <c r="B782" t="s">
        <v>1709</v>
      </c>
      <c r="C782" t="str">
        <f>IFERROR(VLOOKUP(Table1[[#This Row],[Ticker]],[1]!Table2[[Symbol]:[Industry]],2,FALSE),"-")</f>
        <v>-</v>
      </c>
      <c r="D782" t="s">
        <v>210</v>
      </c>
      <c r="E782">
        <v>4555.1906061749996</v>
      </c>
      <c r="F782">
        <v>6707.25</v>
      </c>
      <c r="G782">
        <v>34.585536665760998</v>
      </c>
      <c r="H782">
        <v>-9.5584288516940301</v>
      </c>
      <c r="I782">
        <v>-15.393725211878399</v>
      </c>
      <c r="J782">
        <v>-7.0750499105962996</v>
      </c>
      <c r="K782">
        <v>7233.7211895229402</v>
      </c>
      <c r="L782">
        <v>6544.8905128260103</v>
      </c>
      <c r="M782">
        <v>37.802188955530099</v>
      </c>
      <c r="N782">
        <v>0.62977399207428497</v>
      </c>
      <c r="O782">
        <v>35.419136009541901</v>
      </c>
      <c r="P782">
        <v>86.312499999999901</v>
      </c>
      <c r="Q782">
        <v>0.113795347999455</v>
      </c>
    </row>
    <row r="783" spans="1:17" x14ac:dyDescent="0.3">
      <c r="A783" t="s">
        <v>1710</v>
      </c>
      <c r="B783" t="s">
        <v>1711</v>
      </c>
      <c r="C783" t="str">
        <f>IFERROR(VLOOKUP(Table1[[#This Row],[Ticker]],[1]!Table2[[Symbol]:[Industry]],2,FALSE),"-")</f>
        <v>-</v>
      </c>
      <c r="D783" t="s">
        <v>1457</v>
      </c>
      <c r="E783">
        <v>4548.777714195</v>
      </c>
      <c r="F783">
        <v>804.05</v>
      </c>
      <c r="G783">
        <v>2.9179146563660101</v>
      </c>
      <c r="H783">
        <v>-14.655589450862999</v>
      </c>
      <c r="I783">
        <v>-21.339997382361101</v>
      </c>
      <c r="J783">
        <v>-3.32110947157609</v>
      </c>
      <c r="K783">
        <v>886.42802537778005</v>
      </c>
      <c r="L783">
        <v>855.11133111578795</v>
      </c>
      <c r="M783">
        <v>25.723587989027902</v>
      </c>
      <c r="N783">
        <v>1.95628102160682</v>
      </c>
      <c r="O783">
        <v>37.541197686711001</v>
      </c>
      <c r="P783">
        <v>33.663037154018703</v>
      </c>
      <c r="Q783">
        <v>0.13578282066501601</v>
      </c>
    </row>
    <row r="784" spans="1:17" hidden="1" x14ac:dyDescent="0.3">
      <c r="A784" t="s">
        <v>1712</v>
      </c>
      <c r="B784" t="s">
        <v>1713</v>
      </c>
      <c r="C784" t="str">
        <f>IFERROR(VLOOKUP(Table1[[#This Row],[Ticker]],[1]!Table2[[Symbol]:[Industry]],2,FALSE),"-")</f>
        <v>-</v>
      </c>
      <c r="D784" t="s">
        <v>1496</v>
      </c>
      <c r="E784">
        <v>4546.5690932999996</v>
      </c>
      <c r="F784">
        <v>8598.2000000000007</v>
      </c>
      <c r="G784">
        <v>4.2938185263302202</v>
      </c>
      <c r="H784">
        <v>9.4535470549770508</v>
      </c>
      <c r="I784">
        <v>8.3276276087918806</v>
      </c>
      <c r="J784">
        <v>1.1108796425182299</v>
      </c>
      <c r="K784">
        <v>8019.6159756269499</v>
      </c>
      <c r="L784">
        <v>7254.0606119681297</v>
      </c>
      <c r="M784">
        <v>52.039744368637599</v>
      </c>
      <c r="N784">
        <v>1.18203391357386</v>
      </c>
      <c r="O784">
        <v>5.8244748900932501</v>
      </c>
      <c r="P784">
        <v>47.988399411364703</v>
      </c>
      <c r="Q784">
        <v>2.9225531931669998E-3</v>
      </c>
    </row>
    <row r="785" spans="1:17" hidden="1" x14ac:dyDescent="0.3">
      <c r="A785" t="s">
        <v>1714</v>
      </c>
      <c r="B785" t="s">
        <v>1715</v>
      </c>
      <c r="C785" t="str">
        <f>IFERROR(VLOOKUP(Table1[[#This Row],[Ticker]],[1]!Table2[[Symbol]:[Industry]],2,FALSE),"-")</f>
        <v>-</v>
      </c>
      <c r="D785" t="s">
        <v>422</v>
      </c>
      <c r="E785">
        <v>4524.7058934289998</v>
      </c>
      <c r="F785">
        <v>121.93</v>
      </c>
      <c r="G785">
        <v>-37.046304743515101</v>
      </c>
      <c r="H785">
        <v>-6.10736254775808</v>
      </c>
      <c r="I785">
        <v>-17.681312808463499</v>
      </c>
      <c r="J785">
        <v>-1.34059852952668</v>
      </c>
      <c r="K785">
        <v>124.113112438862</v>
      </c>
      <c r="M785">
        <v>35.869341219459301</v>
      </c>
      <c r="N785">
        <v>1.52702570138376</v>
      </c>
      <c r="O785">
        <v>25.973919461986299</v>
      </c>
      <c r="P785">
        <v>12.119540229885001</v>
      </c>
    </row>
    <row r="786" spans="1:17" hidden="1" x14ac:dyDescent="0.3">
      <c r="A786" t="s">
        <v>1716</v>
      </c>
      <c r="B786" t="s">
        <v>1717</v>
      </c>
      <c r="C786" t="str">
        <f>IFERROR(VLOOKUP(Table1[[#This Row],[Ticker]],[1]!Table2[[Symbol]:[Industry]],2,FALSE),"-")</f>
        <v>-</v>
      </c>
      <c r="D786" t="s">
        <v>159</v>
      </c>
      <c r="E786">
        <v>4517.6464585980002</v>
      </c>
      <c r="F786">
        <v>56.94</v>
      </c>
      <c r="G786">
        <v>59.4568054977697</v>
      </c>
      <c r="H786">
        <v>-4.0660096365882898</v>
      </c>
      <c r="I786">
        <v>-30.731320303231101</v>
      </c>
      <c r="J786">
        <v>-7.5804881800135</v>
      </c>
      <c r="K786">
        <v>55.765836008860397</v>
      </c>
      <c r="L786">
        <v>54.688283956083403</v>
      </c>
      <c r="M786">
        <v>57.901615845819599</v>
      </c>
      <c r="N786">
        <v>1.07907043905041</v>
      </c>
      <c r="O786">
        <v>36.1081840533895</v>
      </c>
      <c r="P786">
        <v>89.736754415194895</v>
      </c>
      <c r="Q786">
        <v>-3.0287648758122999E-2</v>
      </c>
    </row>
    <row r="787" spans="1:17" x14ac:dyDescent="0.3">
      <c r="A787" t="s">
        <v>1718</v>
      </c>
      <c r="B787" t="s">
        <v>1719</v>
      </c>
      <c r="C787" t="str">
        <f>IFERROR(VLOOKUP(Table1[[#This Row],[Ticker]],[1]!Table2[[Symbol]:[Industry]],2,FALSE),"-")</f>
        <v>-</v>
      </c>
      <c r="D787" t="s">
        <v>595</v>
      </c>
      <c r="E787">
        <v>4515.0594488999996</v>
      </c>
      <c r="F787">
        <v>218.61</v>
      </c>
      <c r="G787">
        <v>65.781708848285206</v>
      </c>
      <c r="H787">
        <v>1.0723061264354901</v>
      </c>
      <c r="I787">
        <v>5.1495331939003002</v>
      </c>
      <c r="J787">
        <v>-4.8943564265067501</v>
      </c>
      <c r="K787">
        <v>205.832317716506</v>
      </c>
      <c r="L787">
        <v>173.709311495344</v>
      </c>
      <c r="M787">
        <v>47.071042149948099</v>
      </c>
      <c r="N787">
        <v>0.90695796170647502</v>
      </c>
      <c r="O787">
        <v>11.2483417958922</v>
      </c>
      <c r="P787">
        <v>95.100401606425706</v>
      </c>
      <c r="Q787">
        <v>8.4558683741820004E-2</v>
      </c>
    </row>
    <row r="788" spans="1:17" hidden="1" x14ac:dyDescent="0.3">
      <c r="A788" t="s">
        <v>1720</v>
      </c>
      <c r="B788" t="s">
        <v>1721</v>
      </c>
      <c r="C788" t="str">
        <f>IFERROR(VLOOKUP(Table1[[#This Row],[Ticker]],[1]!Table2[[Symbol]:[Industry]],2,FALSE),"-")</f>
        <v>-</v>
      </c>
      <c r="D788" t="s">
        <v>130</v>
      </c>
      <c r="E788">
        <v>4505.9418158999997</v>
      </c>
      <c r="F788">
        <v>430.5</v>
      </c>
      <c r="G788">
        <v>-7.3014388512675596</v>
      </c>
      <c r="K788">
        <v>425.76520424318301</v>
      </c>
      <c r="L788">
        <v>384.46648021701702</v>
      </c>
      <c r="M788">
        <v>38.331602171758398</v>
      </c>
      <c r="N788">
        <v>1</v>
      </c>
      <c r="O788">
        <v>7.2938443670151001</v>
      </c>
      <c r="P788">
        <v>21.062992125984199</v>
      </c>
      <c r="Q788">
        <v>9.3594908740256E-2</v>
      </c>
    </row>
    <row r="789" spans="1:17" x14ac:dyDescent="0.3">
      <c r="A789" t="s">
        <v>1722</v>
      </c>
      <c r="B789" t="s">
        <v>1723</v>
      </c>
      <c r="C789" t="str">
        <f>IFERROR(VLOOKUP(Table1[[#This Row],[Ticker]],[1]!Table2[[Symbol]:[Industry]],2,FALSE),"-")</f>
        <v>-</v>
      </c>
      <c r="D789" t="s">
        <v>918</v>
      </c>
      <c r="E789">
        <v>4500.4253964999998</v>
      </c>
      <c r="F789">
        <v>367</v>
      </c>
      <c r="G789">
        <v>-13.0910320302462</v>
      </c>
      <c r="H789">
        <v>8.7610297633011704</v>
      </c>
      <c r="I789">
        <v>-16.1689771792079</v>
      </c>
      <c r="J789">
        <v>5.3748938058799798</v>
      </c>
      <c r="K789">
        <v>328.32835248628402</v>
      </c>
      <c r="L789">
        <v>336.13347617278902</v>
      </c>
      <c r="M789">
        <v>67.428826605468899</v>
      </c>
      <c r="N789">
        <v>2.1048132986036499</v>
      </c>
      <c r="O789">
        <v>22.588555858310599</v>
      </c>
      <c r="P789">
        <v>36.965851838029401</v>
      </c>
      <c r="Q789">
        <v>2.9285108354359001E-2</v>
      </c>
    </row>
    <row r="790" spans="1:17" hidden="1" x14ac:dyDescent="0.3">
      <c r="A790" t="s">
        <v>1724</v>
      </c>
      <c r="B790" t="s">
        <v>1725</v>
      </c>
      <c r="C790" t="str">
        <f>IFERROR(VLOOKUP(Table1[[#This Row],[Ticker]],[1]!Table2[[Symbol]:[Industry]],2,FALSE),"-")</f>
        <v>-</v>
      </c>
      <c r="D790" t="s">
        <v>1457</v>
      </c>
      <c r="E790">
        <v>4496.9123901720004</v>
      </c>
      <c r="F790">
        <v>82.92</v>
      </c>
      <c r="G790">
        <v>12.960757671571701</v>
      </c>
      <c r="H790">
        <v>3.2229937727029001</v>
      </c>
      <c r="I790">
        <v>-8.3595865815584904</v>
      </c>
      <c r="J790">
        <v>-3.0695851774856702</v>
      </c>
      <c r="K790">
        <v>78.549925665020496</v>
      </c>
      <c r="L790">
        <v>71.769800897654505</v>
      </c>
      <c r="M790">
        <v>62.429757364653803</v>
      </c>
      <c r="N790">
        <v>1.8996688541831599</v>
      </c>
      <c r="O790">
        <v>9.3825373854317302</v>
      </c>
      <c r="P790">
        <v>93.286713286713294</v>
      </c>
      <c r="Q790">
        <v>0.174785635851505</v>
      </c>
    </row>
    <row r="791" spans="1:17" x14ac:dyDescent="0.3">
      <c r="A791" t="s">
        <v>1726</v>
      </c>
      <c r="B791" t="s">
        <v>1727</v>
      </c>
      <c r="C791" t="str">
        <f>IFERROR(VLOOKUP(Table1[[#This Row],[Ticker]],[1]!Table2[[Symbol]:[Industry]],2,FALSE),"-")</f>
        <v>-</v>
      </c>
      <c r="D791" t="s">
        <v>46</v>
      </c>
      <c r="E791">
        <v>4489.2945179970002</v>
      </c>
      <c r="F791">
        <v>55.61</v>
      </c>
      <c r="G791">
        <v>-14.623050861645901</v>
      </c>
      <c r="H791">
        <v>-14.4782030312538</v>
      </c>
      <c r="I791">
        <v>-35.5937284758404</v>
      </c>
      <c r="J791">
        <v>-9.29131896047776</v>
      </c>
      <c r="K791">
        <v>60.988779602665801</v>
      </c>
      <c r="L791">
        <v>57.9479868126272</v>
      </c>
      <c r="M791">
        <v>35.399373086640203</v>
      </c>
      <c r="N791">
        <v>0.64726615572995605</v>
      </c>
      <c r="O791">
        <v>42.060780435173498</v>
      </c>
      <c r="P791">
        <v>32.2473246135553</v>
      </c>
      <c r="Q791">
        <v>0.11497664384198999</v>
      </c>
    </row>
    <row r="792" spans="1:17" hidden="1" x14ac:dyDescent="0.3">
      <c r="A792" t="s">
        <v>1728</v>
      </c>
      <c r="B792" t="s">
        <v>1729</v>
      </c>
      <c r="C792" t="str">
        <f>IFERROR(VLOOKUP(Table1[[#This Row],[Ticker]],[1]!Table2[[Symbol]:[Industry]],2,FALSE),"-")</f>
        <v>-</v>
      </c>
      <c r="D792" t="s">
        <v>954</v>
      </c>
      <c r="E792">
        <v>4471.7814195599904</v>
      </c>
      <c r="F792">
        <v>191.57</v>
      </c>
      <c r="G792">
        <v>209.374552525779</v>
      </c>
      <c r="H792">
        <v>-2.17023821531693</v>
      </c>
      <c r="I792">
        <v>55.717025381067998</v>
      </c>
      <c r="J792">
        <v>-10.2617976568869</v>
      </c>
      <c r="K792">
        <v>176.761376646641</v>
      </c>
      <c r="L792">
        <v>130.402162440978</v>
      </c>
      <c r="N792">
        <v>0.56897891350909902</v>
      </c>
      <c r="O792">
        <v>16.824137391032</v>
      </c>
      <c r="P792">
        <v>262.913614549128</v>
      </c>
    </row>
    <row r="793" spans="1:17" hidden="1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380</v>
      </c>
      <c r="E793">
        <v>4469.1221438000002</v>
      </c>
      <c r="F793">
        <v>10518.7</v>
      </c>
      <c r="G793">
        <v>-10.924595666316399</v>
      </c>
      <c r="H793">
        <v>-8.7062719330604708</v>
      </c>
      <c r="I793">
        <v>5.5917933714408301</v>
      </c>
      <c r="J793">
        <v>-4.4167444730502696</v>
      </c>
      <c r="K793">
        <v>10787.878757377201</v>
      </c>
      <c r="L793">
        <v>9947.8901719618498</v>
      </c>
      <c r="M793">
        <v>32.202624258862599</v>
      </c>
      <c r="N793">
        <v>1.2131037250677601</v>
      </c>
      <c r="O793">
        <v>26.2218715240476</v>
      </c>
      <c r="P793">
        <v>26.233236326542801</v>
      </c>
      <c r="Q793">
        <v>-7.1642794991109995E-2</v>
      </c>
    </row>
    <row r="794" spans="1:17" hidden="1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394</v>
      </c>
      <c r="E794">
        <v>4465.4732239000004</v>
      </c>
      <c r="F794">
        <v>1163.95</v>
      </c>
      <c r="G794">
        <v>-45.645647205692399</v>
      </c>
      <c r="H794">
        <v>-8.10382615118613</v>
      </c>
      <c r="I794">
        <v>-21.6971985924805</v>
      </c>
      <c r="J794">
        <v>-3.8610029724085702</v>
      </c>
      <c r="K794">
        <v>1170.3348510338501</v>
      </c>
      <c r="L794">
        <v>1224.99008425528</v>
      </c>
      <c r="M794">
        <v>40.244407226346702</v>
      </c>
      <c r="N794">
        <v>0.27351934665426503</v>
      </c>
      <c r="O794">
        <v>33.588212552085501</v>
      </c>
      <c r="P794">
        <v>16.645788445156999</v>
      </c>
      <c r="Q794">
        <v>-5.7889234112624997E-2</v>
      </c>
    </row>
    <row r="795" spans="1:17" hidden="1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724</v>
      </c>
      <c r="E795">
        <v>4449.3999170859997</v>
      </c>
      <c r="F795">
        <v>271.10000000000002</v>
      </c>
      <c r="G795">
        <v>1.5544029036221201</v>
      </c>
      <c r="H795">
        <v>-0.48952183712624497</v>
      </c>
      <c r="I795">
        <v>1.0698204763913099</v>
      </c>
      <c r="J795">
        <v>-0.332164291411427</v>
      </c>
      <c r="K795">
        <v>266.77060965964301</v>
      </c>
      <c r="L795">
        <v>246.94751846070099</v>
      </c>
      <c r="M795">
        <v>58.987597709054498</v>
      </c>
      <c r="N795">
        <v>0.87816668493426697</v>
      </c>
      <c r="O795">
        <v>2.95462928808556</v>
      </c>
      <c r="P795">
        <v>30.871349263818399</v>
      </c>
      <c r="Q795">
        <v>3.7892634135868998E-2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27</v>
      </c>
      <c r="E796">
        <v>4414.41</v>
      </c>
      <c r="F796">
        <v>70.069999999999993</v>
      </c>
      <c r="G796">
        <v>213.70283083623599</v>
      </c>
      <c r="H796">
        <v>64.745020161649705</v>
      </c>
      <c r="I796">
        <v>37.817628973125103</v>
      </c>
      <c r="J796">
        <v>-15.9575461497187</v>
      </c>
      <c r="K796">
        <v>58.382090742352297</v>
      </c>
      <c r="L796">
        <v>42.077940944498103</v>
      </c>
      <c r="M796">
        <v>42.414631188066501</v>
      </c>
      <c r="N796">
        <v>1.1175123129860201</v>
      </c>
      <c r="O796">
        <v>45.468816897388301</v>
      </c>
      <c r="P796">
        <v>252.997481108312</v>
      </c>
      <c r="Q796">
        <v>0.109258215995161</v>
      </c>
    </row>
    <row r="797" spans="1:17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111</v>
      </c>
      <c r="E797">
        <v>4401.75</v>
      </c>
      <c r="F797">
        <v>7336.25</v>
      </c>
      <c r="G797">
        <v>55.892263816410697</v>
      </c>
      <c r="H797">
        <v>-9.6915345124125398</v>
      </c>
      <c r="I797">
        <v>-8.3258709599563794</v>
      </c>
      <c r="J797">
        <v>-10.616483872552401</v>
      </c>
      <c r="K797">
        <v>7115.1045011931201</v>
      </c>
      <c r="L797">
        <v>6429.0612300313996</v>
      </c>
      <c r="M797">
        <v>51.236750550203801</v>
      </c>
      <c r="N797">
        <v>1.80183831294768</v>
      </c>
      <c r="O797">
        <v>18.0644062020787</v>
      </c>
      <c r="P797">
        <v>83.403957450531806</v>
      </c>
      <c r="Q797">
        <v>9.5063489629992004E-2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116</v>
      </c>
      <c r="E798">
        <v>4379.8436055000002</v>
      </c>
      <c r="F798">
        <v>351.5</v>
      </c>
      <c r="G798">
        <v>-27.071867626763002</v>
      </c>
      <c r="H798">
        <v>2.5439522719298502</v>
      </c>
      <c r="I798">
        <v>-13.881139044871</v>
      </c>
      <c r="J798">
        <v>-4.7948612324406596</v>
      </c>
      <c r="K798">
        <v>335.48666832698302</v>
      </c>
      <c r="M798">
        <v>59.711306216081397</v>
      </c>
      <c r="N798">
        <v>1.4009867158266001</v>
      </c>
      <c r="O798">
        <v>11.7638691322901</v>
      </c>
      <c r="P798">
        <v>16.758013619000099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380</v>
      </c>
      <c r="E799">
        <v>4377.6225963999996</v>
      </c>
      <c r="F799">
        <v>351.8</v>
      </c>
      <c r="G799">
        <v>167.86941054481699</v>
      </c>
      <c r="H799">
        <v>31.888502060936201</v>
      </c>
      <c r="I799">
        <v>116.08672988148599</v>
      </c>
      <c r="J799">
        <v>-7.0469477358758903</v>
      </c>
      <c r="K799">
        <v>281.29726829504898</v>
      </c>
      <c r="L799">
        <v>206.485464749046</v>
      </c>
      <c r="M799">
        <v>60.782293340290202</v>
      </c>
      <c r="N799">
        <v>2.0958727377960402</v>
      </c>
      <c r="O799">
        <v>13.4167140420693</v>
      </c>
      <c r="P799">
        <v>209.96960218511799</v>
      </c>
      <c r="Q799">
        <v>0.18280994161013001</v>
      </c>
    </row>
    <row r="800" spans="1:17" hidden="1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592</v>
      </c>
      <c r="E800">
        <v>4368.2357551499999</v>
      </c>
      <c r="F800">
        <v>629.25</v>
      </c>
      <c r="G800">
        <v>25.215846740994099</v>
      </c>
      <c r="H800">
        <v>13.553762833205701</v>
      </c>
      <c r="I800">
        <v>38.406575322886098</v>
      </c>
      <c r="J800">
        <v>-6.3053482979322499</v>
      </c>
      <c r="M800">
        <v>44.035600940818298</v>
      </c>
      <c r="O800">
        <v>20.437028208184302</v>
      </c>
      <c r="P800">
        <v>69.426494345718893</v>
      </c>
    </row>
    <row r="801" spans="1:17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545</v>
      </c>
      <c r="E801">
        <v>4346.02844172</v>
      </c>
      <c r="F801">
        <v>379.4</v>
      </c>
      <c r="G801">
        <v>2.3564101886115401</v>
      </c>
      <c r="H801">
        <v>-4.4721185117465403</v>
      </c>
      <c r="I801">
        <v>6.4322102364493503</v>
      </c>
      <c r="J801">
        <v>-1.5013370898145</v>
      </c>
      <c r="K801">
        <v>372.42590978098201</v>
      </c>
      <c r="L801">
        <v>357.30063216768798</v>
      </c>
      <c r="M801">
        <v>56.882204273423397</v>
      </c>
      <c r="N801">
        <v>0.900704272372711</v>
      </c>
      <c r="O801">
        <v>20.9409594095941</v>
      </c>
      <c r="P801">
        <v>37.963636363636297</v>
      </c>
      <c r="Q801">
        <v>0.125322158339571</v>
      </c>
    </row>
    <row r="802" spans="1:17" hidden="1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138</v>
      </c>
      <c r="E802">
        <v>4340.7809741900001</v>
      </c>
      <c r="F802">
        <v>93.19</v>
      </c>
      <c r="G802">
        <v>85.903471235672598</v>
      </c>
      <c r="H802">
        <v>2.4192748652199301</v>
      </c>
      <c r="I802">
        <v>99.094199817564501</v>
      </c>
      <c r="J802">
        <v>-11.252173994639399</v>
      </c>
      <c r="K802">
        <v>86.317897585928904</v>
      </c>
      <c r="M802">
        <v>41.760400201366402</v>
      </c>
      <c r="N802">
        <v>0.82641916920828595</v>
      </c>
      <c r="O802">
        <v>16.4824551990556</v>
      </c>
      <c r="P802">
        <v>158.861111111111</v>
      </c>
    </row>
    <row r="803" spans="1:17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130</v>
      </c>
      <c r="E803">
        <v>4333.3766271599998</v>
      </c>
      <c r="F803">
        <v>240.45</v>
      </c>
      <c r="G803">
        <v>-24.7679062486819</v>
      </c>
      <c r="H803">
        <v>-12.017159029066301</v>
      </c>
      <c r="I803">
        <v>-7.4405118767216303</v>
      </c>
      <c r="J803">
        <v>-2.4866811981790802</v>
      </c>
      <c r="K803">
        <v>236.04110546181201</v>
      </c>
      <c r="L803">
        <v>212.691624377952</v>
      </c>
      <c r="M803">
        <v>42.455891984734002</v>
      </c>
      <c r="N803">
        <v>0.95709995977112605</v>
      </c>
      <c r="O803">
        <v>14.3480973175296</v>
      </c>
      <c r="P803">
        <v>51.1788745677459</v>
      </c>
      <c r="Q803">
        <v>9.0628172379838001E-2</v>
      </c>
    </row>
    <row r="804" spans="1:17" hidden="1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1754</v>
      </c>
      <c r="E804">
        <v>4317.8518019559997</v>
      </c>
      <c r="F804">
        <v>143.99</v>
      </c>
      <c r="G804">
        <v>20.150217982419299</v>
      </c>
      <c r="H804">
        <v>-3.96793987140114</v>
      </c>
      <c r="I804">
        <v>-2.7331500463706799</v>
      </c>
      <c r="J804">
        <v>-0.27069202811333698</v>
      </c>
      <c r="K804">
        <v>128.14626995678799</v>
      </c>
      <c r="L804">
        <v>112.42674196378999</v>
      </c>
      <c r="M804">
        <v>60.604670651364401</v>
      </c>
      <c r="N804">
        <v>0.310626385480121</v>
      </c>
      <c r="O804">
        <v>9.7298423501632101</v>
      </c>
      <c r="P804">
        <v>81.8055555555555</v>
      </c>
      <c r="Q804">
        <v>8.8251877768269996E-2</v>
      </c>
    </row>
    <row r="805" spans="1:17" hidden="1" x14ac:dyDescent="0.3">
      <c r="A805" t="s">
        <v>1755</v>
      </c>
      <c r="B805" t="s">
        <v>1756</v>
      </c>
      <c r="C805" t="str">
        <f>IFERROR(VLOOKUP(Table1[[#This Row],[Ticker]],[1]!Table2[[Symbol]:[Industry]],2,FALSE),"-")</f>
        <v>-</v>
      </c>
      <c r="D805" t="s">
        <v>193</v>
      </c>
      <c r="E805">
        <v>4295.0543087750002</v>
      </c>
      <c r="F805">
        <v>393.7</v>
      </c>
      <c r="G805">
        <v>112.370246784722</v>
      </c>
      <c r="H805">
        <v>-5.0738976849542796</v>
      </c>
      <c r="I805">
        <v>12.4691793681859</v>
      </c>
      <c r="J805">
        <v>-6.1969579545556304</v>
      </c>
      <c r="K805">
        <v>360.10015333291102</v>
      </c>
      <c r="L805">
        <v>299.86776175514098</v>
      </c>
      <c r="M805">
        <v>57.596865212197599</v>
      </c>
      <c r="N805">
        <v>1.6989613679086699</v>
      </c>
      <c r="O805">
        <v>12.014224028448</v>
      </c>
      <c r="P805">
        <v>144.01080702792899</v>
      </c>
      <c r="Q805">
        <v>0.14892337584301901</v>
      </c>
    </row>
    <row r="806" spans="1:17" hidden="1" x14ac:dyDescent="0.3">
      <c r="A806" t="s">
        <v>1757</v>
      </c>
      <c r="B806" t="s">
        <v>1758</v>
      </c>
      <c r="C806" t="str">
        <f>IFERROR(VLOOKUP(Table1[[#This Row],[Ticker]],[1]!Table2[[Symbol]:[Industry]],2,FALSE),"-")</f>
        <v>-</v>
      </c>
      <c r="D806" t="s">
        <v>465</v>
      </c>
      <c r="E806">
        <v>4292.66461635</v>
      </c>
      <c r="F806">
        <v>940.5</v>
      </c>
      <c r="G806">
        <v>158.851960850014</v>
      </c>
      <c r="H806">
        <v>17.479815005333499</v>
      </c>
      <c r="I806">
        <v>47.7269540111648</v>
      </c>
      <c r="J806">
        <v>-10.0650041662585</v>
      </c>
      <c r="K806">
        <v>796.07606968896403</v>
      </c>
      <c r="L806">
        <v>639.44450183863898</v>
      </c>
      <c r="M806">
        <v>54.882060722723303</v>
      </c>
      <c r="N806">
        <v>1.3888884586104999</v>
      </c>
      <c r="O806">
        <v>11.5417331206804</v>
      </c>
      <c r="P806">
        <v>194.92003762934999</v>
      </c>
      <c r="Q806">
        <v>0.14771478855911799</v>
      </c>
    </row>
    <row r="807" spans="1:17" hidden="1" x14ac:dyDescent="0.3">
      <c r="A807" t="s">
        <v>1759</v>
      </c>
      <c r="B807" t="s">
        <v>1760</v>
      </c>
      <c r="C807" t="str">
        <f>IFERROR(VLOOKUP(Table1[[#This Row],[Ticker]],[1]!Table2[[Symbol]:[Industry]],2,FALSE),"-")</f>
        <v>-</v>
      </c>
      <c r="D807" t="s">
        <v>279</v>
      </c>
      <c r="E807">
        <v>4282.7829945599997</v>
      </c>
      <c r="F807">
        <v>808.8</v>
      </c>
      <c r="G807">
        <v>7.2497482497488903</v>
      </c>
      <c r="H807">
        <v>16.846605400000598</v>
      </c>
      <c r="I807">
        <v>22.397425851338099</v>
      </c>
      <c r="J807">
        <v>-0.32486869807521102</v>
      </c>
      <c r="K807">
        <v>690.23270419952303</v>
      </c>
      <c r="L807">
        <v>634.16133030722301</v>
      </c>
      <c r="M807">
        <v>67.246325327907698</v>
      </c>
      <c r="N807">
        <v>3.4154229592585299</v>
      </c>
      <c r="O807">
        <v>4.08011869436202</v>
      </c>
      <c r="P807">
        <v>59.589581689029103</v>
      </c>
      <c r="Q807">
        <v>-0.10024431579517901</v>
      </c>
    </row>
    <row r="808" spans="1:17" hidden="1" x14ac:dyDescent="0.3">
      <c r="A808" t="s">
        <v>1761</v>
      </c>
      <c r="B808" t="s">
        <v>1762</v>
      </c>
      <c r="C808" t="str">
        <f>IFERROR(VLOOKUP(Table1[[#This Row],[Ticker]],[1]!Table2[[Symbol]:[Industry]],2,FALSE),"-")</f>
        <v>-</v>
      </c>
      <c r="D808" t="s">
        <v>101</v>
      </c>
      <c r="E808">
        <v>4277.8641749999997</v>
      </c>
      <c r="F808">
        <v>406.25</v>
      </c>
      <c r="G808">
        <v>18302.2065600387</v>
      </c>
      <c r="H808">
        <v>40.778021804388899</v>
      </c>
      <c r="I808">
        <v>1388.2843032050801</v>
      </c>
      <c r="J808">
        <v>18.369045882630399</v>
      </c>
      <c r="K808">
        <v>162.14984694498</v>
      </c>
      <c r="L808">
        <v>53.709756719902202</v>
      </c>
      <c r="M808">
        <v>99.969556968272201</v>
      </c>
      <c r="N808">
        <v>0.51856288172284504</v>
      </c>
      <c r="O808">
        <v>0</v>
      </c>
      <c r="P808">
        <v>20212.5</v>
      </c>
      <c r="Q808">
        <v>0.122826179474344</v>
      </c>
    </row>
    <row r="809" spans="1:17" x14ac:dyDescent="0.3">
      <c r="A809" t="s">
        <v>1763</v>
      </c>
      <c r="B809" t="s">
        <v>1764</v>
      </c>
      <c r="C809" t="str">
        <f>IFERROR(VLOOKUP(Table1[[#This Row],[Ticker]],[1]!Table2[[Symbol]:[Industry]],2,FALSE),"-")</f>
        <v>-</v>
      </c>
      <c r="D809" t="s">
        <v>57</v>
      </c>
      <c r="E809">
        <v>4262.6215083199904</v>
      </c>
      <c r="F809">
        <v>597.79999999999995</v>
      </c>
      <c r="G809">
        <v>-50.435687805257999</v>
      </c>
      <c r="H809">
        <v>-19.740836460464401</v>
      </c>
      <c r="I809">
        <v>-48.434662560695401</v>
      </c>
      <c r="J809">
        <v>-8.5545794443938608</v>
      </c>
      <c r="K809">
        <v>722.89655520481404</v>
      </c>
      <c r="L809">
        <v>811.83612307900103</v>
      </c>
      <c r="M809">
        <v>10.1661652670116</v>
      </c>
      <c r="N809">
        <v>1.5512679622438199</v>
      </c>
      <c r="O809">
        <v>107.962529274004</v>
      </c>
      <c r="P809">
        <v>1.1505922165820399</v>
      </c>
      <c r="Q809">
        <v>-1.7715432671712002E-2</v>
      </c>
    </row>
    <row r="810" spans="1:17" hidden="1" x14ac:dyDescent="0.3">
      <c r="A810" t="s">
        <v>1765</v>
      </c>
      <c r="B810" t="s">
        <v>1766</v>
      </c>
      <c r="C810" t="str">
        <f>IFERROR(VLOOKUP(Table1[[#This Row],[Ticker]],[1]!Table2[[Symbol]:[Industry]],2,FALSE),"-")</f>
        <v>-</v>
      </c>
      <c r="D810" t="s">
        <v>130</v>
      </c>
      <c r="E810">
        <v>4251.9335644499997</v>
      </c>
      <c r="F810">
        <v>2094.9499999999998</v>
      </c>
      <c r="G810">
        <v>35.670328076211</v>
      </c>
      <c r="H810">
        <v>-0.55086548427345206</v>
      </c>
      <c r="I810">
        <v>28.202964234848</v>
      </c>
      <c r="J810">
        <v>-4.0200487327647698</v>
      </c>
      <c r="K810">
        <v>2116.4662132417602</v>
      </c>
      <c r="L810">
        <v>1797.83522914276</v>
      </c>
      <c r="M810">
        <v>37.974804054348397</v>
      </c>
      <c r="N810">
        <v>1.11212609450692</v>
      </c>
      <c r="O810">
        <v>13.654263824912301</v>
      </c>
      <c r="P810">
        <v>74.143807148794593</v>
      </c>
      <c r="Q810">
        <v>0.304164410792649</v>
      </c>
    </row>
    <row r="811" spans="1:17" hidden="1" x14ac:dyDescent="0.3">
      <c r="A811" t="s">
        <v>1767</v>
      </c>
      <c r="B811" t="s">
        <v>1768</v>
      </c>
      <c r="C811" t="str">
        <f>IFERROR(VLOOKUP(Table1[[#This Row],[Ticker]],[1]!Table2[[Symbol]:[Industry]],2,FALSE),"-")</f>
        <v>-</v>
      </c>
      <c r="D811" t="s">
        <v>309</v>
      </c>
      <c r="E811">
        <v>4251.3907553250001</v>
      </c>
      <c r="F811">
        <v>346.75</v>
      </c>
      <c r="G811">
        <v>94.993033643043603</v>
      </c>
      <c r="H811">
        <v>8.3479409056520399</v>
      </c>
      <c r="I811">
        <v>14.0268268290252</v>
      </c>
      <c r="J811">
        <v>-5.4586339431011304</v>
      </c>
      <c r="K811">
        <v>308.30672890797899</v>
      </c>
      <c r="L811">
        <v>270.22206076046501</v>
      </c>
      <c r="M811">
        <v>61.554638726650502</v>
      </c>
      <c r="N811">
        <v>1.7825330250256199</v>
      </c>
      <c r="O811">
        <v>12.3143475126171</v>
      </c>
      <c r="P811">
        <v>123.27752736638701</v>
      </c>
    </row>
    <row r="812" spans="1:17" hidden="1" x14ac:dyDescent="0.3">
      <c r="A812" t="s">
        <v>1769</v>
      </c>
      <c r="B812" t="s">
        <v>1770</v>
      </c>
      <c r="C812" t="str">
        <f>IFERROR(VLOOKUP(Table1[[#This Row],[Ticker]],[1]!Table2[[Symbol]:[Industry]],2,FALSE),"-")</f>
        <v>-</v>
      </c>
      <c r="D812" t="s">
        <v>210</v>
      </c>
      <c r="E812">
        <v>4240.6499287500001</v>
      </c>
      <c r="F812">
        <v>650.04999999999995</v>
      </c>
      <c r="G812">
        <v>28.789291838884498</v>
      </c>
      <c r="H812">
        <v>-11.396939660802801</v>
      </c>
      <c r="I812">
        <v>-9.1037077106128397</v>
      </c>
      <c r="J812">
        <v>-8.2216016229898496</v>
      </c>
      <c r="K812">
        <v>664.09327756202003</v>
      </c>
      <c r="L812">
        <v>580.863000935282</v>
      </c>
      <c r="M812">
        <v>38.911083784022203</v>
      </c>
      <c r="N812">
        <v>0.49535750218428998</v>
      </c>
      <c r="O812">
        <v>19.498500115375698</v>
      </c>
      <c r="P812">
        <v>85.384286325395607</v>
      </c>
      <c r="Q812">
        <v>6.6314729702151007E-2</v>
      </c>
    </row>
    <row r="813" spans="1:17" x14ac:dyDescent="0.3">
      <c r="A813" t="s">
        <v>1771</v>
      </c>
      <c r="B813" t="s">
        <v>1772</v>
      </c>
      <c r="C813" t="str">
        <f>IFERROR(VLOOKUP(Table1[[#This Row],[Ticker]],[1]!Table2[[Symbol]:[Industry]],2,FALSE),"-")</f>
        <v>-</v>
      </c>
      <c r="D813" t="s">
        <v>127</v>
      </c>
      <c r="E813">
        <v>4236.91512195</v>
      </c>
      <c r="F813">
        <v>896.7</v>
      </c>
      <c r="G813">
        <v>46.442768253872998</v>
      </c>
      <c r="H813">
        <v>5.6549567240243404</v>
      </c>
      <c r="I813">
        <v>15.761042900856699</v>
      </c>
      <c r="J813">
        <v>6.3548534418172098</v>
      </c>
      <c r="K813">
        <v>839.71536219968505</v>
      </c>
      <c r="L813">
        <v>755.81593937030698</v>
      </c>
      <c r="M813">
        <v>63.385079036756999</v>
      </c>
      <c r="N813">
        <v>0.66019342583391405</v>
      </c>
      <c r="O813">
        <v>8.5758893721422798</v>
      </c>
      <c r="P813">
        <v>85.230324313158405</v>
      </c>
      <c r="Q813">
        <v>-5.4531984493318003E-2</v>
      </c>
    </row>
    <row r="814" spans="1:17" hidden="1" x14ac:dyDescent="0.3">
      <c r="A814" t="s">
        <v>1773</v>
      </c>
      <c r="B814" t="s">
        <v>1774</v>
      </c>
      <c r="C814" t="str">
        <f>IFERROR(VLOOKUP(Table1[[#This Row],[Ticker]],[1]!Table2[[Symbol]:[Industry]],2,FALSE),"-")</f>
        <v>-</v>
      </c>
      <c r="D814" t="s">
        <v>260</v>
      </c>
      <c r="E814">
        <v>4222.4409929599997</v>
      </c>
      <c r="F814">
        <v>1190.5999999999999</v>
      </c>
      <c r="G814">
        <v>109.62738572212</v>
      </c>
      <c r="H814">
        <v>-4.4356043929539402</v>
      </c>
      <c r="I814">
        <v>68.514041345839701</v>
      </c>
      <c r="J814">
        <v>-4.1721588236472202</v>
      </c>
      <c r="K814">
        <v>1075.8751321003899</v>
      </c>
      <c r="L814">
        <v>843.83924708556901</v>
      </c>
      <c r="M814">
        <v>58.896100977446402</v>
      </c>
      <c r="N814">
        <v>0.91236503657882295</v>
      </c>
      <c r="O814">
        <v>6.2489501091886401</v>
      </c>
      <c r="P814">
        <v>148.507618451262</v>
      </c>
      <c r="Q814">
        <v>0.187689765826413</v>
      </c>
    </row>
    <row r="815" spans="1:17" x14ac:dyDescent="0.3">
      <c r="A815" t="s">
        <v>1775</v>
      </c>
      <c r="B815" t="s">
        <v>1776</v>
      </c>
      <c r="C815" t="str">
        <f>IFERROR(VLOOKUP(Table1[[#This Row],[Ticker]],[1]!Table2[[Symbol]:[Industry]],2,FALSE),"-")</f>
        <v>-</v>
      </c>
      <c r="D815" t="s">
        <v>947</v>
      </c>
      <c r="E815">
        <v>4217.7345078750004</v>
      </c>
      <c r="F815">
        <v>491.25</v>
      </c>
      <c r="G815">
        <v>70.647621090757397</v>
      </c>
      <c r="H815">
        <v>17.666102748455</v>
      </c>
      <c r="I815">
        <v>47.139620660365203</v>
      </c>
      <c r="J815">
        <v>-4.9546159674877899</v>
      </c>
      <c r="K815">
        <v>375.63853892725803</v>
      </c>
      <c r="L815">
        <v>314.14693051075602</v>
      </c>
      <c r="M815">
        <v>70.703618175211005</v>
      </c>
      <c r="N815">
        <v>2.35314620776064</v>
      </c>
      <c r="O815">
        <v>4.0203562340966803</v>
      </c>
      <c r="P815">
        <v>127.641334569045</v>
      </c>
      <c r="Q815">
        <v>0.10160955598731</v>
      </c>
    </row>
    <row r="816" spans="1:17" hidden="1" x14ac:dyDescent="0.3">
      <c r="A816" t="s">
        <v>1777</v>
      </c>
      <c r="B816" t="s">
        <v>1778</v>
      </c>
      <c r="C816" t="str">
        <f>IFERROR(VLOOKUP(Table1[[#This Row],[Ticker]],[1]!Table2[[Symbol]:[Industry]],2,FALSE),"-")</f>
        <v>-</v>
      </c>
      <c r="D816" t="s">
        <v>98</v>
      </c>
      <c r="E816">
        <v>4215.7936480050003</v>
      </c>
      <c r="F816">
        <v>3362.65</v>
      </c>
      <c r="G816">
        <v>72.088970145661307</v>
      </c>
      <c r="H816">
        <v>-1.2328508059516401</v>
      </c>
      <c r="I816">
        <v>12.1286577291974</v>
      </c>
      <c r="J816">
        <v>-2.3312036102990001</v>
      </c>
      <c r="K816">
        <v>3106.2820783684801</v>
      </c>
      <c r="L816">
        <v>2631.2963728779901</v>
      </c>
      <c r="M816">
        <v>50.921538057158401</v>
      </c>
      <c r="N816">
        <v>0.62014798470190402</v>
      </c>
      <c r="O816">
        <v>6.1067907751326898</v>
      </c>
      <c r="P816">
        <v>112.644259651563</v>
      </c>
      <c r="Q816">
        <v>0.21729942338164299</v>
      </c>
    </row>
    <row r="817" spans="1:17" hidden="1" x14ac:dyDescent="0.3">
      <c r="A817" t="s">
        <v>1779</v>
      </c>
      <c r="B817" t="s">
        <v>1780</v>
      </c>
      <c r="C817" t="str">
        <f>IFERROR(VLOOKUP(Table1[[#This Row],[Ticker]],[1]!Table2[[Symbol]:[Industry]],2,FALSE),"-")</f>
        <v>-</v>
      </c>
      <c r="D817" t="s">
        <v>1781</v>
      </c>
      <c r="E817">
        <v>4206.5447000000004</v>
      </c>
      <c r="F817">
        <v>375.4</v>
      </c>
      <c r="G817">
        <v>142.28617803424899</v>
      </c>
      <c r="H817">
        <v>-11.477522003050799</v>
      </c>
      <c r="I817">
        <v>-37.399768343640503</v>
      </c>
      <c r="J817">
        <v>4.7959539107640596</v>
      </c>
      <c r="K817">
        <v>414.84181081613599</v>
      </c>
      <c r="L817">
        <v>407.92803125723401</v>
      </c>
      <c r="M817">
        <v>40.485226199994202</v>
      </c>
      <c r="N817">
        <v>1.030505698834</v>
      </c>
      <c r="O817">
        <v>70.085242408097997</v>
      </c>
      <c r="P817">
        <v>165.845195099497</v>
      </c>
      <c r="Q817">
        <v>0.28307680854310002</v>
      </c>
    </row>
    <row r="818" spans="1:17" hidden="1" x14ac:dyDescent="0.3">
      <c r="A818" t="s">
        <v>1782</v>
      </c>
      <c r="B818" t="s">
        <v>1783</v>
      </c>
      <c r="C818" t="str">
        <f>IFERROR(VLOOKUP(Table1[[#This Row],[Ticker]],[1]!Table2[[Symbol]:[Industry]],2,FALSE),"-")</f>
        <v>-</v>
      </c>
      <c r="D818" t="s">
        <v>98</v>
      </c>
      <c r="E818">
        <v>4190.0312756879903</v>
      </c>
      <c r="F818">
        <v>90.03</v>
      </c>
      <c r="G818">
        <v>203.994225924787</v>
      </c>
      <c r="H818">
        <v>52.767909978281899</v>
      </c>
      <c r="I818">
        <v>51.862638988442697</v>
      </c>
      <c r="J818">
        <v>-2.7125840058398301</v>
      </c>
      <c r="K818">
        <v>68.739206882208705</v>
      </c>
      <c r="L818">
        <v>54.120034095011498</v>
      </c>
      <c r="M818">
        <v>63.6549952676692</v>
      </c>
      <c r="N818">
        <v>1.95420995155977</v>
      </c>
      <c r="O818">
        <v>9.47461957125401</v>
      </c>
      <c r="P818">
        <v>253.75245579567701</v>
      </c>
      <c r="Q818">
        <v>0.109389645018244</v>
      </c>
    </row>
    <row r="819" spans="1:17" x14ac:dyDescent="0.3">
      <c r="A819" t="s">
        <v>1784</v>
      </c>
      <c r="B819" t="s">
        <v>1785</v>
      </c>
      <c r="C819" t="str">
        <f>IFERROR(VLOOKUP(Table1[[#This Row],[Ticker]],[1]!Table2[[Symbol]:[Industry]],2,FALSE),"-")</f>
        <v>-</v>
      </c>
      <c r="D819" t="s">
        <v>306</v>
      </c>
      <c r="E819">
        <v>4181.0000840000002</v>
      </c>
      <c r="F819">
        <v>190</v>
      </c>
      <c r="G819">
        <v>8.5125970979365295</v>
      </c>
      <c r="H819">
        <v>-4.4805520011463598</v>
      </c>
      <c r="I819">
        <v>-13.755393902815699</v>
      </c>
      <c r="J819">
        <v>0.92316052070837795</v>
      </c>
      <c r="K819">
        <v>186.029865855786</v>
      </c>
      <c r="L819">
        <v>183.15791207386599</v>
      </c>
      <c r="M819">
        <v>67.952173678001898</v>
      </c>
      <c r="N819">
        <v>1.2625494576515801</v>
      </c>
      <c r="O819">
        <v>25.184210526315699</v>
      </c>
      <c r="P819">
        <v>49.312377210216098</v>
      </c>
    </row>
    <row r="820" spans="1:17" hidden="1" x14ac:dyDescent="0.3">
      <c r="A820" t="s">
        <v>1786</v>
      </c>
      <c r="B820" t="s">
        <v>1787</v>
      </c>
      <c r="C820" t="str">
        <f>IFERROR(VLOOKUP(Table1[[#This Row],[Ticker]],[1]!Table2[[Symbol]:[Industry]],2,FALSE),"-")</f>
        <v>-</v>
      </c>
      <c r="D820" t="s">
        <v>297</v>
      </c>
      <c r="E820">
        <v>4179.9398422800004</v>
      </c>
      <c r="F820">
        <v>403.95</v>
      </c>
      <c r="G820">
        <v>90.883105124880899</v>
      </c>
      <c r="H820">
        <v>-9.0027591096675099</v>
      </c>
      <c r="I820">
        <v>70.879850433325302</v>
      </c>
      <c r="J820">
        <v>-12.610695815752999</v>
      </c>
      <c r="K820">
        <v>375.96059939241297</v>
      </c>
      <c r="L820">
        <v>273.37634105909302</v>
      </c>
      <c r="M820">
        <v>49.693919311532603</v>
      </c>
      <c r="N820">
        <v>0.51459337565290098</v>
      </c>
      <c r="O820">
        <v>13.5041465527911</v>
      </c>
      <c r="P820">
        <v>152.46874999999901</v>
      </c>
      <c r="Q820">
        <v>0.251444766257087</v>
      </c>
    </row>
    <row r="821" spans="1:17" x14ac:dyDescent="0.3">
      <c r="A821" t="s">
        <v>1788</v>
      </c>
      <c r="B821" t="s">
        <v>1789</v>
      </c>
      <c r="C821" t="str">
        <f>IFERROR(VLOOKUP(Table1[[#This Row],[Ticker]],[1]!Table2[[Symbol]:[Industry]],2,FALSE),"-")</f>
        <v>-</v>
      </c>
      <c r="D821" t="s">
        <v>297</v>
      </c>
      <c r="E821">
        <v>4160.4267023000002</v>
      </c>
      <c r="F821">
        <v>2448.0500000000002</v>
      </c>
      <c r="G821">
        <v>85.707235405559004</v>
      </c>
      <c r="H821">
        <v>2.4869873759307701</v>
      </c>
      <c r="I821">
        <v>34.040416926553398</v>
      </c>
      <c r="J821">
        <v>-9.6829425280156496</v>
      </c>
      <c r="K821">
        <v>2256.3377308967201</v>
      </c>
      <c r="L821">
        <v>1766.6534148057899</v>
      </c>
      <c r="M821">
        <v>44.541014832436097</v>
      </c>
      <c r="N821">
        <v>1.0002230521980899</v>
      </c>
      <c r="O821">
        <v>13.719082535078901</v>
      </c>
      <c r="P821">
        <v>121.052869204027</v>
      </c>
      <c r="Q821">
        <v>-5.4354688642730001E-3</v>
      </c>
    </row>
    <row r="822" spans="1:17" hidden="1" x14ac:dyDescent="0.3">
      <c r="A822" t="s">
        <v>1790</v>
      </c>
      <c r="B822" t="s">
        <v>1791</v>
      </c>
      <c r="C822" t="str">
        <f>IFERROR(VLOOKUP(Table1[[#This Row],[Ticker]],[1]!Table2[[Symbol]:[Industry]],2,FALSE),"-")</f>
        <v>-</v>
      </c>
      <c r="D822" t="s">
        <v>545</v>
      </c>
      <c r="E822">
        <v>4154.9817466300001</v>
      </c>
      <c r="F822">
        <v>1574.95</v>
      </c>
      <c r="G822">
        <v>-23.319188274689399</v>
      </c>
      <c r="H822">
        <v>-7.3969701120157998</v>
      </c>
      <c r="I822">
        <v>2.7944940860857002</v>
      </c>
      <c r="J822">
        <v>-5.4297340621826304</v>
      </c>
      <c r="K822">
        <v>1582.35949828753</v>
      </c>
      <c r="L822">
        <v>1507.62633849951</v>
      </c>
      <c r="M822">
        <v>39.361752500339598</v>
      </c>
      <c r="N822">
        <v>0.342509370991606</v>
      </c>
      <c r="O822">
        <v>18.054541414013102</v>
      </c>
      <c r="P822">
        <v>33.924319727891103</v>
      </c>
      <c r="Q822">
        <v>4.1130717817273003E-2</v>
      </c>
    </row>
    <row r="823" spans="1:17" hidden="1" x14ac:dyDescent="0.3">
      <c r="A823" t="s">
        <v>1792</v>
      </c>
      <c r="B823" t="s">
        <v>1793</v>
      </c>
      <c r="C823" t="str">
        <f>IFERROR(VLOOKUP(Table1[[#This Row],[Ticker]],[1]!Table2[[Symbol]:[Industry]],2,FALSE),"-")</f>
        <v>-</v>
      </c>
      <c r="D823" t="s">
        <v>375</v>
      </c>
      <c r="E823">
        <v>4146.9018990000004</v>
      </c>
      <c r="F823">
        <v>695.8</v>
      </c>
      <c r="G823">
        <v>72.082359772541196</v>
      </c>
      <c r="H823">
        <v>2.0148885021663001</v>
      </c>
      <c r="I823">
        <v>71.072517231661706</v>
      </c>
      <c r="J823">
        <v>-4.9751320177186997</v>
      </c>
      <c r="K823">
        <v>648.72927299775199</v>
      </c>
      <c r="L823">
        <v>518.26159834751297</v>
      </c>
      <c r="M823">
        <v>57.280359307857303</v>
      </c>
      <c r="N823">
        <v>2.1032918046038902</v>
      </c>
      <c r="O823">
        <v>7.5165277378557098</v>
      </c>
      <c r="P823">
        <v>130.74117061847099</v>
      </c>
      <c r="Q823">
        <v>0.147505134371723</v>
      </c>
    </row>
    <row r="824" spans="1:17" hidden="1" x14ac:dyDescent="0.3">
      <c r="A824" t="s">
        <v>1794</v>
      </c>
      <c r="B824" t="s">
        <v>1795</v>
      </c>
      <c r="C824" t="str">
        <f>IFERROR(VLOOKUP(Table1[[#This Row],[Ticker]],[1]!Table2[[Symbol]:[Industry]],2,FALSE),"-")</f>
        <v>-</v>
      </c>
      <c r="D824" t="s">
        <v>51</v>
      </c>
      <c r="E824">
        <v>4101.8389950000001</v>
      </c>
      <c r="F824">
        <v>582.6</v>
      </c>
      <c r="G824">
        <v>21.5569282150101</v>
      </c>
      <c r="H824">
        <v>2.84366546063006</v>
      </c>
      <c r="I824">
        <v>-2.8343253443063001</v>
      </c>
      <c r="J824">
        <v>3.6329834849543601</v>
      </c>
      <c r="K824">
        <v>543.21531661312304</v>
      </c>
      <c r="L824">
        <v>501.81977181186397</v>
      </c>
      <c r="M824">
        <v>67.403212952954306</v>
      </c>
      <c r="N824">
        <v>1.06033702502494</v>
      </c>
      <c r="O824">
        <v>5.6728458633710899</v>
      </c>
      <c r="P824">
        <v>47.755516104488898</v>
      </c>
      <c r="Q824">
        <v>6.4027220152022002E-2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210</v>
      </c>
      <c r="E825">
        <v>4099.5891218799998</v>
      </c>
      <c r="F825">
        <v>681.1</v>
      </c>
      <c r="G825">
        <v>61.804408998312397</v>
      </c>
      <c r="H825">
        <v>17.379328800038198</v>
      </c>
      <c r="I825">
        <v>42.262992205457998</v>
      </c>
      <c r="J825">
        <v>7.7327352986785201</v>
      </c>
      <c r="K825">
        <v>589.40139640505697</v>
      </c>
      <c r="L825">
        <v>507.44396707529802</v>
      </c>
      <c r="M825">
        <v>77.552416332004896</v>
      </c>
      <c r="N825">
        <v>1.0600880705494</v>
      </c>
      <c r="O825">
        <v>2.4078696226692098</v>
      </c>
      <c r="P825">
        <v>97.248769186214801</v>
      </c>
      <c r="Q825">
        <v>9.9992468042915006E-2</v>
      </c>
    </row>
    <row r="826" spans="1:17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1468</v>
      </c>
      <c r="E826">
        <v>4087.53116503</v>
      </c>
      <c r="F826">
        <v>566.04999999999995</v>
      </c>
      <c r="G826">
        <v>12.991280460505401</v>
      </c>
      <c r="H826">
        <v>-2.7193275561746502</v>
      </c>
      <c r="I826">
        <v>9.0691734677631608</v>
      </c>
      <c r="J826">
        <v>-4.6450952640535501</v>
      </c>
      <c r="K826">
        <v>528.00502623755006</v>
      </c>
      <c r="L826">
        <v>476.90636195703797</v>
      </c>
      <c r="M826">
        <v>49.628244322491099</v>
      </c>
      <c r="N826">
        <v>0.98965907558091604</v>
      </c>
      <c r="O826">
        <v>8.2059888702411499</v>
      </c>
      <c r="P826">
        <v>52.594689311227903</v>
      </c>
      <c r="Q826">
        <v>-8.8932496132430004E-3</v>
      </c>
    </row>
    <row r="827" spans="1:17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244</v>
      </c>
      <c r="E827">
        <v>4085.7860398900002</v>
      </c>
      <c r="F827">
        <v>484.1</v>
      </c>
      <c r="G827">
        <v>-24.210626786504498</v>
      </c>
      <c r="H827">
        <v>-4.1922935462928299</v>
      </c>
      <c r="I827">
        <v>-35.358828395689599</v>
      </c>
      <c r="J827">
        <v>-1.06539001589061</v>
      </c>
      <c r="K827">
        <v>500.63129972598699</v>
      </c>
      <c r="L827">
        <v>507.97695472151599</v>
      </c>
      <c r="M827">
        <v>36.982456356384901</v>
      </c>
      <c r="N827">
        <v>0.57784139232208498</v>
      </c>
      <c r="O827">
        <v>44.391654616814598</v>
      </c>
      <c r="P827">
        <v>8.2997762863534703</v>
      </c>
    </row>
    <row r="828" spans="1:17" hidden="1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-</v>
      </c>
      <c r="D828" t="s">
        <v>995</v>
      </c>
      <c r="E828">
        <v>4075.9667865000001</v>
      </c>
      <c r="F828">
        <v>3250.45</v>
      </c>
      <c r="G828">
        <v>-5.8952347471989803</v>
      </c>
      <c r="H828">
        <v>-1.22827132330893</v>
      </c>
      <c r="I828">
        <v>27.031184886079402</v>
      </c>
      <c r="J828">
        <v>0.156040414562028</v>
      </c>
      <c r="K828">
        <v>3022.0313853381999</v>
      </c>
      <c r="L828">
        <v>2744.2766406177998</v>
      </c>
      <c r="M828">
        <v>61.122848363257397</v>
      </c>
      <c r="N828">
        <v>0.893316587964748</v>
      </c>
      <c r="O828">
        <v>7.3666723069113704</v>
      </c>
      <c r="P828">
        <v>48.476612461172998</v>
      </c>
      <c r="Q828">
        <v>5.3783205549785003E-2</v>
      </c>
    </row>
    <row r="829" spans="1:17" hidden="1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-</v>
      </c>
      <c r="D829" t="s">
        <v>465</v>
      </c>
      <c r="E829">
        <v>4062.3321952000001</v>
      </c>
      <c r="F829">
        <v>659.2</v>
      </c>
      <c r="G829">
        <v>-30.948844526564798</v>
      </c>
      <c r="H829">
        <v>-5.51503935901522</v>
      </c>
      <c r="I829">
        <v>-23.400903332781802</v>
      </c>
      <c r="J829">
        <v>-2.7069288419001598</v>
      </c>
      <c r="K829">
        <v>685.60973172747401</v>
      </c>
      <c r="L829">
        <v>690.74190911117205</v>
      </c>
      <c r="M829">
        <v>40.6775817317845</v>
      </c>
      <c r="N829">
        <v>0.90965021245460398</v>
      </c>
      <c r="O829">
        <v>25.523361650485398</v>
      </c>
      <c r="P829">
        <v>6.2968636620172704</v>
      </c>
      <c r="Q829">
        <v>0.142225090971484</v>
      </c>
    </row>
    <row r="830" spans="1:17" hidden="1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1022</v>
      </c>
      <c r="E830">
        <v>4060.8879999999999</v>
      </c>
      <c r="F830">
        <v>118</v>
      </c>
      <c r="G830">
        <v>-22.2597782206802</v>
      </c>
      <c r="I830">
        <v>-7.2844156399982802</v>
      </c>
      <c r="K830">
        <v>104.378999999999</v>
      </c>
      <c r="M830">
        <v>99.990560428137201</v>
      </c>
      <c r="N830">
        <v>1</v>
      </c>
      <c r="O830">
        <v>0</v>
      </c>
      <c r="P830">
        <v>5.3571428571428603</v>
      </c>
    </row>
    <row r="831" spans="1:17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260</v>
      </c>
      <c r="E831">
        <v>4049.15077776</v>
      </c>
      <c r="F831">
        <v>1289.8499999999999</v>
      </c>
      <c r="G831">
        <v>3.1011619309493699</v>
      </c>
      <c r="H831">
        <v>-12.871495797417699</v>
      </c>
      <c r="I831">
        <v>-9.6760662151662107</v>
      </c>
      <c r="J831">
        <v>-10.766187109477601</v>
      </c>
      <c r="K831">
        <v>1359.78037062352</v>
      </c>
      <c r="L831">
        <v>1239.78404942971</v>
      </c>
      <c r="M831">
        <v>21.301235858707098</v>
      </c>
      <c r="N831">
        <v>0.82965066302731505</v>
      </c>
      <c r="O831">
        <v>18.3548474628832</v>
      </c>
      <c r="P831">
        <v>33.815748521630802</v>
      </c>
      <c r="Q831">
        <v>0.112282851627565</v>
      </c>
    </row>
    <row r="832" spans="1:17" hidden="1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595</v>
      </c>
      <c r="E832">
        <v>4048.9933221000001</v>
      </c>
      <c r="F832">
        <v>1599.9</v>
      </c>
      <c r="G832">
        <v>21.9191434442908</v>
      </c>
      <c r="H832">
        <v>8.5519632320689603</v>
      </c>
      <c r="I832">
        <v>40.1194191367752</v>
      </c>
      <c r="J832">
        <v>-0.51288637342139998</v>
      </c>
      <c r="K832">
        <v>1413.29530492968</v>
      </c>
      <c r="L832">
        <v>1166.70835412824</v>
      </c>
      <c r="M832">
        <v>64.020446146818998</v>
      </c>
      <c r="N832">
        <v>0.62142274204925996</v>
      </c>
      <c r="O832">
        <v>1.31883242702668</v>
      </c>
      <c r="P832">
        <v>97.238488565616706</v>
      </c>
      <c r="Q832">
        <v>0.122656591721107</v>
      </c>
    </row>
    <row r="833" spans="1:17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533</v>
      </c>
      <c r="E833">
        <v>4034.973318075</v>
      </c>
      <c r="F833">
        <v>362.25</v>
      </c>
      <c r="G833">
        <v>22.498089509425501</v>
      </c>
      <c r="H833">
        <v>-20.733193439869499</v>
      </c>
      <c r="I833">
        <v>-8.7940322833241797</v>
      </c>
      <c r="J833">
        <v>-7.6137441042286804</v>
      </c>
      <c r="K833">
        <v>370.028681723109</v>
      </c>
      <c r="L833">
        <v>331.02967576039202</v>
      </c>
      <c r="M833">
        <v>38.748111575111501</v>
      </c>
      <c r="N833">
        <v>0.142084560954197</v>
      </c>
      <c r="O833">
        <v>24.748102139406399</v>
      </c>
      <c r="P833">
        <v>53.952401189970203</v>
      </c>
    </row>
    <row r="834" spans="1:17" hidden="1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46</v>
      </c>
      <c r="E834">
        <v>4025.5637231249998</v>
      </c>
      <c r="F834">
        <v>723.75</v>
      </c>
      <c r="G834">
        <v>-19.779755184181798</v>
      </c>
      <c r="H834">
        <v>-20.028181093232799</v>
      </c>
      <c r="I834">
        <v>-6.5890266022899002</v>
      </c>
      <c r="J834">
        <v>-6.1244731187703998</v>
      </c>
      <c r="K834">
        <v>729.05259610853102</v>
      </c>
      <c r="M834">
        <v>37.6523183484654</v>
      </c>
      <c r="N834">
        <v>0.111123674845342</v>
      </c>
      <c r="O834">
        <v>23.972366148531901</v>
      </c>
      <c r="P834">
        <v>31.590909090909001</v>
      </c>
    </row>
    <row r="835" spans="1:17" hidden="1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297</v>
      </c>
      <c r="E835">
        <v>4020.6076467749999</v>
      </c>
      <c r="F835">
        <v>581.85</v>
      </c>
      <c r="G835">
        <v>61.259636856881201</v>
      </c>
      <c r="H835">
        <v>-9.4239082389853692</v>
      </c>
      <c r="I835">
        <v>35.125307727982801</v>
      </c>
      <c r="J835">
        <v>-6.3239430410402102</v>
      </c>
      <c r="K835">
        <v>574.38627093366597</v>
      </c>
      <c r="L835">
        <v>474.47164258504102</v>
      </c>
      <c r="M835">
        <v>38.963244678205001</v>
      </c>
      <c r="N835">
        <v>0.70803319088401695</v>
      </c>
      <c r="O835">
        <v>12.5719687204606</v>
      </c>
      <c r="P835">
        <v>100.741762980852</v>
      </c>
      <c r="Q835">
        <v>4.7445460274935999E-2</v>
      </c>
    </row>
    <row r="836" spans="1:17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173</v>
      </c>
      <c r="E836">
        <v>4003.2242671049999</v>
      </c>
      <c r="F836">
        <v>280.35000000000002</v>
      </c>
      <c r="G836">
        <v>-1.5335994886879001</v>
      </c>
      <c r="H836">
        <v>1.4560024682416399</v>
      </c>
      <c r="I836">
        <v>20.487542938254801</v>
      </c>
      <c r="J836">
        <v>0.364763484345966</v>
      </c>
      <c r="K836">
        <v>262.24984585068103</v>
      </c>
      <c r="L836">
        <v>238.59384471254799</v>
      </c>
      <c r="M836">
        <v>63.891527330357299</v>
      </c>
      <c r="N836">
        <v>1.1338685267524</v>
      </c>
      <c r="O836">
        <v>2.3363652577135401</v>
      </c>
      <c r="P836">
        <v>40.3504380475594</v>
      </c>
      <c r="Q836">
        <v>-3.0468179086291E-2</v>
      </c>
    </row>
    <row r="837" spans="1:17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130</v>
      </c>
      <c r="E837">
        <v>3987.214589574</v>
      </c>
      <c r="F837">
        <v>208.06</v>
      </c>
      <c r="G837">
        <v>-20.135650616401499</v>
      </c>
      <c r="H837">
        <v>-8.1948337565438099</v>
      </c>
      <c r="I837">
        <v>-33.2745586577513</v>
      </c>
      <c r="J837">
        <v>-2.24590387827676</v>
      </c>
      <c r="K837">
        <v>216.874571887846</v>
      </c>
      <c r="L837">
        <v>216.86496785168299</v>
      </c>
      <c r="M837">
        <v>43.272607016876599</v>
      </c>
      <c r="N837">
        <v>1.1174006835028301</v>
      </c>
      <c r="O837">
        <v>33.615303277900601</v>
      </c>
      <c r="P837">
        <v>24.6614739364889</v>
      </c>
      <c r="Q837">
        <v>6.3907847812310001E-2</v>
      </c>
    </row>
    <row r="838" spans="1:17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51</v>
      </c>
      <c r="E838">
        <v>3974.5996762499999</v>
      </c>
      <c r="F838">
        <v>322.35000000000002</v>
      </c>
      <c r="G838">
        <v>-14.6385972914705</v>
      </c>
      <c r="H838">
        <v>-16.047276321166301</v>
      </c>
      <c r="I838">
        <v>-2.4220327538873798</v>
      </c>
      <c r="J838">
        <v>-9.8488301326702192</v>
      </c>
      <c r="K838">
        <v>330.39044057148902</v>
      </c>
      <c r="L838">
        <v>308.12628060464198</v>
      </c>
      <c r="M838">
        <v>36.666040550513898</v>
      </c>
      <c r="N838">
        <v>0.91044415971313997</v>
      </c>
      <c r="O838">
        <v>17.248332557778799</v>
      </c>
      <c r="P838">
        <v>28.888444622151098</v>
      </c>
      <c r="Q838">
        <v>-9.6252536155168003E-2</v>
      </c>
    </row>
    <row r="839" spans="1:17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704</v>
      </c>
      <c r="E839">
        <v>3937.5056504199902</v>
      </c>
      <c r="F839">
        <v>596.15</v>
      </c>
      <c r="G839">
        <v>-1.4201825990832</v>
      </c>
      <c r="H839">
        <v>-17.4283168028206</v>
      </c>
      <c r="I839">
        <v>-26.579315554001401</v>
      </c>
      <c r="J839">
        <v>-3.9160741944063302</v>
      </c>
      <c r="K839">
        <v>645.88236800608502</v>
      </c>
      <c r="L839">
        <v>642.62316881058496</v>
      </c>
      <c r="M839">
        <v>25.7283491415131</v>
      </c>
      <c r="N839">
        <v>0.65633847047006899</v>
      </c>
      <c r="O839">
        <v>36.710559422964003</v>
      </c>
      <c r="P839">
        <v>24.7045288149775</v>
      </c>
      <c r="Q839">
        <v>8.8989626121546997E-2</v>
      </c>
    </row>
    <row r="840" spans="1:17" hidden="1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545</v>
      </c>
      <c r="E840">
        <v>3928.8106475</v>
      </c>
      <c r="F840">
        <v>86.65</v>
      </c>
      <c r="G840">
        <v>22.880490627946202</v>
      </c>
      <c r="H840">
        <v>-0.296247065814087</v>
      </c>
      <c r="I840">
        <v>-16.326030306263199</v>
      </c>
      <c r="J840">
        <v>-4.7739560964720402</v>
      </c>
      <c r="K840">
        <v>87.6307445071714</v>
      </c>
      <c r="L840">
        <v>81.185254737138607</v>
      </c>
      <c r="M840">
        <v>47.815326609194003</v>
      </c>
      <c r="N840">
        <v>1.8029717115605099</v>
      </c>
      <c r="O840">
        <v>22.042700519330602</v>
      </c>
      <c r="P840">
        <v>57.545454545454497</v>
      </c>
      <c r="Q840">
        <v>0.104383742473439</v>
      </c>
    </row>
    <row r="841" spans="1:17" hidden="1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260</v>
      </c>
      <c r="E841">
        <v>3916.3973413499998</v>
      </c>
      <c r="F841">
        <v>853.85</v>
      </c>
      <c r="G841">
        <v>194.14201529388799</v>
      </c>
      <c r="H841">
        <v>-9.5038291015110996</v>
      </c>
      <c r="I841">
        <v>96.025269496908393</v>
      </c>
      <c r="J841">
        <v>-0.11293807970590999</v>
      </c>
      <c r="K841">
        <v>791.87720107963401</v>
      </c>
      <c r="L841">
        <v>588.70421022398102</v>
      </c>
      <c r="M841">
        <v>51.837886027703</v>
      </c>
      <c r="N841">
        <v>1.27340877686936</v>
      </c>
      <c r="O841">
        <v>8.3035662001522397</v>
      </c>
      <c r="P841">
        <v>221.96455505278999</v>
      </c>
      <c r="Q841">
        <v>8.4500056367930995E-2</v>
      </c>
    </row>
    <row r="842" spans="1:17" hidden="1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210</v>
      </c>
      <c r="E842">
        <v>3903.7325538750001</v>
      </c>
      <c r="F842">
        <v>572.75</v>
      </c>
      <c r="G842">
        <v>11.306033062882999</v>
      </c>
      <c r="H842">
        <v>-3.78681584190779</v>
      </c>
      <c r="I842">
        <v>26.392441172692099</v>
      </c>
      <c r="J842">
        <v>-2.5139256089348101E-2</v>
      </c>
      <c r="K842">
        <v>542.90803027235199</v>
      </c>
      <c r="L842">
        <v>466.14427392463801</v>
      </c>
      <c r="M842">
        <v>57.075848194306502</v>
      </c>
      <c r="N842">
        <v>0.53327080750118705</v>
      </c>
      <c r="O842">
        <v>6.4949803579222998</v>
      </c>
      <c r="P842">
        <v>72.333383481269706</v>
      </c>
      <c r="Q842">
        <v>0.13890907384046899</v>
      </c>
    </row>
    <row r="843" spans="1:17" hidden="1" x14ac:dyDescent="0.3">
      <c r="A843" t="s">
        <v>1832</v>
      </c>
      <c r="B843" t="s">
        <v>1833</v>
      </c>
      <c r="C843" t="str">
        <f>IFERROR(VLOOKUP(Table1[[#This Row],[Ticker]],[1]!Table2[[Symbol]:[Industry]],2,FALSE),"-")</f>
        <v>-</v>
      </c>
      <c r="D843" t="s">
        <v>46</v>
      </c>
      <c r="E843">
        <v>3895.794234</v>
      </c>
      <c r="F843">
        <v>2030.9</v>
      </c>
      <c r="G843">
        <v>516.47650642791302</v>
      </c>
      <c r="H843">
        <v>-22.552836460464398</v>
      </c>
      <c r="I843">
        <v>127.114620079682</v>
      </c>
      <c r="J843">
        <v>-3.0819606148299798</v>
      </c>
      <c r="K843">
        <v>2167.8787353755301</v>
      </c>
      <c r="L843">
        <v>1332.46600061867</v>
      </c>
      <c r="M843">
        <v>46.175796965498897</v>
      </c>
      <c r="N843">
        <v>1.58296134158322</v>
      </c>
      <c r="O843">
        <v>46.929932542222602</v>
      </c>
      <c r="P843">
        <v>646.92901802133099</v>
      </c>
    </row>
    <row r="844" spans="1:17" hidden="1" x14ac:dyDescent="0.3">
      <c r="A844" t="s">
        <v>1834</v>
      </c>
      <c r="B844" t="s">
        <v>1835</v>
      </c>
      <c r="C844" t="str">
        <f>IFERROR(VLOOKUP(Table1[[#This Row],[Ticker]],[1]!Table2[[Symbol]:[Industry]],2,FALSE),"-")</f>
        <v>-</v>
      </c>
      <c r="D844" t="s">
        <v>260</v>
      </c>
      <c r="E844">
        <v>3889.8170131449901</v>
      </c>
      <c r="F844">
        <v>3834.95</v>
      </c>
      <c r="G844">
        <v>48.609976600147299</v>
      </c>
      <c r="H844">
        <v>-2.5644087519990801</v>
      </c>
      <c r="I844">
        <v>52.897695134633302</v>
      </c>
      <c r="J844">
        <v>4.8363872719944201</v>
      </c>
      <c r="K844">
        <v>3646.7072955059898</v>
      </c>
      <c r="L844">
        <v>2908.1064791531098</v>
      </c>
      <c r="M844">
        <v>35.805169976026001</v>
      </c>
      <c r="N844">
        <v>0.41245961979919799</v>
      </c>
      <c r="O844">
        <v>10.692447098397601</v>
      </c>
      <c r="P844">
        <v>78.731386759257006</v>
      </c>
      <c r="Q844">
        <v>0.10870938737814601</v>
      </c>
    </row>
    <row r="845" spans="1:17" x14ac:dyDescent="0.3">
      <c r="A845" t="s">
        <v>1836</v>
      </c>
      <c r="B845" t="s">
        <v>1837</v>
      </c>
      <c r="C845" t="str">
        <f>IFERROR(VLOOKUP(Table1[[#This Row],[Ticker]],[1]!Table2[[Symbol]:[Industry]],2,FALSE),"-")</f>
        <v>-</v>
      </c>
      <c r="D845" t="s">
        <v>1838</v>
      </c>
      <c r="E845">
        <v>3878.2989594999999</v>
      </c>
      <c r="F845">
        <v>21.91</v>
      </c>
      <c r="G845">
        <v>7.2136886387043901</v>
      </c>
      <c r="H845">
        <v>-7.4754216133029097</v>
      </c>
      <c r="I845">
        <v>-27.485202778948299</v>
      </c>
      <c r="J845">
        <v>-9.9009422262340099</v>
      </c>
      <c r="K845">
        <v>22.611452479101199</v>
      </c>
      <c r="L845">
        <v>21.365583628418399</v>
      </c>
      <c r="M845">
        <v>37.4470916653232</v>
      </c>
      <c r="N845">
        <v>1.1439059803942799</v>
      </c>
      <c r="O845">
        <v>27.567320858055599</v>
      </c>
      <c r="P845">
        <v>36.510903426791202</v>
      </c>
      <c r="Q845">
        <v>-5.0238498560525001E-2</v>
      </c>
    </row>
    <row r="846" spans="1:17" hidden="1" x14ac:dyDescent="0.3">
      <c r="A846" t="s">
        <v>1839</v>
      </c>
      <c r="B846" t="s">
        <v>1840</v>
      </c>
      <c r="C846" t="str">
        <f>IFERROR(VLOOKUP(Table1[[#This Row],[Ticker]],[1]!Table2[[Symbol]:[Industry]],2,FALSE),"-")</f>
        <v>-</v>
      </c>
      <c r="D846" t="s">
        <v>230</v>
      </c>
      <c r="E846">
        <v>3856.74315028</v>
      </c>
      <c r="F846">
        <v>599.79999999999995</v>
      </c>
      <c r="G846">
        <v>168.03166320563599</v>
      </c>
      <c r="H846">
        <v>18.661309891606798</v>
      </c>
      <c r="I846">
        <v>76.060394984694199</v>
      </c>
      <c r="J846">
        <v>-7.6927810692092304</v>
      </c>
      <c r="K846">
        <v>512.34376740856305</v>
      </c>
      <c r="L846">
        <v>371.096396047707</v>
      </c>
      <c r="M846">
        <v>57.584157040011902</v>
      </c>
      <c r="N846">
        <v>0.484495884885073</v>
      </c>
      <c r="O846">
        <v>11.3371123707902</v>
      </c>
      <c r="P846">
        <v>235.08379888268101</v>
      </c>
      <c r="Q846">
        <v>0.188164002836747</v>
      </c>
    </row>
    <row r="847" spans="1:17" hidden="1" x14ac:dyDescent="0.3">
      <c r="A847" t="s">
        <v>1841</v>
      </c>
      <c r="B847" t="s">
        <v>1842</v>
      </c>
      <c r="C847" t="str">
        <f>IFERROR(VLOOKUP(Table1[[#This Row],[Ticker]],[1]!Table2[[Symbol]:[Industry]],2,FALSE),"-")</f>
        <v>-</v>
      </c>
      <c r="D847" t="s">
        <v>306</v>
      </c>
      <c r="E847">
        <v>3847.3510296260001</v>
      </c>
      <c r="F847">
        <v>180.31</v>
      </c>
      <c r="G847">
        <v>-35.401258328084197</v>
      </c>
      <c r="H847">
        <v>-6.9588241401359499</v>
      </c>
      <c r="I847">
        <v>-22.210529746192201</v>
      </c>
      <c r="J847">
        <v>-1.56546625439441</v>
      </c>
      <c r="K847">
        <v>186.02848921744899</v>
      </c>
      <c r="M847">
        <v>30.1262124432963</v>
      </c>
      <c r="N847">
        <v>0.71950220262914</v>
      </c>
      <c r="O847">
        <v>30.331096445011301</v>
      </c>
      <c r="P847">
        <v>23.078498293515299</v>
      </c>
    </row>
    <row r="848" spans="1:17" hidden="1" x14ac:dyDescent="0.3">
      <c r="A848" t="s">
        <v>1843</v>
      </c>
      <c r="B848" t="s">
        <v>1844</v>
      </c>
      <c r="C848" t="str">
        <f>IFERROR(VLOOKUP(Table1[[#This Row],[Ticker]],[1]!Table2[[Symbol]:[Industry]],2,FALSE),"-")</f>
        <v>-</v>
      </c>
      <c r="D848" t="s">
        <v>1845</v>
      </c>
      <c r="E848">
        <v>3829.640625</v>
      </c>
      <c r="F848">
        <v>1506.25</v>
      </c>
      <c r="G848">
        <v>89.880914176270394</v>
      </c>
      <c r="H848">
        <v>7.8705304460103198</v>
      </c>
      <c r="I848">
        <v>26.506844333918998</v>
      </c>
      <c r="J848">
        <v>-1.82543413043372</v>
      </c>
      <c r="K848">
        <v>1367.30648289648</v>
      </c>
      <c r="L848">
        <v>1123.1010096292</v>
      </c>
      <c r="M848">
        <v>49.1443643216667</v>
      </c>
      <c r="N848">
        <v>1.22496053435061</v>
      </c>
      <c r="O848">
        <v>7.5518672199169998</v>
      </c>
      <c r="P848">
        <v>148.146622734761</v>
      </c>
      <c r="Q848">
        <v>7.3696360482113005E-2</v>
      </c>
    </row>
    <row r="849" spans="1:17" hidden="1" x14ac:dyDescent="0.3">
      <c r="A849" t="s">
        <v>1846</v>
      </c>
      <c r="B849" t="s">
        <v>1847</v>
      </c>
      <c r="C849" t="str">
        <f>IFERROR(VLOOKUP(Table1[[#This Row],[Ticker]],[1]!Table2[[Symbol]:[Industry]],2,FALSE),"-")</f>
        <v>-</v>
      </c>
      <c r="D849" t="s">
        <v>138</v>
      </c>
      <c r="E849">
        <v>3827.7637490000002</v>
      </c>
      <c r="F849">
        <v>424.75</v>
      </c>
      <c r="G849">
        <v>-23.463267707743601</v>
      </c>
      <c r="H849">
        <v>-1.4954545568217099</v>
      </c>
      <c r="I849">
        <v>-14.804487004851</v>
      </c>
      <c r="J849">
        <v>3.7723117811015699E-2</v>
      </c>
      <c r="K849">
        <v>425.330508258789</v>
      </c>
      <c r="L849">
        <v>421.94351843645899</v>
      </c>
      <c r="M849">
        <v>53.034676458366</v>
      </c>
      <c r="N849">
        <v>0.99347778926705799</v>
      </c>
      <c r="O849">
        <v>11.8422601530312</v>
      </c>
      <c r="P849">
        <v>11.4829396325459</v>
      </c>
      <c r="Q849">
        <v>1.8363743566857001E-2</v>
      </c>
    </row>
    <row r="850" spans="1:17" x14ac:dyDescent="0.3">
      <c r="A850" t="s">
        <v>1848</v>
      </c>
      <c r="B850" t="s">
        <v>1849</v>
      </c>
      <c r="C850" t="str">
        <f>IFERROR(VLOOKUP(Table1[[#This Row],[Ticker]],[1]!Table2[[Symbol]:[Industry]],2,FALSE),"-")</f>
        <v>-</v>
      </c>
      <c r="D850" t="s">
        <v>592</v>
      </c>
      <c r="E850">
        <v>3824.2783599999998</v>
      </c>
      <c r="F850">
        <v>883.45</v>
      </c>
      <c r="G850">
        <v>11.785255509573</v>
      </c>
      <c r="H850">
        <v>-10.253247649152801</v>
      </c>
      <c r="I850">
        <v>-24.252559661707</v>
      </c>
      <c r="J850">
        <v>-5.97473048729338</v>
      </c>
      <c r="K850">
        <v>1108.06958705941</v>
      </c>
      <c r="L850">
        <v>1007.83570068679</v>
      </c>
      <c r="M850">
        <v>15.967177108076401</v>
      </c>
      <c r="N850">
        <v>1.1255715444393399</v>
      </c>
      <c r="O850">
        <v>69.217273190333302</v>
      </c>
      <c r="P850">
        <v>48.703921898670202</v>
      </c>
      <c r="Q850">
        <v>0.15174115826974399</v>
      </c>
    </row>
    <row r="851" spans="1:17" hidden="1" x14ac:dyDescent="0.3">
      <c r="A851" t="s">
        <v>1850</v>
      </c>
      <c r="B851" t="s">
        <v>1851</v>
      </c>
      <c r="C851" t="str">
        <f>IFERROR(VLOOKUP(Table1[[#This Row],[Ticker]],[1]!Table2[[Symbol]:[Industry]],2,FALSE),"-")</f>
        <v>-</v>
      </c>
      <c r="D851" t="s">
        <v>138</v>
      </c>
      <c r="E851">
        <v>3811.9025774400002</v>
      </c>
      <c r="F851">
        <v>379.2</v>
      </c>
      <c r="G851">
        <v>59.737014080843302</v>
      </c>
      <c r="H851">
        <v>-10.124420515078601</v>
      </c>
      <c r="I851">
        <v>7.7994629383866796</v>
      </c>
      <c r="J851">
        <v>-4.9122921161587598</v>
      </c>
      <c r="K851">
        <v>395.11434841595798</v>
      </c>
      <c r="L851">
        <v>330.92968345907599</v>
      </c>
      <c r="M851">
        <v>35.072757964283802</v>
      </c>
      <c r="N851">
        <v>0.52385061014927703</v>
      </c>
      <c r="O851">
        <v>23.681434599156098</v>
      </c>
      <c r="P851">
        <v>95.564724084579595</v>
      </c>
      <c r="Q851">
        <v>8.8349445956765998E-2</v>
      </c>
    </row>
    <row r="852" spans="1:17" hidden="1" x14ac:dyDescent="0.3">
      <c r="A852" t="s">
        <v>1852</v>
      </c>
      <c r="B852" t="s">
        <v>1853</v>
      </c>
      <c r="C852" t="str">
        <f>IFERROR(VLOOKUP(Table1[[#This Row],[Ticker]],[1]!Table2[[Symbol]:[Industry]],2,FALSE),"-")</f>
        <v>-</v>
      </c>
      <c r="D852" t="s">
        <v>51</v>
      </c>
      <c r="E852">
        <v>3797.032890636</v>
      </c>
      <c r="F852">
        <v>147.87</v>
      </c>
      <c r="G852">
        <v>56.565534397735703</v>
      </c>
      <c r="H852">
        <v>12.7633144218408</v>
      </c>
      <c r="I852">
        <v>35.107157768115002</v>
      </c>
      <c r="J852">
        <v>-4.9433620785053698</v>
      </c>
      <c r="K852">
        <v>127.493525210877</v>
      </c>
      <c r="L852">
        <v>103.089621779811</v>
      </c>
      <c r="M852">
        <v>57.226557572289302</v>
      </c>
      <c r="N852">
        <v>0.96391105901785601</v>
      </c>
      <c r="O852">
        <v>7.1887468722526604</v>
      </c>
      <c r="P852">
        <v>99.420094403236604</v>
      </c>
      <c r="Q852">
        <v>1.4121171831497E-2</v>
      </c>
    </row>
    <row r="853" spans="1:17" hidden="1" x14ac:dyDescent="0.3">
      <c r="A853" t="s">
        <v>1854</v>
      </c>
      <c r="B853" t="s">
        <v>1855</v>
      </c>
      <c r="C853" t="str">
        <f>IFERROR(VLOOKUP(Table1[[#This Row],[Ticker]],[1]!Table2[[Symbol]:[Industry]],2,FALSE),"-")</f>
        <v>-</v>
      </c>
      <c r="D853" t="s">
        <v>210</v>
      </c>
      <c r="E853">
        <v>3793.9241420799999</v>
      </c>
      <c r="F853">
        <v>1875.2</v>
      </c>
      <c r="G853">
        <v>5.7757405420993203E-2</v>
      </c>
      <c r="H853">
        <v>5.7897504210084598</v>
      </c>
      <c r="I853">
        <v>11.4692411180337</v>
      </c>
      <c r="J853">
        <v>-1.229454190415</v>
      </c>
      <c r="K853">
        <v>1723.3444477272401</v>
      </c>
      <c r="M853">
        <v>56.781402203134903</v>
      </c>
      <c r="N853">
        <v>1.16578329408799</v>
      </c>
      <c r="O853">
        <v>9.7109641638225295</v>
      </c>
      <c r="P853">
        <v>55.760445219702603</v>
      </c>
    </row>
    <row r="854" spans="1:17" x14ac:dyDescent="0.3">
      <c r="A854" t="s">
        <v>1856</v>
      </c>
      <c r="B854" t="s">
        <v>1857</v>
      </c>
      <c r="C854" t="str">
        <f>IFERROR(VLOOKUP(Table1[[#This Row],[Ticker]],[1]!Table2[[Symbol]:[Industry]],2,FALSE),"-")</f>
        <v>-</v>
      </c>
      <c r="D854" t="s">
        <v>279</v>
      </c>
      <c r="E854">
        <v>3793.292545105</v>
      </c>
      <c r="F854">
        <v>441.85</v>
      </c>
      <c r="G854">
        <v>8.3659415688183891</v>
      </c>
      <c r="H854">
        <v>-2.87578739712818</v>
      </c>
      <c r="I854">
        <v>-1.60005770450713</v>
      </c>
      <c r="J854">
        <v>-4.7557599964122996</v>
      </c>
      <c r="K854">
        <v>436.03176867046398</v>
      </c>
      <c r="L854">
        <v>412.364604527626</v>
      </c>
      <c r="M854">
        <v>47.604561968980697</v>
      </c>
      <c r="N854">
        <v>0.87835489623989105</v>
      </c>
      <c r="O854">
        <v>14.269548489306301</v>
      </c>
      <c r="P854">
        <v>44.3482522051617</v>
      </c>
    </row>
    <row r="855" spans="1:17" hidden="1" x14ac:dyDescent="0.3">
      <c r="A855" t="s">
        <v>1858</v>
      </c>
      <c r="B855" t="s">
        <v>1859</v>
      </c>
      <c r="C855" t="str">
        <f>IFERROR(VLOOKUP(Table1[[#This Row],[Ticker]],[1]!Table2[[Symbol]:[Industry]],2,FALSE),"-")</f>
        <v>-</v>
      </c>
      <c r="D855" t="s">
        <v>1860</v>
      </c>
      <c r="E855">
        <v>3791.7850306349901</v>
      </c>
      <c r="F855">
        <v>226.69</v>
      </c>
      <c r="G855">
        <v>-38.810141964226503</v>
      </c>
      <c r="H855">
        <v>-5.2764296667953303</v>
      </c>
      <c r="I855">
        <v>-18.134287099763501</v>
      </c>
      <c r="J855">
        <v>-1.85160536535104</v>
      </c>
      <c r="K855">
        <v>237.020484330838</v>
      </c>
      <c r="M855">
        <v>23.439942763850901</v>
      </c>
      <c r="N855">
        <v>0.72977409807107396</v>
      </c>
      <c r="O855">
        <v>23.957827870660299</v>
      </c>
      <c r="P855">
        <v>15.305188199389599</v>
      </c>
    </row>
    <row r="856" spans="1:17" x14ac:dyDescent="0.3">
      <c r="A856" t="s">
        <v>1861</v>
      </c>
      <c r="B856" t="s">
        <v>1862</v>
      </c>
      <c r="C856" t="str">
        <f>IFERROR(VLOOKUP(Table1[[#This Row],[Ticker]],[1]!Table2[[Symbol]:[Industry]],2,FALSE),"-")</f>
        <v>-</v>
      </c>
      <c r="D856" t="s">
        <v>1570</v>
      </c>
      <c r="E856">
        <v>3782.7368126820002</v>
      </c>
      <c r="F856">
        <v>167.22</v>
      </c>
      <c r="G856">
        <v>-8.3407626247438191</v>
      </c>
      <c r="H856">
        <v>2.02005458497</v>
      </c>
      <c r="I856">
        <v>-1.17666839578156</v>
      </c>
      <c r="J856">
        <v>1.049898425771</v>
      </c>
      <c r="K856">
        <v>155.922062276785</v>
      </c>
      <c r="L856">
        <v>149.308398980731</v>
      </c>
      <c r="M856">
        <v>65.799761706936906</v>
      </c>
      <c r="N856">
        <v>2.2086696003025201</v>
      </c>
      <c r="O856">
        <v>5.1907666547063602</v>
      </c>
      <c r="P856">
        <v>29.6279069767441</v>
      </c>
      <c r="Q856">
        <v>4.0797791598520997E-2</v>
      </c>
    </row>
    <row r="857" spans="1:17" hidden="1" x14ac:dyDescent="0.3">
      <c r="A857" t="s">
        <v>1863</v>
      </c>
      <c r="B857" t="s">
        <v>1864</v>
      </c>
      <c r="C857" t="str">
        <f>IFERROR(VLOOKUP(Table1[[#This Row],[Ticker]],[1]!Table2[[Symbol]:[Industry]],2,FALSE),"-")</f>
        <v>-</v>
      </c>
      <c r="D857" t="s">
        <v>595</v>
      </c>
      <c r="E857">
        <v>3759.4180222999998</v>
      </c>
      <c r="F857">
        <v>44.29</v>
      </c>
      <c r="G857">
        <v>63.526668098920197</v>
      </c>
      <c r="H857">
        <v>79.056941317313203</v>
      </c>
      <c r="I857">
        <v>76.7173966808122</v>
      </c>
      <c r="J857">
        <v>36.2738842145611</v>
      </c>
      <c r="M857">
        <v>100</v>
      </c>
      <c r="O857">
        <v>0</v>
      </c>
      <c r="P857">
        <v>96.844444444444406</v>
      </c>
    </row>
    <row r="858" spans="1:17" hidden="1" x14ac:dyDescent="0.3">
      <c r="A858" t="s">
        <v>1865</v>
      </c>
      <c r="B858" t="s">
        <v>1866</v>
      </c>
      <c r="C858" t="str">
        <f>IFERROR(VLOOKUP(Table1[[#This Row],[Ticker]],[1]!Table2[[Symbol]:[Industry]],2,FALSE),"-")</f>
        <v>-</v>
      </c>
      <c r="D858" t="s">
        <v>37</v>
      </c>
      <c r="E858">
        <v>3749.90662951999</v>
      </c>
      <c r="F858">
        <v>533.29999999999995</v>
      </c>
      <c r="G858">
        <v>-9.0733365352528192</v>
      </c>
      <c r="H858">
        <v>-3.0967623863904099</v>
      </c>
      <c r="I858">
        <v>-9.7893996910349799</v>
      </c>
      <c r="J858">
        <v>-7.3113749537914803</v>
      </c>
      <c r="K858">
        <v>547.55333225339905</v>
      </c>
      <c r="M858">
        <v>36.443787379198</v>
      </c>
      <c r="N858">
        <v>0.84937811178634504</v>
      </c>
      <c r="O858">
        <v>16.4447777986124</v>
      </c>
      <c r="P858">
        <v>23.864824062245901</v>
      </c>
    </row>
    <row r="859" spans="1:17" hidden="1" x14ac:dyDescent="0.3">
      <c r="A859" t="s">
        <v>1867</v>
      </c>
      <c r="B859" t="s">
        <v>1868</v>
      </c>
      <c r="C859" t="str">
        <f>IFERROR(VLOOKUP(Table1[[#This Row],[Ticker]],[1]!Table2[[Symbol]:[Industry]],2,FALSE),"-")</f>
        <v>-</v>
      </c>
      <c r="D859" t="s">
        <v>1022</v>
      </c>
      <c r="E859">
        <v>3730.8735000000001</v>
      </c>
      <c r="F859">
        <v>64.36</v>
      </c>
      <c r="G859">
        <v>-34.756132982437002</v>
      </c>
      <c r="H859">
        <v>-4.2628438954087304</v>
      </c>
      <c r="I859">
        <v>-17.165023473226899</v>
      </c>
      <c r="J859">
        <v>0.11896112539518799</v>
      </c>
      <c r="K859">
        <v>66.023416430471997</v>
      </c>
      <c r="L859">
        <v>67.301876059356999</v>
      </c>
      <c r="M859">
        <v>80.428401478298795</v>
      </c>
      <c r="N859">
        <v>0.84683103303991403</v>
      </c>
      <c r="O859">
        <v>16.0503418272218</v>
      </c>
      <c r="P859">
        <v>1.35433070866142</v>
      </c>
      <c r="Q859">
        <v>-6.679688381315E-3</v>
      </c>
    </row>
    <row r="860" spans="1:17" x14ac:dyDescent="0.3">
      <c r="A860" t="s">
        <v>1869</v>
      </c>
      <c r="B860" t="s">
        <v>1870</v>
      </c>
      <c r="C860" t="str">
        <f>IFERROR(VLOOKUP(Table1[[#This Row],[Ticker]],[1]!Table2[[Symbol]:[Industry]],2,FALSE),"-")</f>
        <v>-</v>
      </c>
      <c r="D860" t="s">
        <v>24</v>
      </c>
      <c r="E860">
        <v>3726.93017439</v>
      </c>
      <c r="F860">
        <v>118.98</v>
      </c>
      <c r="G860">
        <v>-23.494051286849899</v>
      </c>
      <c r="H860">
        <v>-12.7627261781769</v>
      </c>
      <c r="I860">
        <v>-22.4635661889765</v>
      </c>
      <c r="J860">
        <v>-4.1616655040938504</v>
      </c>
      <c r="K860">
        <v>130.554395869903</v>
      </c>
      <c r="L860">
        <v>128.69689885560601</v>
      </c>
      <c r="M860">
        <v>21.988629135386301</v>
      </c>
      <c r="N860">
        <v>1.12028905352645</v>
      </c>
      <c r="O860">
        <v>37.376029584804101</v>
      </c>
      <c r="P860">
        <v>8.2620564149226503</v>
      </c>
      <c r="Q860">
        <v>1.3538667861583999E-2</v>
      </c>
    </row>
    <row r="861" spans="1:17" hidden="1" x14ac:dyDescent="0.3">
      <c r="A861" t="s">
        <v>1871</v>
      </c>
      <c r="B861" t="s">
        <v>1872</v>
      </c>
      <c r="C861" t="str">
        <f>IFERROR(VLOOKUP(Table1[[#This Row],[Ticker]],[1]!Table2[[Symbol]:[Industry]],2,FALSE),"-")</f>
        <v>-</v>
      </c>
      <c r="D861" t="s">
        <v>724</v>
      </c>
      <c r="E861">
        <v>3724.7253936799998</v>
      </c>
      <c r="F861">
        <v>149.37</v>
      </c>
      <c r="G861">
        <v>-2.8403638402792399</v>
      </c>
      <c r="H861">
        <v>-11.040596939506401</v>
      </c>
      <c r="I861">
        <v>-5.1268038686343997</v>
      </c>
      <c r="J861">
        <v>-2.56106553324397</v>
      </c>
      <c r="K861">
        <v>157.31487515864001</v>
      </c>
      <c r="L861">
        <v>144.87992654138199</v>
      </c>
      <c r="M861">
        <v>58.331342908403499</v>
      </c>
      <c r="N861">
        <v>2.9075138532334699</v>
      </c>
      <c r="O861">
        <v>17.158733346722901</v>
      </c>
      <c r="P861">
        <v>32.361541869738602</v>
      </c>
      <c r="Q861">
        <v>8.2626113561340003E-3</v>
      </c>
    </row>
    <row r="862" spans="1:17" x14ac:dyDescent="0.3">
      <c r="A862" t="s">
        <v>1873</v>
      </c>
      <c r="B862" t="s">
        <v>1874</v>
      </c>
      <c r="C862" t="str">
        <f>IFERROR(VLOOKUP(Table1[[#This Row],[Ticker]],[1]!Table2[[Symbol]:[Industry]],2,FALSE),"-")</f>
        <v>-</v>
      </c>
      <c r="D862" t="s">
        <v>130</v>
      </c>
      <c r="E862">
        <v>3715.5495096899999</v>
      </c>
      <c r="F862">
        <v>688.65</v>
      </c>
      <c r="G862">
        <v>74.331418621503303</v>
      </c>
      <c r="H862">
        <v>-9.8664886343775393</v>
      </c>
      <c r="I862">
        <v>-4.3064085378141996</v>
      </c>
      <c r="J862">
        <v>-2.55910796477432</v>
      </c>
      <c r="K862">
        <v>720.05981176765602</v>
      </c>
      <c r="L862">
        <v>625.07047352911798</v>
      </c>
      <c r="M862">
        <v>43.329518322167601</v>
      </c>
      <c r="N862">
        <v>0.47346308782103402</v>
      </c>
      <c r="O862">
        <v>27.786248457126199</v>
      </c>
      <c r="P862">
        <v>109.443430656934</v>
      </c>
      <c r="Q862">
        <v>5.2698531964387001E-2</v>
      </c>
    </row>
    <row r="863" spans="1:17" x14ac:dyDescent="0.3">
      <c r="A863" t="s">
        <v>1875</v>
      </c>
      <c r="B863" t="s">
        <v>1876</v>
      </c>
      <c r="C863" t="str">
        <f>IFERROR(VLOOKUP(Table1[[#This Row],[Ticker]],[1]!Table2[[Symbol]:[Industry]],2,FALSE),"-")</f>
        <v>-</v>
      </c>
      <c r="D863" t="s">
        <v>309</v>
      </c>
      <c r="E863">
        <v>3702.4373920799999</v>
      </c>
      <c r="F863">
        <v>1356.2</v>
      </c>
      <c r="G863">
        <v>51.8832951560723</v>
      </c>
      <c r="H863">
        <v>-1.2307058363715999</v>
      </c>
      <c r="I863">
        <v>24.172230154215502</v>
      </c>
      <c r="J863">
        <v>2.2497555608274</v>
      </c>
      <c r="K863">
        <v>1343.5135086059599</v>
      </c>
      <c r="L863">
        <v>1189.3725048363799</v>
      </c>
      <c r="M863">
        <v>44.532484442455697</v>
      </c>
      <c r="N863">
        <v>0.75308951410623204</v>
      </c>
      <c r="O863">
        <v>4.3356437103672096</v>
      </c>
      <c r="P863">
        <v>78.906404590726197</v>
      </c>
      <c r="Q863">
        <v>0.10379697718980301</v>
      </c>
    </row>
    <row r="864" spans="1:17" x14ac:dyDescent="0.3">
      <c r="A864" t="s">
        <v>1877</v>
      </c>
      <c r="B864" t="s">
        <v>1878</v>
      </c>
      <c r="C864" t="str">
        <f>IFERROR(VLOOKUP(Table1[[#This Row],[Ticker]],[1]!Table2[[Symbol]:[Industry]],2,FALSE),"-")</f>
        <v>-</v>
      </c>
      <c r="D864" t="s">
        <v>260</v>
      </c>
      <c r="E864">
        <v>3682.740803826</v>
      </c>
      <c r="F864">
        <v>158.41</v>
      </c>
      <c r="G864">
        <v>-10.387645086816899</v>
      </c>
      <c r="H864">
        <v>-1.0426313322593601</v>
      </c>
      <c r="I864">
        <v>-12.0030410154106</v>
      </c>
      <c r="J864">
        <v>-11.207096711667299</v>
      </c>
      <c r="K864">
        <v>152.15879133080699</v>
      </c>
      <c r="L864">
        <v>143.93066552293101</v>
      </c>
      <c r="M864">
        <v>43.936441348382203</v>
      </c>
      <c r="N864">
        <v>1.3441098560703599</v>
      </c>
      <c r="O864">
        <v>14.512972665867</v>
      </c>
      <c r="P864">
        <v>41.374386434627397</v>
      </c>
      <c r="Q864">
        <v>8.9476190599999998E-6</v>
      </c>
    </row>
    <row r="865" spans="1:17" hidden="1" x14ac:dyDescent="0.3">
      <c r="A865" t="s">
        <v>1879</v>
      </c>
      <c r="B865" t="s">
        <v>1880</v>
      </c>
      <c r="C865" t="str">
        <f>IFERROR(VLOOKUP(Table1[[#This Row],[Ticker]],[1]!Table2[[Symbol]:[Industry]],2,FALSE),"-")</f>
        <v>-</v>
      </c>
      <c r="D865" t="s">
        <v>51</v>
      </c>
      <c r="E865">
        <v>3665.9547321499999</v>
      </c>
      <c r="F865">
        <v>504.65</v>
      </c>
      <c r="G865">
        <v>187.35546320543199</v>
      </c>
      <c r="H865">
        <v>-7.8104969542916498</v>
      </c>
      <c r="I865">
        <v>33.084217989692398</v>
      </c>
      <c r="J865">
        <v>-2.0708998316842702</v>
      </c>
      <c r="K865">
        <v>466.97435464150499</v>
      </c>
      <c r="L865">
        <v>366.27541943787003</v>
      </c>
      <c r="M865">
        <v>62.157925897498799</v>
      </c>
      <c r="N865">
        <v>0.95413197973876995</v>
      </c>
      <c r="O865">
        <v>5.0232834637867896</v>
      </c>
      <c r="P865">
        <v>227.43965740981</v>
      </c>
      <c r="Q865">
        <v>0.16328096488802599</v>
      </c>
    </row>
    <row r="866" spans="1:17" x14ac:dyDescent="0.3">
      <c r="A866" t="s">
        <v>1881</v>
      </c>
      <c r="B866" t="s">
        <v>1882</v>
      </c>
      <c r="C866" t="str">
        <f>IFERROR(VLOOKUP(Table1[[#This Row],[Ticker]],[1]!Table2[[Symbol]:[Industry]],2,FALSE),"-")</f>
        <v>-</v>
      </c>
      <c r="D866" t="s">
        <v>297</v>
      </c>
      <c r="E866">
        <v>3664.4483325000001</v>
      </c>
      <c r="F866">
        <v>1183.55</v>
      </c>
      <c r="G866">
        <v>62.108851143882603</v>
      </c>
      <c r="H866">
        <v>22.0212236253724</v>
      </c>
      <c r="I866">
        <v>22.542023380439002</v>
      </c>
      <c r="J866">
        <v>-1.87607938853696</v>
      </c>
      <c r="K866">
        <v>1002.16658591809</v>
      </c>
      <c r="L866">
        <v>859.25361512314703</v>
      </c>
      <c r="M866">
        <v>59.735972220902198</v>
      </c>
      <c r="N866">
        <v>2.1982400022168198</v>
      </c>
      <c r="O866">
        <v>7.7267542562629403</v>
      </c>
      <c r="P866">
        <v>90.449754606162898</v>
      </c>
      <c r="Q866">
        <v>4.3598890056907001E-2</v>
      </c>
    </row>
    <row r="867" spans="1:17" x14ac:dyDescent="0.3">
      <c r="A867" t="s">
        <v>1883</v>
      </c>
      <c r="B867" t="s">
        <v>1884</v>
      </c>
      <c r="C867" t="str">
        <f>IFERROR(VLOOKUP(Table1[[#This Row],[Ticker]],[1]!Table2[[Symbol]:[Industry]],2,FALSE),"-")</f>
        <v>-</v>
      </c>
      <c r="D867" t="s">
        <v>465</v>
      </c>
      <c r="E867">
        <v>3646.2603144699901</v>
      </c>
      <c r="F867">
        <v>575.95000000000005</v>
      </c>
      <c r="G867">
        <v>8.7081700134735698</v>
      </c>
      <c r="H867">
        <v>5.12735078138956</v>
      </c>
      <c r="I867">
        <v>20.178955693394801</v>
      </c>
      <c r="J867">
        <v>-3.54573158982905</v>
      </c>
      <c r="K867">
        <v>541.58374526038995</v>
      </c>
      <c r="L867">
        <v>465.73892308741199</v>
      </c>
      <c r="M867">
        <v>48.387740639875403</v>
      </c>
      <c r="N867">
        <v>1.55343326402128</v>
      </c>
      <c r="O867">
        <v>7.4572445524784898</v>
      </c>
      <c r="P867">
        <v>75.060790273556194</v>
      </c>
      <c r="Q867">
        <v>-1.4101283791455E-2</v>
      </c>
    </row>
    <row r="868" spans="1:17" hidden="1" x14ac:dyDescent="0.3">
      <c r="A868" t="s">
        <v>1885</v>
      </c>
      <c r="B868" t="s">
        <v>1886</v>
      </c>
      <c r="C868" t="str">
        <f>IFERROR(VLOOKUP(Table1[[#This Row],[Ticker]],[1]!Table2[[Symbol]:[Industry]],2,FALSE),"-")</f>
        <v>-</v>
      </c>
      <c r="D868" t="s">
        <v>505</v>
      </c>
      <c r="E868">
        <v>3620.9752429499999</v>
      </c>
      <c r="F868">
        <v>2980.9</v>
      </c>
      <c r="G868">
        <v>20.090515941083599</v>
      </c>
      <c r="H868">
        <v>-3.58581962544765</v>
      </c>
      <c r="I868">
        <v>15.0920718317692</v>
      </c>
      <c r="J868">
        <v>-5.8820399435296604</v>
      </c>
      <c r="K868">
        <v>2850.3233316569799</v>
      </c>
      <c r="L868">
        <v>2490.94286238225</v>
      </c>
      <c r="M868">
        <v>50.306617144618599</v>
      </c>
      <c r="N868">
        <v>0.82627352642664897</v>
      </c>
      <c r="O868">
        <v>7.3501291556241402</v>
      </c>
      <c r="P868">
        <v>55.392795704530002</v>
      </c>
      <c r="Q868">
        <v>4.4638161629539999E-2</v>
      </c>
    </row>
    <row r="869" spans="1:17" hidden="1" x14ac:dyDescent="0.3">
      <c r="A869" t="s">
        <v>1887</v>
      </c>
      <c r="B869" t="s">
        <v>1888</v>
      </c>
      <c r="C869" t="str">
        <f>IFERROR(VLOOKUP(Table1[[#This Row],[Ticker]],[1]!Table2[[Symbol]:[Industry]],2,FALSE),"-")</f>
        <v>-</v>
      </c>
      <c r="D869" t="s">
        <v>130</v>
      </c>
      <c r="E869">
        <v>3605.9610213000001</v>
      </c>
      <c r="F869">
        <v>826.05</v>
      </c>
      <c r="G869">
        <v>67.098665388881997</v>
      </c>
      <c r="H869">
        <v>-17.063116373591399</v>
      </c>
      <c r="I869">
        <v>1.7323539095396201</v>
      </c>
      <c r="J869">
        <v>-6.2413921803203296</v>
      </c>
      <c r="K869">
        <v>899.05422944820896</v>
      </c>
      <c r="L869">
        <v>763.86208735162995</v>
      </c>
      <c r="M869">
        <v>19.5428603615435</v>
      </c>
      <c r="N869">
        <v>0.67634729952184303</v>
      </c>
      <c r="O869">
        <v>31.105865262393301</v>
      </c>
      <c r="P869">
        <v>97.619617224880301</v>
      </c>
      <c r="Q869">
        <v>6.6992410148192003E-2</v>
      </c>
    </row>
    <row r="870" spans="1:17" hidden="1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51</v>
      </c>
      <c r="E870">
        <v>3598.5896601650002</v>
      </c>
      <c r="F870">
        <v>628.85</v>
      </c>
      <c r="G870">
        <v>-7.8313487339090804</v>
      </c>
      <c r="H870">
        <v>19.390789627342201</v>
      </c>
      <c r="I870">
        <v>4.2017836288605102</v>
      </c>
      <c r="J870">
        <v>-1.8955013524864801</v>
      </c>
      <c r="K870">
        <v>547.70446681685303</v>
      </c>
      <c r="M870">
        <v>66.187520148233304</v>
      </c>
      <c r="N870">
        <v>1.1312275913771801</v>
      </c>
      <c r="O870">
        <v>3.3314780949351901</v>
      </c>
      <c r="P870">
        <v>49.246469680787897</v>
      </c>
    </row>
    <row r="871" spans="1:17" hidden="1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297</v>
      </c>
      <c r="E871">
        <v>3572.2832334750001</v>
      </c>
      <c r="F871">
        <v>2949.75</v>
      </c>
      <c r="G871">
        <v>-3.6915196833095001</v>
      </c>
      <c r="H871">
        <v>13.408035432460901</v>
      </c>
      <c r="I871">
        <v>31.837729697233801</v>
      </c>
      <c r="J871">
        <v>9.3719973069299698</v>
      </c>
      <c r="K871">
        <v>2432.06824044009</v>
      </c>
      <c r="L871">
        <v>2145.1709873326399</v>
      </c>
      <c r="M871">
        <v>70.102604787877397</v>
      </c>
      <c r="N871">
        <v>1.5605245644919601</v>
      </c>
      <c r="O871">
        <v>4.2461225527587096</v>
      </c>
      <c r="P871">
        <v>95.522486991681205</v>
      </c>
      <c r="Q871">
        <v>8.4380562878066001E-2</v>
      </c>
    </row>
    <row r="872" spans="1:17" hidden="1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230</v>
      </c>
      <c r="E872">
        <v>3556.0920262499999</v>
      </c>
      <c r="F872">
        <v>268.05</v>
      </c>
      <c r="G872">
        <v>274.60344444307998</v>
      </c>
      <c r="H872">
        <v>29.535073483250301</v>
      </c>
      <c r="I872">
        <v>115.60039351125801</v>
      </c>
      <c r="J872">
        <v>3.5288098398816801</v>
      </c>
      <c r="K872">
        <v>203.11120182341401</v>
      </c>
      <c r="L872">
        <v>130.45542891543801</v>
      </c>
      <c r="M872">
        <v>58.181859048132203</v>
      </c>
      <c r="N872">
        <v>0.84665101214690996</v>
      </c>
      <c r="O872">
        <v>7.0695765715351504</v>
      </c>
      <c r="P872">
        <v>386.47912885662402</v>
      </c>
      <c r="Q872">
        <v>0.14933952222566099</v>
      </c>
    </row>
    <row r="873" spans="1:17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297</v>
      </c>
      <c r="E873">
        <v>3552.37099991999</v>
      </c>
      <c r="F873">
        <v>1131.5999999999999</v>
      </c>
      <c r="G873">
        <v>-34.486921529759698</v>
      </c>
      <c r="H873">
        <v>1.1123738716388301</v>
      </c>
      <c r="I873">
        <v>3.9502721746508702</v>
      </c>
      <c r="J873">
        <v>-5.5010864383367402</v>
      </c>
      <c r="K873">
        <v>1019.28311832893</v>
      </c>
      <c r="L873">
        <v>1016.12697513633</v>
      </c>
      <c r="M873">
        <v>57.9803470494262</v>
      </c>
      <c r="N873">
        <v>1.36452303092175</v>
      </c>
      <c r="O873">
        <v>14.037645811240701</v>
      </c>
      <c r="P873">
        <v>50.548792656156401</v>
      </c>
      <c r="Q873">
        <v>-4.5513123877618002E-2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46</v>
      </c>
      <c r="E874">
        <v>3551.7202806599998</v>
      </c>
      <c r="F874">
        <v>937.8</v>
      </c>
      <c r="G874">
        <v>43.330981261309198</v>
      </c>
      <c r="H874">
        <v>-8.2892444822520606</v>
      </c>
      <c r="I874">
        <v>-29.053450796528999</v>
      </c>
      <c r="J874">
        <v>-7.1119883862824</v>
      </c>
      <c r="K874">
        <v>979.76054140435201</v>
      </c>
      <c r="L874">
        <v>892.57060894908795</v>
      </c>
      <c r="M874">
        <v>35.291710428877103</v>
      </c>
      <c r="N874">
        <v>1.4133043236476599</v>
      </c>
      <c r="O874">
        <v>46.726380891448002</v>
      </c>
      <c r="P874">
        <v>69.476822987259396</v>
      </c>
    </row>
    <row r="875" spans="1:17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51</v>
      </c>
      <c r="E875">
        <v>3551.3278749900001</v>
      </c>
      <c r="F875">
        <v>354.15</v>
      </c>
      <c r="G875">
        <v>5.3387057215734899</v>
      </c>
      <c r="H875">
        <v>-2.46764262786537</v>
      </c>
      <c r="I875">
        <v>-7.7527453236779502</v>
      </c>
      <c r="J875">
        <v>0.314999085358802</v>
      </c>
      <c r="K875">
        <v>347.03126636239602</v>
      </c>
      <c r="L875">
        <v>319.40177011483701</v>
      </c>
      <c r="M875">
        <v>53.875701827656599</v>
      </c>
      <c r="N875">
        <v>0.54949697197272196</v>
      </c>
      <c r="O875">
        <v>9.2616123111675694</v>
      </c>
      <c r="P875">
        <v>49.210027385717197</v>
      </c>
      <c r="Q875">
        <v>4.0848120122009002E-2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233</v>
      </c>
      <c r="E876">
        <v>3547.5448023190002</v>
      </c>
      <c r="F876">
        <v>2.77</v>
      </c>
      <c r="G876">
        <v>245.34941718161801</v>
      </c>
      <c r="H876">
        <v>-37.212997980654499</v>
      </c>
      <c r="I876">
        <v>15.115903339268</v>
      </c>
      <c r="J876">
        <v>-6.96932216509963</v>
      </c>
      <c r="K876">
        <v>2.6984321813159098</v>
      </c>
      <c r="L876">
        <v>1.98737461049565</v>
      </c>
      <c r="M876">
        <v>43.750372232010399</v>
      </c>
      <c r="N876">
        <v>1.88314114577727</v>
      </c>
      <c r="O876">
        <v>56.317689530685897</v>
      </c>
      <c r="P876">
        <v>295.71428571428498</v>
      </c>
      <c r="Q876">
        <v>3.2201781821026003E-2</v>
      </c>
    </row>
    <row r="877" spans="1:17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394</v>
      </c>
      <c r="E877">
        <v>3536.95123969</v>
      </c>
      <c r="F877">
        <v>490.9</v>
      </c>
      <c r="G877">
        <v>12.3771949593963</v>
      </c>
      <c r="H877">
        <v>-8.8804564129585497</v>
      </c>
      <c r="I877">
        <v>10.957804493669199</v>
      </c>
      <c r="J877">
        <v>-5.9489833592855597</v>
      </c>
      <c r="K877">
        <v>496.404771615453</v>
      </c>
      <c r="L877">
        <v>448.24383258977701</v>
      </c>
      <c r="M877">
        <v>37.444035924407203</v>
      </c>
      <c r="N877">
        <v>0.779335757608841</v>
      </c>
      <c r="O877">
        <v>12.996536972906901</v>
      </c>
      <c r="P877">
        <v>41.042953598620798</v>
      </c>
      <c r="Q877">
        <v>-7.8991076513361E-2</v>
      </c>
    </row>
    <row r="878" spans="1:17" x14ac:dyDescent="0.3">
      <c r="A878" t="s">
        <v>1905</v>
      </c>
      <c r="B878" t="s">
        <v>1906</v>
      </c>
      <c r="C878" t="str">
        <f>IFERROR(VLOOKUP(Table1[[#This Row],[Ticker]],[1]!Table2[[Symbol]:[Industry]],2,FALSE),"-")</f>
        <v>-</v>
      </c>
      <c r="D878" t="s">
        <v>297</v>
      </c>
      <c r="E878">
        <v>3522.84035976</v>
      </c>
      <c r="F878">
        <v>141.56</v>
      </c>
      <c r="G878">
        <v>43.641897939463398</v>
      </c>
      <c r="H878">
        <v>-17.228060980046099</v>
      </c>
      <c r="I878">
        <v>23.1330186742641</v>
      </c>
      <c r="J878">
        <v>-8.7939618509681896</v>
      </c>
      <c r="K878">
        <v>131.98763809236101</v>
      </c>
      <c r="L878">
        <v>109.35368579477</v>
      </c>
      <c r="M878">
        <v>44.920497772160303</v>
      </c>
      <c r="N878">
        <v>0.87410593705515605</v>
      </c>
      <c r="O878">
        <v>16.205142695676699</v>
      </c>
      <c r="P878">
        <v>73.480392156862706</v>
      </c>
      <c r="Q878">
        <v>1.1379926958138E-2</v>
      </c>
    </row>
    <row r="879" spans="1:17" x14ac:dyDescent="0.3">
      <c r="A879" t="s">
        <v>1907</v>
      </c>
      <c r="B879" t="s">
        <v>1908</v>
      </c>
      <c r="C879" t="str">
        <f>IFERROR(VLOOKUP(Table1[[#This Row],[Ticker]],[1]!Table2[[Symbol]:[Industry]],2,FALSE),"-")</f>
        <v>-</v>
      </c>
      <c r="D879" t="s">
        <v>505</v>
      </c>
      <c r="E879">
        <v>3494.34349488</v>
      </c>
      <c r="F879">
        <v>4044.6</v>
      </c>
      <c r="G879">
        <v>4.47725583494553</v>
      </c>
      <c r="H879">
        <v>-5.1739417147710096</v>
      </c>
      <c r="I879">
        <v>19.804164706573602</v>
      </c>
      <c r="J879">
        <v>-5.13115826219168</v>
      </c>
      <c r="K879">
        <v>3975.0205033280099</v>
      </c>
      <c r="L879">
        <v>3578.4986159354798</v>
      </c>
      <c r="M879">
        <v>40.589592885299098</v>
      </c>
      <c r="N879">
        <v>0.54902333028999595</v>
      </c>
      <c r="O879">
        <v>8.5892300845571796</v>
      </c>
      <c r="P879">
        <v>35.952941176470503</v>
      </c>
      <c r="Q879">
        <v>7.0344365149786994E-2</v>
      </c>
    </row>
    <row r="880" spans="1:17" x14ac:dyDescent="0.3">
      <c r="A880" t="s">
        <v>1909</v>
      </c>
      <c r="B880" t="s">
        <v>1910</v>
      </c>
      <c r="C880" t="str">
        <f>IFERROR(VLOOKUP(Table1[[#This Row],[Ticker]],[1]!Table2[[Symbol]:[Industry]],2,FALSE),"-")</f>
        <v>-</v>
      </c>
      <c r="D880" t="s">
        <v>57</v>
      </c>
      <c r="E880">
        <v>3486.5534112</v>
      </c>
      <c r="F880">
        <v>346.4</v>
      </c>
      <c r="G880">
        <v>-65.445682100172704</v>
      </c>
      <c r="H880">
        <v>-4.5358821703444301</v>
      </c>
      <c r="I880">
        <v>-50.784525811485899</v>
      </c>
      <c r="J880">
        <v>2.5735508790825499</v>
      </c>
      <c r="K880">
        <v>447.64589509912599</v>
      </c>
      <c r="L880">
        <v>493.44679871788202</v>
      </c>
      <c r="M880">
        <v>7.5098326666256803</v>
      </c>
      <c r="N880">
        <v>0.91656625636275901</v>
      </c>
      <c r="O880">
        <v>94.818129330253996</v>
      </c>
      <c r="P880">
        <v>0</v>
      </c>
    </row>
    <row r="881" spans="1:17" x14ac:dyDescent="0.3">
      <c r="A881" t="s">
        <v>1911</v>
      </c>
      <c r="B881" t="s">
        <v>1912</v>
      </c>
      <c r="C881" t="str">
        <f>IFERROR(VLOOKUP(Table1[[#This Row],[Ticker]],[1]!Table2[[Symbol]:[Industry]],2,FALSE),"-")</f>
        <v>-</v>
      </c>
      <c r="D881" t="s">
        <v>54</v>
      </c>
      <c r="E881">
        <v>3477.9985007</v>
      </c>
      <c r="F881">
        <v>263</v>
      </c>
      <c r="G881">
        <v>-10.401536536081</v>
      </c>
      <c r="H881">
        <v>18.9618966881966</v>
      </c>
      <c r="I881">
        <v>27.737231181823098</v>
      </c>
      <c r="J881">
        <v>-1.29102067664262</v>
      </c>
      <c r="K881">
        <v>229.497325762337</v>
      </c>
      <c r="L881">
        <v>198.24042632665601</v>
      </c>
      <c r="M881">
        <v>53.355979161615899</v>
      </c>
      <c r="N881">
        <v>1.6015673483438899</v>
      </c>
      <c r="O881">
        <v>11.615969581749001</v>
      </c>
      <c r="P881">
        <v>70.006464124111204</v>
      </c>
      <c r="Q881">
        <v>4.4069565720411E-2</v>
      </c>
    </row>
    <row r="882" spans="1:17" x14ac:dyDescent="0.3">
      <c r="A882" t="s">
        <v>1913</v>
      </c>
      <c r="B882" t="s">
        <v>1914</v>
      </c>
      <c r="C882" t="str">
        <f>IFERROR(VLOOKUP(Table1[[#This Row],[Ticker]],[1]!Table2[[Symbol]:[Industry]],2,FALSE),"-")</f>
        <v>-</v>
      </c>
      <c r="D882" t="s">
        <v>1496</v>
      </c>
      <c r="E882">
        <v>3473.19</v>
      </c>
      <c r="F882">
        <v>312.89999999999998</v>
      </c>
      <c r="G882">
        <v>-55.575520874058398</v>
      </c>
      <c r="H882">
        <v>-10.4509224203498</v>
      </c>
      <c r="I882">
        <v>-27.2417857006639</v>
      </c>
      <c r="J882">
        <v>-1.4951282978289</v>
      </c>
      <c r="K882">
        <v>322.99331450780102</v>
      </c>
      <c r="L882">
        <v>344.902690075583</v>
      </c>
      <c r="M882">
        <v>39.2393266812349</v>
      </c>
      <c r="N882">
        <v>0.86282370891981097</v>
      </c>
      <c r="O882">
        <v>49.1530840524129</v>
      </c>
      <c r="P882">
        <v>7.74793388429753</v>
      </c>
      <c r="Q882">
        <v>-9.813107509753E-3</v>
      </c>
    </row>
    <row r="883" spans="1:17" x14ac:dyDescent="0.3">
      <c r="A883" t="s">
        <v>1915</v>
      </c>
      <c r="B883" t="s">
        <v>1916</v>
      </c>
      <c r="C883" t="str">
        <f>IFERROR(VLOOKUP(Table1[[#This Row],[Ticker]],[1]!Table2[[Symbol]:[Industry]],2,FALSE),"-")</f>
        <v>-</v>
      </c>
      <c r="D883" t="s">
        <v>1457</v>
      </c>
      <c r="E883">
        <v>3470.3134171199899</v>
      </c>
      <c r="F883">
        <v>129.6</v>
      </c>
      <c r="G883">
        <v>-52.598622844086002</v>
      </c>
      <c r="H883">
        <v>-7.50811227417769</v>
      </c>
      <c r="I883">
        <v>-25.3050609207463</v>
      </c>
      <c r="J883">
        <v>-6.2985905185436302</v>
      </c>
      <c r="K883">
        <v>131.98253886653399</v>
      </c>
      <c r="L883">
        <v>139.78831619562999</v>
      </c>
      <c r="M883">
        <v>41.3212635793844</v>
      </c>
      <c r="N883">
        <v>0.357967550509453</v>
      </c>
      <c r="O883">
        <v>47.2222222222222</v>
      </c>
      <c r="P883">
        <v>24.078506462422201</v>
      </c>
      <c r="Q883">
        <v>-4.3031817593570998E-2</v>
      </c>
    </row>
    <row r="884" spans="1:17" x14ac:dyDescent="0.3">
      <c r="A884" t="s">
        <v>1917</v>
      </c>
      <c r="B884" t="s">
        <v>1918</v>
      </c>
      <c r="C884" t="str">
        <f>IFERROR(VLOOKUP(Table1[[#This Row],[Ticker]],[1]!Table2[[Symbol]:[Industry]],2,FALSE),"-")</f>
        <v>-</v>
      </c>
      <c r="D884" t="s">
        <v>210</v>
      </c>
      <c r="E884">
        <v>3457.7807470500002</v>
      </c>
      <c r="F884">
        <v>220.34</v>
      </c>
      <c r="G884">
        <v>-32.137313400568402</v>
      </c>
      <c r="H884">
        <v>-10.5612305491344</v>
      </c>
      <c r="I884">
        <v>-30.171160493350101</v>
      </c>
      <c r="J884">
        <v>-5.82192144775812</v>
      </c>
      <c r="K884">
        <v>226.74459186289201</v>
      </c>
      <c r="L884">
        <v>232.52932559393901</v>
      </c>
      <c r="M884">
        <v>34.855930955171303</v>
      </c>
      <c r="N884">
        <v>0.63921377698516102</v>
      </c>
      <c r="O884">
        <v>35.699373695198297</v>
      </c>
      <c r="P884">
        <v>15.633691944371501</v>
      </c>
      <c r="Q884">
        <v>1.8584428848204E-2</v>
      </c>
    </row>
    <row r="885" spans="1:17" x14ac:dyDescent="0.3">
      <c r="A885" t="s">
        <v>1919</v>
      </c>
      <c r="B885" t="s">
        <v>1920</v>
      </c>
      <c r="C885" t="str">
        <f>IFERROR(VLOOKUP(Table1[[#This Row],[Ticker]],[1]!Table2[[Symbol]:[Industry]],2,FALSE),"-")</f>
        <v>-</v>
      </c>
      <c r="D885" t="s">
        <v>51</v>
      </c>
      <c r="E885">
        <v>3451.748477485</v>
      </c>
      <c r="F885">
        <v>138.53</v>
      </c>
      <c r="G885">
        <v>15.5929100447587</v>
      </c>
      <c r="H885">
        <v>-0.346109850500948</v>
      </c>
      <c r="I885">
        <v>-10.153884990818099</v>
      </c>
      <c r="J885">
        <v>-6.9464580469318298</v>
      </c>
      <c r="K885">
        <v>131.32084814486899</v>
      </c>
      <c r="L885">
        <v>120.770405394853</v>
      </c>
      <c r="M885">
        <v>50.291434629862003</v>
      </c>
      <c r="N885">
        <v>0.69313449796806703</v>
      </c>
      <c r="O885">
        <v>12.2500541398975</v>
      </c>
      <c r="P885">
        <v>60.335648148148103</v>
      </c>
      <c r="Q885">
        <v>-6.4031048650246003E-2</v>
      </c>
    </row>
    <row r="886" spans="1:17" hidden="1" x14ac:dyDescent="0.3">
      <c r="A886" t="s">
        <v>1921</v>
      </c>
      <c r="B886" t="s">
        <v>1922</v>
      </c>
      <c r="C886" t="str">
        <f>IFERROR(VLOOKUP(Table1[[#This Row],[Ticker]],[1]!Table2[[Symbol]:[Industry]],2,FALSE),"-")</f>
        <v>-</v>
      </c>
      <c r="D886" t="s">
        <v>387</v>
      </c>
      <c r="E886">
        <v>3448.5056085000001</v>
      </c>
      <c r="F886">
        <v>4503.7</v>
      </c>
      <c r="G886">
        <v>25.934528640402601</v>
      </c>
      <c r="H886">
        <v>-3.9342662697656401</v>
      </c>
      <c r="I886">
        <v>-7.5387598745170701</v>
      </c>
      <c r="J886">
        <v>0.97339477524152296</v>
      </c>
      <c r="K886">
        <v>4320.2310729390201</v>
      </c>
      <c r="L886">
        <v>4108.2335289202902</v>
      </c>
      <c r="M886">
        <v>64.769136796520201</v>
      </c>
      <c r="N886">
        <v>0.86002268321859898</v>
      </c>
      <c r="O886">
        <v>13.1736128072473</v>
      </c>
      <c r="P886">
        <v>63.473684210526301</v>
      </c>
      <c r="Q886">
        <v>7.2643917063653002E-2</v>
      </c>
    </row>
    <row r="887" spans="1:17" x14ac:dyDescent="0.3">
      <c r="A887" t="s">
        <v>1923</v>
      </c>
      <c r="B887" t="s">
        <v>1924</v>
      </c>
      <c r="C887" t="str">
        <f>IFERROR(VLOOKUP(Table1[[#This Row],[Ticker]],[1]!Table2[[Symbol]:[Industry]],2,FALSE),"-")</f>
        <v>-</v>
      </c>
      <c r="D887" t="s">
        <v>210</v>
      </c>
      <c r="E887">
        <v>3444.7171008</v>
      </c>
      <c r="F887">
        <v>1308.8</v>
      </c>
      <c r="G887">
        <v>16.099568810288801</v>
      </c>
      <c r="H887">
        <v>-5.2840684841857604</v>
      </c>
      <c r="I887">
        <v>2.3831965450138202</v>
      </c>
      <c r="J887">
        <v>-4.5296319546959696</v>
      </c>
      <c r="K887">
        <v>1297.7651877922899</v>
      </c>
      <c r="L887">
        <v>1162.0969511035401</v>
      </c>
      <c r="M887">
        <v>43.993576527782203</v>
      </c>
      <c r="N887">
        <v>0.578970257647206</v>
      </c>
      <c r="O887">
        <v>7.5794621026894902</v>
      </c>
      <c r="P887">
        <v>59.221411192214099</v>
      </c>
      <c r="Q887">
        <v>0.132877135585833</v>
      </c>
    </row>
    <row r="888" spans="1:17" hidden="1" x14ac:dyDescent="0.3">
      <c r="A888" t="s">
        <v>1925</v>
      </c>
      <c r="B888" t="s">
        <v>1926</v>
      </c>
      <c r="C888" t="str">
        <f>IFERROR(VLOOKUP(Table1[[#This Row],[Ticker]],[1]!Table2[[Symbol]:[Industry]],2,FALSE),"-")</f>
        <v>-</v>
      </c>
      <c r="D888" t="s">
        <v>297</v>
      </c>
      <c r="E888">
        <v>3438.4435773750001</v>
      </c>
      <c r="F888">
        <v>284.85000000000002</v>
      </c>
      <c r="G888">
        <v>67.6407054426343</v>
      </c>
      <c r="H888">
        <v>19.706873247358299</v>
      </c>
      <c r="I888">
        <v>98.963808011915006</v>
      </c>
      <c r="J888">
        <v>0.99212737876596302</v>
      </c>
      <c r="K888">
        <v>210.401610279804</v>
      </c>
      <c r="L888">
        <v>157.46013259999199</v>
      </c>
      <c r="M888">
        <v>74.568145267199995</v>
      </c>
      <c r="N888">
        <v>1.0672087894058799</v>
      </c>
      <c r="O888">
        <v>2.15903106898367</v>
      </c>
      <c r="P888">
        <v>178.11950790861101</v>
      </c>
      <c r="Q888">
        <v>0.19951458933201199</v>
      </c>
    </row>
    <row r="889" spans="1:17" hidden="1" x14ac:dyDescent="0.3">
      <c r="A889" t="s">
        <v>1927</v>
      </c>
      <c r="B889" t="s">
        <v>1928</v>
      </c>
      <c r="C889" t="str">
        <f>IFERROR(VLOOKUP(Table1[[#This Row],[Ticker]],[1]!Table2[[Symbol]:[Industry]],2,FALSE),"-")</f>
        <v>-</v>
      </c>
      <c r="D889" t="s">
        <v>796</v>
      </c>
      <c r="E889">
        <v>3437.8490615000001</v>
      </c>
      <c r="F889">
        <v>739</v>
      </c>
      <c r="G889">
        <v>-53.0455912177095</v>
      </c>
      <c r="H889">
        <v>-16.495825234600101</v>
      </c>
      <c r="I889">
        <v>-34.005988899831102</v>
      </c>
      <c r="J889">
        <v>-6.5972368473670597</v>
      </c>
      <c r="K889">
        <v>837.867772416138</v>
      </c>
      <c r="L889">
        <v>897.749302268007</v>
      </c>
      <c r="M889">
        <v>10.7518996424663</v>
      </c>
      <c r="N889">
        <v>2.4388567006120998</v>
      </c>
      <c r="O889">
        <v>44.1136671177266</v>
      </c>
      <c r="P889">
        <v>2.8102392877017199</v>
      </c>
      <c r="Q889">
        <v>-0.13303989765979901</v>
      </c>
    </row>
    <row r="890" spans="1:17" hidden="1" x14ac:dyDescent="0.3">
      <c r="A890" t="s">
        <v>1929</v>
      </c>
      <c r="B890" t="s">
        <v>1930</v>
      </c>
      <c r="C890" t="str">
        <f>IFERROR(VLOOKUP(Table1[[#This Row],[Ticker]],[1]!Table2[[Symbol]:[Industry]],2,FALSE),"-")</f>
        <v>-</v>
      </c>
      <c r="D890" t="s">
        <v>592</v>
      </c>
      <c r="E890">
        <v>3431.1121037500002</v>
      </c>
      <c r="F890">
        <v>249.35</v>
      </c>
      <c r="G890">
        <v>77.673989226368505</v>
      </c>
      <c r="H890">
        <v>33.214298674670601</v>
      </c>
      <c r="I890">
        <v>28.7813996118172</v>
      </c>
      <c r="J890">
        <v>-4.38424557742142</v>
      </c>
      <c r="K890">
        <v>213.23261198269699</v>
      </c>
      <c r="L890">
        <v>178.56140957519801</v>
      </c>
      <c r="M890">
        <v>57.127250184445501</v>
      </c>
      <c r="N890">
        <v>1.1060780657878</v>
      </c>
      <c r="O890">
        <v>8.2815319831561993</v>
      </c>
      <c r="P890">
        <v>110.333192745676</v>
      </c>
      <c r="Q890">
        <v>0.23400287872820499</v>
      </c>
    </row>
    <row r="891" spans="1:17" hidden="1" x14ac:dyDescent="0.3">
      <c r="A891" t="s">
        <v>1931</v>
      </c>
      <c r="B891" t="s">
        <v>1932</v>
      </c>
      <c r="C891" t="str">
        <f>IFERROR(VLOOKUP(Table1[[#This Row],[Ticker]],[1]!Table2[[Symbol]:[Industry]],2,FALSE),"-")</f>
        <v>-</v>
      </c>
      <c r="D891" t="s">
        <v>133</v>
      </c>
      <c r="E891">
        <v>3411.8417819199999</v>
      </c>
      <c r="F891">
        <v>111.32</v>
      </c>
      <c r="G891">
        <v>56.145533686472902</v>
      </c>
      <c r="H891">
        <v>1.4775041753143801</v>
      </c>
      <c r="I891">
        <v>-24.027793961093298</v>
      </c>
      <c r="J891">
        <v>-7.4654261465011196</v>
      </c>
      <c r="K891">
        <v>111.50732064096999</v>
      </c>
      <c r="L891">
        <v>102.93671332099601</v>
      </c>
      <c r="M891">
        <v>41.914638275667201</v>
      </c>
      <c r="N891">
        <v>1.36109831769861</v>
      </c>
      <c r="O891">
        <v>45.256916996047401</v>
      </c>
      <c r="P891">
        <v>111.634980988593</v>
      </c>
      <c r="Q891">
        <v>0.194461490005329</v>
      </c>
    </row>
    <row r="892" spans="1:17" hidden="1" x14ac:dyDescent="0.3">
      <c r="A892" t="s">
        <v>1933</v>
      </c>
      <c r="B892" t="s">
        <v>1934</v>
      </c>
      <c r="C892" t="str">
        <f>IFERROR(VLOOKUP(Table1[[#This Row],[Ticker]],[1]!Table2[[Symbol]:[Industry]],2,FALSE),"-")</f>
        <v>-</v>
      </c>
      <c r="D892" t="s">
        <v>595</v>
      </c>
      <c r="E892">
        <v>3408.3748507299902</v>
      </c>
      <c r="F892">
        <v>1711.55</v>
      </c>
      <c r="G892">
        <v>35.2041230047016</v>
      </c>
      <c r="H892">
        <v>-5.6672639460224099</v>
      </c>
      <c r="I892">
        <v>3.26642291282546</v>
      </c>
      <c r="J892">
        <v>-4.05789464337452</v>
      </c>
      <c r="K892">
        <v>1779.53741859459</v>
      </c>
      <c r="L892">
        <v>1547.38118026904</v>
      </c>
      <c r="M892">
        <v>32.306683818394497</v>
      </c>
      <c r="N892">
        <v>1.27484080376451</v>
      </c>
      <c r="O892">
        <v>27.662060705208699</v>
      </c>
      <c r="P892">
        <v>77.592736705577096</v>
      </c>
      <c r="Q892">
        <v>0.144205798565188</v>
      </c>
    </row>
    <row r="893" spans="1:17" hidden="1" x14ac:dyDescent="0.3">
      <c r="A893" t="s">
        <v>1935</v>
      </c>
      <c r="B893" t="s">
        <v>1936</v>
      </c>
      <c r="C893" t="str">
        <f>IFERROR(VLOOKUP(Table1[[#This Row],[Ticker]],[1]!Table2[[Symbol]:[Industry]],2,FALSE),"-")</f>
        <v>-</v>
      </c>
      <c r="D893" t="s">
        <v>124</v>
      </c>
      <c r="E893">
        <v>3406.6708088400001</v>
      </c>
      <c r="F893">
        <v>53.04</v>
      </c>
      <c r="G893">
        <v>96.099071400152397</v>
      </c>
      <c r="H893">
        <v>1.5640180237960399</v>
      </c>
      <c r="I893">
        <v>-13.023602316366601</v>
      </c>
      <c r="J893">
        <v>-9.4406687857986906</v>
      </c>
      <c r="K893">
        <v>49.706922909906503</v>
      </c>
      <c r="L893">
        <v>41.734486983473602</v>
      </c>
      <c r="M893">
        <v>45.839011999724498</v>
      </c>
      <c r="N893">
        <v>1.4322789225328401</v>
      </c>
      <c r="O893">
        <v>28.110859728506799</v>
      </c>
      <c r="P893">
        <v>125.22292993630499</v>
      </c>
      <c r="Q893">
        <v>0.101999985918935</v>
      </c>
    </row>
    <row r="894" spans="1:17" x14ac:dyDescent="0.3">
      <c r="A894" t="s">
        <v>1937</v>
      </c>
      <c r="B894" t="s">
        <v>1938</v>
      </c>
      <c r="C894" t="str">
        <f>IFERROR(VLOOKUP(Table1[[#This Row],[Ticker]],[1]!Table2[[Symbol]:[Industry]],2,FALSE),"-")</f>
        <v>-</v>
      </c>
      <c r="D894" t="s">
        <v>51</v>
      </c>
      <c r="E894">
        <v>3401.2031280000001</v>
      </c>
      <c r="F894">
        <v>422.6</v>
      </c>
      <c r="G894">
        <v>31.498055886548599</v>
      </c>
      <c r="H894">
        <v>-6.9737331859053002</v>
      </c>
      <c r="I894">
        <v>25.134763539858699</v>
      </c>
      <c r="J894">
        <v>-1.2269121648786601</v>
      </c>
      <c r="K894">
        <v>391.65867519283802</v>
      </c>
      <c r="L894">
        <v>349.78588340659098</v>
      </c>
      <c r="M894">
        <v>62.089722008107003</v>
      </c>
      <c r="N894">
        <v>1.47357451117946</v>
      </c>
      <c r="O894">
        <v>1.57359204921911</v>
      </c>
      <c r="P894">
        <v>79.906343124733894</v>
      </c>
      <c r="Q894">
        <v>-3.4417648739696001E-2</v>
      </c>
    </row>
    <row r="895" spans="1:17" hidden="1" x14ac:dyDescent="0.3">
      <c r="A895" t="s">
        <v>1939</v>
      </c>
      <c r="B895" t="s">
        <v>1940</v>
      </c>
      <c r="C895" t="str">
        <f>IFERROR(VLOOKUP(Table1[[#This Row],[Ticker]],[1]!Table2[[Symbol]:[Industry]],2,FALSE),"-")</f>
        <v>-</v>
      </c>
      <c r="D895" t="s">
        <v>60</v>
      </c>
      <c r="E895">
        <v>3389.6903742680001</v>
      </c>
      <c r="F895">
        <v>224.11</v>
      </c>
      <c r="G895">
        <v>61.307526593221098</v>
      </c>
      <c r="H895">
        <v>-15.0248804337664</v>
      </c>
      <c r="I895">
        <v>-3.8704776461587098</v>
      </c>
      <c r="J895">
        <v>-7.4006713983674004</v>
      </c>
      <c r="K895">
        <v>229.334183797484</v>
      </c>
      <c r="L895">
        <v>192.3925202236</v>
      </c>
      <c r="M895">
        <v>37.367910088159</v>
      </c>
      <c r="N895">
        <v>0.461128831833439</v>
      </c>
      <c r="O895">
        <v>20.431930748293201</v>
      </c>
      <c r="P895">
        <v>100.725481415136</v>
      </c>
      <c r="Q895">
        <v>0.10482600762995301</v>
      </c>
    </row>
    <row r="896" spans="1:17" hidden="1" x14ac:dyDescent="0.3">
      <c r="A896" t="s">
        <v>1941</v>
      </c>
      <c r="B896" t="s">
        <v>1942</v>
      </c>
      <c r="C896" t="str">
        <f>IFERROR(VLOOKUP(Table1[[#This Row],[Ticker]],[1]!Table2[[Symbol]:[Industry]],2,FALSE),"-")</f>
        <v>-</v>
      </c>
      <c r="D896" t="s">
        <v>46</v>
      </c>
      <c r="E896">
        <v>3359.7790199999999</v>
      </c>
      <c r="F896">
        <v>269.55</v>
      </c>
      <c r="G896">
        <v>50.758705673954402</v>
      </c>
      <c r="H896">
        <v>22.843038364744</v>
      </c>
      <c r="I896">
        <v>10.135479994107101</v>
      </c>
      <c r="J896">
        <v>-0.26031158608887101</v>
      </c>
      <c r="K896">
        <v>213.79044657312301</v>
      </c>
      <c r="L896">
        <v>195.42645784596399</v>
      </c>
      <c r="M896">
        <v>68.165163009456094</v>
      </c>
      <c r="N896">
        <v>1.7808814338554</v>
      </c>
      <c r="O896">
        <v>5.3422370617696098</v>
      </c>
      <c r="P896">
        <v>91.170212765957402</v>
      </c>
    </row>
    <row r="897" spans="1:17" x14ac:dyDescent="0.3">
      <c r="A897" t="s">
        <v>1943</v>
      </c>
      <c r="B897" t="s">
        <v>1944</v>
      </c>
      <c r="C897" t="str">
        <f>IFERROR(VLOOKUP(Table1[[#This Row],[Ticker]],[1]!Table2[[Symbol]:[Industry]],2,FALSE),"-")</f>
        <v>-</v>
      </c>
      <c r="D897" t="s">
        <v>21</v>
      </c>
      <c r="E897">
        <v>3341.1854469999998</v>
      </c>
      <c r="F897">
        <v>566</v>
      </c>
      <c r="G897">
        <v>-20.519881785569002</v>
      </c>
      <c r="H897">
        <v>-17.051755680520198</v>
      </c>
      <c r="I897">
        <v>-30.492414355663801</v>
      </c>
      <c r="J897">
        <v>-11.7363416752698</v>
      </c>
      <c r="K897">
        <v>612.82697087110796</v>
      </c>
      <c r="L897">
        <v>596.40867294244094</v>
      </c>
      <c r="M897">
        <v>30.850238518152398</v>
      </c>
      <c r="N897">
        <v>0.75846351790939603</v>
      </c>
      <c r="O897">
        <v>39.8409893992932</v>
      </c>
      <c r="P897">
        <v>25.7777777777777</v>
      </c>
      <c r="Q897">
        <v>6.5276221188414002E-2</v>
      </c>
    </row>
    <row r="898" spans="1:17" hidden="1" x14ac:dyDescent="0.3">
      <c r="A898" t="s">
        <v>1945</v>
      </c>
      <c r="B898" t="s">
        <v>1946</v>
      </c>
      <c r="C898" t="str">
        <f>IFERROR(VLOOKUP(Table1[[#This Row],[Ticker]],[1]!Table2[[Symbol]:[Industry]],2,FALSE),"-")</f>
        <v>-</v>
      </c>
      <c r="D898" t="s">
        <v>1468</v>
      </c>
      <c r="E898">
        <v>3338.9329233150002</v>
      </c>
      <c r="F898">
        <v>762.55</v>
      </c>
      <c r="G898">
        <v>-3.9540090212252399</v>
      </c>
      <c r="H898">
        <v>-10.257846264386</v>
      </c>
      <c r="I898">
        <v>13.0476569287561</v>
      </c>
      <c r="J898">
        <v>-10.279090593018701</v>
      </c>
      <c r="K898">
        <v>715.82031575628002</v>
      </c>
      <c r="L898">
        <v>642.11436710650696</v>
      </c>
      <c r="M898">
        <v>42.894306407295801</v>
      </c>
      <c r="N898">
        <v>1.11402440816073</v>
      </c>
      <c r="O898">
        <v>16.0514064651498</v>
      </c>
      <c r="P898">
        <v>69.757346393588506</v>
      </c>
      <c r="Q898">
        <v>-5.5722293674399001E-2</v>
      </c>
    </row>
    <row r="899" spans="1:17" hidden="1" x14ac:dyDescent="0.3">
      <c r="A899" t="s">
        <v>1947</v>
      </c>
      <c r="B899" t="s">
        <v>1948</v>
      </c>
      <c r="C899" t="str">
        <f>IFERROR(VLOOKUP(Table1[[#This Row],[Ticker]],[1]!Table2[[Symbol]:[Industry]],2,FALSE),"-")</f>
        <v>-</v>
      </c>
      <c r="D899" t="s">
        <v>138</v>
      </c>
      <c r="E899">
        <v>3333.2723002799999</v>
      </c>
      <c r="F899">
        <v>733.2</v>
      </c>
      <c r="G899">
        <v>84.400338502257</v>
      </c>
      <c r="H899">
        <v>-0.418488384484971</v>
      </c>
      <c r="I899">
        <v>7.4362730445446497</v>
      </c>
      <c r="J899">
        <v>-5.6689302067504199</v>
      </c>
      <c r="K899">
        <v>710.21113092682901</v>
      </c>
      <c r="L899">
        <v>594.43465113670902</v>
      </c>
      <c r="M899">
        <v>47.740523640430297</v>
      </c>
      <c r="N899">
        <v>1.63196800026267</v>
      </c>
      <c r="O899">
        <v>12.6568466993998</v>
      </c>
      <c r="P899">
        <v>137.28155339805801</v>
      </c>
      <c r="Q899">
        <v>0.18431678863322901</v>
      </c>
    </row>
    <row r="900" spans="1:17" hidden="1" x14ac:dyDescent="0.3">
      <c r="A900" t="s">
        <v>1949</v>
      </c>
      <c r="B900" t="s">
        <v>1950</v>
      </c>
      <c r="C900" t="str">
        <f>IFERROR(VLOOKUP(Table1[[#This Row],[Ticker]],[1]!Table2[[Symbol]:[Industry]],2,FALSE),"-")</f>
        <v>-</v>
      </c>
      <c r="D900" t="s">
        <v>1951</v>
      </c>
      <c r="E900">
        <v>3294.6857288799902</v>
      </c>
      <c r="F900">
        <v>285.64999999999998</v>
      </c>
      <c r="G900">
        <v>26.3581891114431</v>
      </c>
      <c r="H900">
        <v>-18.228528768156799</v>
      </c>
      <c r="I900">
        <v>21.6975359923292</v>
      </c>
      <c r="J900">
        <v>-8.5842944471356493</v>
      </c>
      <c r="K900">
        <v>281.11396970547798</v>
      </c>
      <c r="M900">
        <v>51.443788666512198</v>
      </c>
      <c r="N900">
        <v>0.89957419926820803</v>
      </c>
      <c r="O900">
        <v>15.5259933485034</v>
      </c>
      <c r="P900">
        <v>163.87990762124701</v>
      </c>
    </row>
    <row r="901" spans="1:17" x14ac:dyDescent="0.3">
      <c r="A901" t="s">
        <v>1952</v>
      </c>
      <c r="B901" t="s">
        <v>1953</v>
      </c>
      <c r="C901" t="str">
        <f>IFERROR(VLOOKUP(Table1[[#This Row],[Ticker]],[1]!Table2[[Symbol]:[Industry]],2,FALSE),"-")</f>
        <v>-</v>
      </c>
      <c r="D901" t="s">
        <v>297</v>
      </c>
      <c r="E901">
        <v>3273.3481963999998</v>
      </c>
      <c r="F901">
        <v>319.7</v>
      </c>
      <c r="G901">
        <v>30.088373004911698</v>
      </c>
      <c r="H901">
        <v>-1.7135711671793801</v>
      </c>
      <c r="I901">
        <v>29.518420944550599</v>
      </c>
      <c r="J901">
        <v>-8.3694486860849402</v>
      </c>
      <c r="K901">
        <v>305.57822459672002</v>
      </c>
      <c r="L901">
        <v>261.76107176990701</v>
      </c>
      <c r="M901">
        <v>45.9903278332444</v>
      </c>
      <c r="N901">
        <v>1.29134914899744</v>
      </c>
      <c r="O901">
        <v>11.197998123240501</v>
      </c>
      <c r="P901">
        <v>69.467267426451002</v>
      </c>
      <c r="Q901">
        <v>4.4149913320906002E-2</v>
      </c>
    </row>
    <row r="902" spans="1:17" hidden="1" x14ac:dyDescent="0.3">
      <c r="A902" t="s">
        <v>1954</v>
      </c>
      <c r="B902" t="s">
        <v>1955</v>
      </c>
      <c r="C902" t="str">
        <f>IFERROR(VLOOKUP(Table1[[#This Row],[Ticker]],[1]!Table2[[Symbol]:[Industry]],2,FALSE),"-")</f>
        <v>-</v>
      </c>
      <c r="D902" t="s">
        <v>633</v>
      </c>
      <c r="E902">
        <v>3265.5052996499999</v>
      </c>
      <c r="F902">
        <v>2755.5</v>
      </c>
      <c r="G902">
        <v>2.5428539832838299</v>
      </c>
      <c r="H902">
        <v>4.29070200107396</v>
      </c>
      <c r="I902">
        <v>-13.6042767346083</v>
      </c>
      <c r="J902">
        <v>-10.952848852303299</v>
      </c>
      <c r="K902">
        <v>2627.84021045789</v>
      </c>
      <c r="L902">
        <v>2400.3124586308199</v>
      </c>
      <c r="M902">
        <v>42.186241611362497</v>
      </c>
      <c r="N902">
        <v>1.9534539527752699</v>
      </c>
      <c r="O902">
        <v>17.220105244057301</v>
      </c>
      <c r="P902">
        <v>41.521789373667801</v>
      </c>
      <c r="Q902">
        <v>8.5147520176992994E-2</v>
      </c>
    </row>
    <row r="903" spans="1:17" hidden="1" x14ac:dyDescent="0.3">
      <c r="A903" t="s">
        <v>1956</v>
      </c>
      <c r="B903" t="s">
        <v>1957</v>
      </c>
      <c r="C903" t="str">
        <f>IFERROR(VLOOKUP(Table1[[#This Row],[Ticker]],[1]!Table2[[Symbol]:[Industry]],2,FALSE),"-")</f>
        <v>-</v>
      </c>
      <c r="D903" t="s">
        <v>297</v>
      </c>
      <c r="E903">
        <v>3257.3908050499999</v>
      </c>
      <c r="F903">
        <v>605.9</v>
      </c>
      <c r="G903">
        <v>190.458971387856</v>
      </c>
      <c r="H903">
        <v>-21.384345277558001</v>
      </c>
      <c r="I903">
        <v>105.452931135341</v>
      </c>
      <c r="J903">
        <v>-9.84082626289646</v>
      </c>
      <c r="K903">
        <v>646.23725968334099</v>
      </c>
      <c r="L903">
        <v>453.74178782400298</v>
      </c>
      <c r="M903">
        <v>31.9652106620448</v>
      </c>
      <c r="N903">
        <v>0.338054146652014</v>
      </c>
      <c r="O903">
        <v>49.991747813170399</v>
      </c>
      <c r="P903">
        <v>221.210836028203</v>
      </c>
      <c r="Q903">
        <v>0.191501790142484</v>
      </c>
    </row>
    <row r="904" spans="1:17" hidden="1" x14ac:dyDescent="0.3">
      <c r="A904" t="s">
        <v>1958</v>
      </c>
      <c r="B904" t="s">
        <v>1959</v>
      </c>
      <c r="C904" t="str">
        <f>IFERROR(VLOOKUP(Table1[[#This Row],[Ticker]],[1]!Table2[[Symbol]:[Industry]],2,FALSE),"-")</f>
        <v>-</v>
      </c>
      <c r="D904" t="s">
        <v>57</v>
      </c>
      <c r="E904">
        <v>3250.253961075</v>
      </c>
      <c r="F904">
        <v>238.85</v>
      </c>
      <c r="G904">
        <v>19.1686160628492</v>
      </c>
      <c r="H904">
        <v>-14.6935637331917</v>
      </c>
      <c r="I904">
        <v>19.193206988000199</v>
      </c>
      <c r="J904">
        <v>-16.244959968291798</v>
      </c>
      <c r="K904">
        <v>241.95136049433</v>
      </c>
      <c r="L904">
        <v>216.033038283472</v>
      </c>
      <c r="M904">
        <v>48.498145242293504</v>
      </c>
      <c r="N904">
        <v>1.6164015666915801</v>
      </c>
      <c r="O904">
        <v>17.228386016328201</v>
      </c>
      <c r="P904">
        <v>51.650793650793602</v>
      </c>
      <c r="Q904">
        <v>-4.1477937377951003E-2</v>
      </c>
    </row>
    <row r="905" spans="1:17" hidden="1" x14ac:dyDescent="0.3">
      <c r="A905" t="s">
        <v>1960</v>
      </c>
      <c r="B905" t="s">
        <v>1961</v>
      </c>
      <c r="C905" t="str">
        <f>IFERROR(VLOOKUP(Table1[[#This Row],[Ticker]],[1]!Table2[[Symbol]:[Industry]],2,FALSE),"-")</f>
        <v>-</v>
      </c>
      <c r="D905" t="s">
        <v>1570</v>
      </c>
      <c r="E905">
        <v>3249.5870408549999</v>
      </c>
      <c r="F905">
        <v>1915.95</v>
      </c>
      <c r="G905">
        <v>5.0710481484334098</v>
      </c>
      <c r="H905">
        <v>-8.8446459842740204</v>
      </c>
      <c r="I905">
        <v>16.860220385403998</v>
      </c>
      <c r="J905">
        <v>-7.9416689903670701</v>
      </c>
      <c r="K905">
        <v>1972.1959253055099</v>
      </c>
      <c r="L905">
        <v>1716.4872911827399</v>
      </c>
      <c r="M905">
        <v>25.795745565634</v>
      </c>
      <c r="N905">
        <v>1.0680968643269</v>
      </c>
      <c r="O905">
        <v>13.9904486025209</v>
      </c>
      <c r="P905">
        <v>38.841987028515497</v>
      </c>
      <c r="Q905">
        <v>9.5262126970717995E-2</v>
      </c>
    </row>
    <row r="906" spans="1:17" x14ac:dyDescent="0.3">
      <c r="A906" t="s">
        <v>1962</v>
      </c>
      <c r="B906" t="s">
        <v>1963</v>
      </c>
      <c r="C906" t="str">
        <f>IFERROR(VLOOKUP(Table1[[#This Row],[Ticker]],[1]!Table2[[Symbol]:[Industry]],2,FALSE),"-")</f>
        <v>-</v>
      </c>
      <c r="D906" t="s">
        <v>133</v>
      </c>
      <c r="E906">
        <v>3238.8222365699999</v>
      </c>
      <c r="F906">
        <v>491.9</v>
      </c>
      <c r="G906">
        <v>-41.986916651798097</v>
      </c>
      <c r="H906">
        <v>-9.0927875678994692</v>
      </c>
      <c r="I906">
        <v>-6.7424207797646796</v>
      </c>
      <c r="J906">
        <v>-4.8428278856886298</v>
      </c>
      <c r="K906">
        <v>517.96788964797202</v>
      </c>
      <c r="L906">
        <v>513.51429585049402</v>
      </c>
      <c r="M906">
        <v>28.622152739634299</v>
      </c>
      <c r="N906">
        <v>0.50313611602770003</v>
      </c>
      <c r="O906">
        <v>26.041878430575299</v>
      </c>
      <c r="P906">
        <v>9.4936004451864093</v>
      </c>
    </row>
    <row r="907" spans="1:17" x14ac:dyDescent="0.3">
      <c r="A907" t="s">
        <v>1964</v>
      </c>
      <c r="B907" t="s">
        <v>1965</v>
      </c>
      <c r="C907" t="str">
        <f>IFERROR(VLOOKUP(Table1[[#This Row],[Ticker]],[1]!Table2[[Symbol]:[Industry]],2,FALSE),"-")</f>
        <v>-</v>
      </c>
      <c r="D907" t="s">
        <v>309</v>
      </c>
      <c r="E907">
        <v>3238.2335377999998</v>
      </c>
      <c r="F907">
        <v>1209.5</v>
      </c>
      <c r="G907">
        <v>-17.705633123728301</v>
      </c>
      <c r="H907">
        <v>-14.8038151838687</v>
      </c>
      <c r="I907">
        <v>-39.648221245302899</v>
      </c>
      <c r="J907">
        <v>-18.519026674886501</v>
      </c>
      <c r="K907">
        <v>1397.44536910283</v>
      </c>
      <c r="L907">
        <v>1316.86737698155</v>
      </c>
      <c r="M907">
        <v>17.069980394141002</v>
      </c>
      <c r="N907">
        <v>1.30260820795094</v>
      </c>
      <c r="O907">
        <v>50.719305498139697</v>
      </c>
      <c r="P907">
        <v>27.989417989417898</v>
      </c>
      <c r="Q907">
        <v>6.5025402638988997E-2</v>
      </c>
    </row>
    <row r="908" spans="1:17" hidden="1" x14ac:dyDescent="0.3">
      <c r="A908" t="s">
        <v>1966</v>
      </c>
      <c r="B908" t="s">
        <v>1967</v>
      </c>
      <c r="C908" t="str">
        <f>IFERROR(VLOOKUP(Table1[[#This Row],[Ticker]],[1]!Table2[[Symbol]:[Industry]],2,FALSE),"-")</f>
        <v>-</v>
      </c>
      <c r="D908" t="s">
        <v>484</v>
      </c>
      <c r="E908">
        <v>3231.9492663699998</v>
      </c>
      <c r="F908">
        <v>306.64999999999998</v>
      </c>
      <c r="G908">
        <v>-55.975488562448803</v>
      </c>
      <c r="H908">
        <v>-8.9683133192282902</v>
      </c>
      <c r="I908">
        <v>-17.742057240586</v>
      </c>
      <c r="J908">
        <v>-5.0492716724223099</v>
      </c>
      <c r="K908">
        <v>307.01520271855998</v>
      </c>
      <c r="M908">
        <v>42.895769577341397</v>
      </c>
      <c r="N908">
        <v>0.841572389638086</v>
      </c>
      <c r="O908">
        <v>67.748247187347104</v>
      </c>
      <c r="P908">
        <v>24.6038195855343</v>
      </c>
    </row>
    <row r="909" spans="1:17" hidden="1" x14ac:dyDescent="0.3">
      <c r="A909" t="s">
        <v>1968</v>
      </c>
      <c r="B909" t="s">
        <v>1969</v>
      </c>
      <c r="C909" t="str">
        <f>IFERROR(VLOOKUP(Table1[[#This Row],[Ticker]],[1]!Table2[[Symbol]:[Industry]],2,FALSE),"-")</f>
        <v>-</v>
      </c>
      <c r="D909" t="s">
        <v>51</v>
      </c>
      <c r="E909">
        <v>3225.852180675</v>
      </c>
      <c r="F909">
        <v>1950.45</v>
      </c>
      <c r="G909">
        <v>43.049568476186202</v>
      </c>
      <c r="H909">
        <v>15.2701198487319</v>
      </c>
      <c r="I909">
        <v>5.9443034524419298</v>
      </c>
      <c r="J909">
        <v>-2.1154741154999099</v>
      </c>
      <c r="K909">
        <v>1721.9082798644499</v>
      </c>
      <c r="L909">
        <v>1502.09924316093</v>
      </c>
      <c r="M909">
        <v>59.338731468547003</v>
      </c>
      <c r="N909">
        <v>1.06047106024194</v>
      </c>
      <c r="O909">
        <v>5.9242738855135899</v>
      </c>
      <c r="P909">
        <v>77.313636363636306</v>
      </c>
      <c r="Q909">
        <v>0.14751504727022099</v>
      </c>
    </row>
    <row r="910" spans="1:17" hidden="1" x14ac:dyDescent="0.3">
      <c r="A910" t="s">
        <v>1970</v>
      </c>
      <c r="B910" t="s">
        <v>1971</v>
      </c>
      <c r="C910" t="str">
        <f>IFERROR(VLOOKUP(Table1[[#This Row],[Ticker]],[1]!Table2[[Symbol]:[Industry]],2,FALSE),"-")</f>
        <v>-</v>
      </c>
      <c r="D910" t="s">
        <v>46</v>
      </c>
      <c r="E910">
        <v>3218.7331169700001</v>
      </c>
      <c r="F910">
        <v>2968.7</v>
      </c>
      <c r="G910">
        <v>57.704630009428399</v>
      </c>
      <c r="H910">
        <v>-14.9960299193636</v>
      </c>
      <c r="I910">
        <v>45.536459612904899</v>
      </c>
      <c r="J910">
        <v>-5.5794603621385201</v>
      </c>
      <c r="K910">
        <v>3042.8276698603599</v>
      </c>
      <c r="L910">
        <v>2529.9724037587698</v>
      </c>
      <c r="M910">
        <v>37.1894801779695</v>
      </c>
      <c r="N910">
        <v>0.60696468766674105</v>
      </c>
      <c r="O910">
        <v>24.899787785899498</v>
      </c>
      <c r="P910">
        <v>95.682552237822094</v>
      </c>
      <c r="Q910">
        <v>0.11974708769972001</v>
      </c>
    </row>
    <row r="911" spans="1:17" hidden="1" x14ac:dyDescent="0.3">
      <c r="A911" t="s">
        <v>1972</v>
      </c>
      <c r="B911" t="s">
        <v>1973</v>
      </c>
      <c r="C911" t="str">
        <f>IFERROR(VLOOKUP(Table1[[#This Row],[Ticker]],[1]!Table2[[Symbol]:[Industry]],2,FALSE),"-")</f>
        <v>-</v>
      </c>
      <c r="D911" t="s">
        <v>130</v>
      </c>
      <c r="E911">
        <v>3213.8026826939999</v>
      </c>
      <c r="F911">
        <v>179.46</v>
      </c>
      <c r="G911">
        <v>72.900340567978006</v>
      </c>
      <c r="H911">
        <v>-15.374494997049799</v>
      </c>
      <c r="I911">
        <v>-25.2545793715387</v>
      </c>
      <c r="J911">
        <v>-9.7741346882953604</v>
      </c>
      <c r="K911">
        <v>183.881228055853</v>
      </c>
      <c r="L911">
        <v>165.368775776603</v>
      </c>
      <c r="M911">
        <v>39.569657192704803</v>
      </c>
      <c r="N911">
        <v>0.94364806821396996</v>
      </c>
      <c r="O911">
        <v>24.596010252981099</v>
      </c>
      <c r="P911">
        <v>105.449341728677</v>
      </c>
      <c r="Q911">
        <v>8.5704545377661007E-2</v>
      </c>
    </row>
    <row r="912" spans="1:17" hidden="1" x14ac:dyDescent="0.3">
      <c r="A912" t="s">
        <v>1974</v>
      </c>
      <c r="B912" t="s">
        <v>1975</v>
      </c>
      <c r="C912" t="str">
        <f>IFERROR(VLOOKUP(Table1[[#This Row],[Ticker]],[1]!Table2[[Symbol]:[Industry]],2,FALSE),"-")</f>
        <v>-</v>
      </c>
      <c r="E912">
        <v>3210.5349999999999</v>
      </c>
      <c r="F912">
        <v>600.1</v>
      </c>
      <c r="G912">
        <v>398.06915039895898</v>
      </c>
      <c r="H912">
        <v>-1.5790100429282901</v>
      </c>
      <c r="I912">
        <v>65.680860364304394</v>
      </c>
      <c r="J912">
        <v>1.7796569456345801</v>
      </c>
      <c r="K912">
        <v>609.63502871475498</v>
      </c>
      <c r="L912">
        <v>455.19880698300398</v>
      </c>
      <c r="M912">
        <v>39.3001940482824</v>
      </c>
      <c r="N912">
        <v>1.1430065532256799</v>
      </c>
      <c r="O912">
        <v>32.086318946842098</v>
      </c>
      <c r="P912">
        <v>798.35329341317299</v>
      </c>
      <c r="Q912">
        <v>0.185047575546467</v>
      </c>
    </row>
    <row r="913" spans="1:17" hidden="1" x14ac:dyDescent="0.3">
      <c r="A913" t="s">
        <v>1976</v>
      </c>
      <c r="B913" t="s">
        <v>1977</v>
      </c>
      <c r="C913" t="str">
        <f>IFERROR(VLOOKUP(Table1[[#This Row],[Ticker]],[1]!Table2[[Symbol]:[Industry]],2,FALSE),"-")</f>
        <v>-</v>
      </c>
      <c r="D913" t="s">
        <v>545</v>
      </c>
      <c r="E913">
        <v>3202.2982717800001</v>
      </c>
      <c r="F913">
        <v>5014.2</v>
      </c>
      <c r="G913">
        <v>21.119683801983498</v>
      </c>
      <c r="H913">
        <v>16.584418967084002</v>
      </c>
      <c r="I913">
        <v>25.264446033498398</v>
      </c>
      <c r="J913">
        <v>8.5477314503525896</v>
      </c>
      <c r="K913">
        <v>4284.0494530533797</v>
      </c>
      <c r="L913">
        <v>3691.7056674483401</v>
      </c>
      <c r="M913">
        <v>67.789774659507898</v>
      </c>
      <c r="N913">
        <v>3.0161380287405199</v>
      </c>
      <c r="O913">
        <v>8.2126760001595507</v>
      </c>
      <c r="P913">
        <v>75.810382005925504</v>
      </c>
      <c r="Q913">
        <v>0.13288050752452399</v>
      </c>
    </row>
    <row r="914" spans="1:17" hidden="1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-</v>
      </c>
      <c r="D914" t="s">
        <v>87</v>
      </c>
      <c r="E914">
        <v>3188.6881403500001</v>
      </c>
      <c r="F914">
        <v>559.25</v>
      </c>
      <c r="G914">
        <v>-6.1850746561908201</v>
      </c>
      <c r="H914">
        <v>5.6330979817104003</v>
      </c>
      <c r="I914">
        <v>7.0056539257011003</v>
      </c>
      <c r="J914">
        <v>-4.8968994431652497</v>
      </c>
      <c r="M914">
        <v>45.378829252513803</v>
      </c>
      <c r="O914">
        <v>12.203844434510501</v>
      </c>
      <c r="P914">
        <v>18.9387494683113</v>
      </c>
    </row>
    <row r="915" spans="1:17" hidden="1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-</v>
      </c>
      <c r="D915" t="s">
        <v>260</v>
      </c>
      <c r="E915">
        <v>3184.3993188499999</v>
      </c>
      <c r="F915">
        <v>258.875</v>
      </c>
      <c r="G915">
        <v>873.03129663472805</v>
      </c>
      <c r="H915">
        <v>67.618430555242199</v>
      </c>
      <c r="I915">
        <v>108.87164060158101</v>
      </c>
      <c r="J915">
        <v>9.50907174916237</v>
      </c>
      <c r="K915">
        <v>180.74479274386101</v>
      </c>
      <c r="L915">
        <v>122.248086584598</v>
      </c>
      <c r="M915">
        <v>95.123989527519896</v>
      </c>
      <c r="N915">
        <v>1.7871322699102401</v>
      </c>
      <c r="O915">
        <v>3.3317238049251401</v>
      </c>
      <c r="P915">
        <v>916.79104477611895</v>
      </c>
      <c r="Q915">
        <v>0.27780200532555599</v>
      </c>
    </row>
    <row r="916" spans="1:17" x14ac:dyDescent="0.3">
      <c r="A916" t="s">
        <v>1982</v>
      </c>
      <c r="B916" t="s">
        <v>1983</v>
      </c>
      <c r="C916" t="str">
        <f>IFERROR(VLOOKUP(Table1[[#This Row],[Ticker]],[1]!Table2[[Symbol]:[Industry]],2,FALSE),"-")</f>
        <v>-</v>
      </c>
      <c r="D916" t="s">
        <v>46</v>
      </c>
      <c r="E916">
        <v>3181.2356023000002</v>
      </c>
      <c r="F916">
        <v>1877.05</v>
      </c>
      <c r="G916">
        <v>-5.8784609198516904</v>
      </c>
      <c r="H916">
        <v>-9.5239402992962106</v>
      </c>
      <c r="I916">
        <v>5.2460062976351098</v>
      </c>
      <c r="J916">
        <v>-2.3530486436234201</v>
      </c>
      <c r="K916">
        <v>1841.75998937285</v>
      </c>
      <c r="L916">
        <v>1693.9906203042101</v>
      </c>
      <c r="M916">
        <v>38.925210051553996</v>
      </c>
      <c r="N916">
        <v>0.342605328019154</v>
      </c>
      <c r="O916">
        <v>11.3449295436989</v>
      </c>
      <c r="P916">
        <v>32.747524752475201</v>
      </c>
      <c r="Q916">
        <v>4.9008145226566997E-2</v>
      </c>
    </row>
    <row r="917" spans="1:17" hidden="1" x14ac:dyDescent="0.3">
      <c r="A917" t="s">
        <v>1984</v>
      </c>
      <c r="B917" t="s">
        <v>1985</v>
      </c>
      <c r="C917" t="str">
        <f>IFERROR(VLOOKUP(Table1[[#This Row],[Ticker]],[1]!Table2[[Symbol]:[Industry]],2,FALSE),"-")</f>
        <v>-</v>
      </c>
      <c r="D917" t="s">
        <v>1468</v>
      </c>
      <c r="E917">
        <v>3181.04884128</v>
      </c>
      <c r="F917">
        <v>216.2</v>
      </c>
      <c r="G917">
        <v>-18.003523994851999</v>
      </c>
      <c r="K917">
        <v>198.53034696656701</v>
      </c>
      <c r="L917">
        <v>172.215069946667</v>
      </c>
      <c r="M917">
        <v>81.1750791682543</v>
      </c>
      <c r="N917">
        <v>1</v>
      </c>
      <c r="O917">
        <v>2.8445883441258202</v>
      </c>
      <c r="P917">
        <v>9.9974561180360997</v>
      </c>
      <c r="Q917">
        <v>0.14788253940821999</v>
      </c>
    </row>
    <row r="918" spans="1:17" x14ac:dyDescent="0.3">
      <c r="A918" t="s">
        <v>1986</v>
      </c>
      <c r="B918" t="s">
        <v>1987</v>
      </c>
      <c r="C918" t="str">
        <f>IFERROR(VLOOKUP(Table1[[#This Row],[Ticker]],[1]!Table2[[Symbol]:[Industry]],2,FALSE),"-")</f>
        <v>-</v>
      </c>
      <c r="D918" t="s">
        <v>130</v>
      </c>
      <c r="E918">
        <v>3169.3830840000001</v>
      </c>
      <c r="F918">
        <v>550.20000000000005</v>
      </c>
      <c r="G918">
        <v>-29.803840835042401</v>
      </c>
      <c r="H918">
        <v>-8.2657485977754792</v>
      </c>
      <c r="I918">
        <v>-14.8057486305346</v>
      </c>
      <c r="J918">
        <v>-12.7973877217963</v>
      </c>
      <c r="K918">
        <v>600.55001144156097</v>
      </c>
      <c r="L918">
        <v>563.72650048765195</v>
      </c>
      <c r="M918">
        <v>20.129719768665801</v>
      </c>
      <c r="N918">
        <v>0.79611196401000295</v>
      </c>
      <c r="O918">
        <v>25.7633587786259</v>
      </c>
      <c r="P918">
        <v>19.6086956521739</v>
      </c>
      <c r="Q918">
        <v>0.157413247786023</v>
      </c>
    </row>
    <row r="919" spans="1:17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995</v>
      </c>
      <c r="E919">
        <v>3155.0140309399999</v>
      </c>
      <c r="F919">
        <v>389.8</v>
      </c>
      <c r="G919">
        <v>-17.568409736208299</v>
      </c>
      <c r="H919">
        <v>-5.2781997489473902</v>
      </c>
      <c r="I919">
        <v>-16.387762527439602</v>
      </c>
      <c r="J919">
        <v>-4.7836627117213002</v>
      </c>
      <c r="K919">
        <v>400.66661088659703</v>
      </c>
      <c r="L919">
        <v>396.34207063183402</v>
      </c>
      <c r="M919">
        <v>40.507770975789597</v>
      </c>
      <c r="N919">
        <v>0.74534020765523701</v>
      </c>
      <c r="O919">
        <v>25.705489994869101</v>
      </c>
      <c r="P919">
        <v>15.3083863333826</v>
      </c>
      <c r="Q919">
        <v>-2.8098767378767001E-2</v>
      </c>
    </row>
    <row r="920" spans="1:17" hidden="1" x14ac:dyDescent="0.3">
      <c r="A920" t="s">
        <v>1990</v>
      </c>
      <c r="B920" t="s">
        <v>1991</v>
      </c>
      <c r="C920" t="str">
        <f>IFERROR(VLOOKUP(Table1[[#This Row],[Ticker]],[1]!Table2[[Symbol]:[Industry]],2,FALSE),"-")</f>
        <v>-</v>
      </c>
      <c r="D920" t="s">
        <v>153</v>
      </c>
      <c r="E920">
        <v>3115.1016368999999</v>
      </c>
      <c r="F920">
        <v>340.5</v>
      </c>
      <c r="G920">
        <v>49.8736278870904</v>
      </c>
      <c r="H920">
        <v>-20.677090096299199</v>
      </c>
      <c r="I920">
        <v>-26.770979056559401</v>
      </c>
      <c r="J920">
        <v>-5.82227596099575</v>
      </c>
      <c r="K920">
        <v>373.71403684125602</v>
      </c>
      <c r="L920">
        <v>347.32431132727999</v>
      </c>
      <c r="M920">
        <v>27.667395778651901</v>
      </c>
      <c r="N920">
        <v>0.80428117163629997</v>
      </c>
      <c r="O920">
        <v>41.908957415565297</v>
      </c>
      <c r="P920">
        <v>85.811732605729802</v>
      </c>
      <c r="Q920">
        <v>7.9442329386024996E-2</v>
      </c>
    </row>
    <row r="921" spans="1:17" hidden="1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144</v>
      </c>
      <c r="E921">
        <v>3112.0030097700001</v>
      </c>
      <c r="F921">
        <v>899.7</v>
      </c>
      <c r="G921">
        <v>587.42233384828501</v>
      </c>
      <c r="H921">
        <v>18.185518922155399</v>
      </c>
      <c r="I921">
        <v>129.80047468448899</v>
      </c>
      <c r="J921">
        <v>3.2385034611775101</v>
      </c>
      <c r="K921">
        <v>743.86553014809795</v>
      </c>
      <c r="L921">
        <v>489.108233703113</v>
      </c>
      <c r="M921">
        <v>54.112989900307902</v>
      </c>
      <c r="N921">
        <v>1.9545371888180401</v>
      </c>
      <c r="O921">
        <v>14.704901633877901</v>
      </c>
      <c r="P921">
        <v>614.04761904761904</v>
      </c>
      <c r="Q921">
        <v>0.17567455350939301</v>
      </c>
    </row>
    <row r="922" spans="1:17" hidden="1" x14ac:dyDescent="0.3">
      <c r="A922" t="s">
        <v>1994</v>
      </c>
      <c r="B922" t="s">
        <v>1995</v>
      </c>
      <c r="C922" t="str">
        <f>IFERROR(VLOOKUP(Table1[[#This Row],[Ticker]],[1]!Table2[[Symbol]:[Industry]],2,FALSE),"-")</f>
        <v>-</v>
      </c>
      <c r="D922" t="s">
        <v>51</v>
      </c>
      <c r="E922">
        <v>3104.3275636839999</v>
      </c>
      <c r="F922">
        <v>60.73</v>
      </c>
      <c r="G922">
        <v>59.767974922415299</v>
      </c>
      <c r="H922">
        <v>-3.6582101978382302</v>
      </c>
      <c r="I922">
        <v>2.7980313388829E-2</v>
      </c>
      <c r="J922">
        <v>-3.96417259020253</v>
      </c>
      <c r="K922">
        <v>55.391600845240902</v>
      </c>
      <c r="L922">
        <v>48.260529678905399</v>
      </c>
      <c r="M922">
        <v>57.959645389748601</v>
      </c>
      <c r="N922">
        <v>1.47950040328479</v>
      </c>
      <c r="O922">
        <v>3.7378560843075799</v>
      </c>
      <c r="P922">
        <v>94.025559105431199</v>
      </c>
      <c r="Q922">
        <v>3.9568572174130002E-3</v>
      </c>
    </row>
    <row r="923" spans="1:17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78</v>
      </c>
      <c r="E923">
        <v>3102.3436517800001</v>
      </c>
      <c r="F923">
        <v>237.35</v>
      </c>
      <c r="G923">
        <v>-21.633765224590999</v>
      </c>
      <c r="H923">
        <v>-9.5487252187880394</v>
      </c>
      <c r="I923">
        <v>-20.339681472261798</v>
      </c>
      <c r="J923">
        <v>-5.4233261070729197</v>
      </c>
      <c r="K923">
        <v>239.211728621633</v>
      </c>
      <c r="L923">
        <v>236.74086873098801</v>
      </c>
      <c r="M923">
        <v>44.673211920496399</v>
      </c>
      <c r="N923">
        <v>0.85205313807326899</v>
      </c>
      <c r="O923">
        <v>28.502211923319901</v>
      </c>
      <c r="P923">
        <v>22.345360824742201</v>
      </c>
      <c r="Q923">
        <v>-6.7813828409648003E-2</v>
      </c>
    </row>
    <row r="924" spans="1:17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375</v>
      </c>
      <c r="E924">
        <v>3087.4509944400002</v>
      </c>
      <c r="F924">
        <v>2191.65</v>
      </c>
      <c r="G924">
        <v>-28.640420641169701</v>
      </c>
      <c r="H924">
        <v>-7.7924095140093401</v>
      </c>
      <c r="I924">
        <v>-0.209908897841417</v>
      </c>
      <c r="J924">
        <v>-6.9039726452625301</v>
      </c>
      <c r="K924">
        <v>1900.0180686608901</v>
      </c>
      <c r="L924">
        <v>1866.46059974283</v>
      </c>
      <c r="M924">
        <v>74.017718684885395</v>
      </c>
      <c r="N924">
        <v>2.6893904664026702</v>
      </c>
      <c r="O924">
        <v>5.6236169096342801</v>
      </c>
      <c r="P924">
        <v>43.151534944480701</v>
      </c>
      <c r="Q924">
        <v>-5.6227135847778997E-2</v>
      </c>
    </row>
    <row r="925" spans="1:17" x14ac:dyDescent="0.3">
      <c r="A925" t="s">
        <v>2000</v>
      </c>
      <c r="B925" t="s">
        <v>2001</v>
      </c>
      <c r="C925" t="str">
        <f>IFERROR(VLOOKUP(Table1[[#This Row],[Ticker]],[1]!Table2[[Symbol]:[Industry]],2,FALSE),"-")</f>
        <v>-</v>
      </c>
      <c r="D925" t="s">
        <v>1150</v>
      </c>
      <c r="E925">
        <v>3082.7182828</v>
      </c>
      <c r="F925">
        <v>426.4</v>
      </c>
      <c r="G925">
        <v>-56.446100360156997</v>
      </c>
      <c r="H925">
        <v>-11.2366259341487</v>
      </c>
      <c r="I925">
        <v>-18.747855675597201</v>
      </c>
      <c r="J925">
        <v>-4.9197894098589199</v>
      </c>
      <c r="K925">
        <v>426.43454223947299</v>
      </c>
      <c r="L925">
        <v>432.46660204970402</v>
      </c>
      <c r="M925">
        <v>38.112056113787901</v>
      </c>
      <c r="N925">
        <v>0.50364906834473899</v>
      </c>
      <c r="O925">
        <v>55.745778611632197</v>
      </c>
      <c r="P925">
        <v>35.365079365079303</v>
      </c>
      <c r="Q925">
        <v>-5.6506187565630002E-3</v>
      </c>
    </row>
    <row r="926" spans="1:17" hidden="1" x14ac:dyDescent="0.3">
      <c r="A926" t="s">
        <v>2002</v>
      </c>
      <c r="B926" t="s">
        <v>2003</v>
      </c>
      <c r="C926" t="str">
        <f>IFERROR(VLOOKUP(Table1[[#This Row],[Ticker]],[1]!Table2[[Symbol]:[Industry]],2,FALSE),"-")</f>
        <v>-</v>
      </c>
      <c r="D926" t="s">
        <v>1468</v>
      </c>
      <c r="E926">
        <v>3074.8755428099998</v>
      </c>
      <c r="F926">
        <v>407.15</v>
      </c>
      <c r="G926">
        <v>38.259558644061201</v>
      </c>
      <c r="H926">
        <v>5.1143073095035501</v>
      </c>
      <c r="I926">
        <v>4.0749179457646703</v>
      </c>
      <c r="J926">
        <v>9.0283155128725898</v>
      </c>
      <c r="K926">
        <v>369.36619887501502</v>
      </c>
      <c r="L926">
        <v>326.11190331216102</v>
      </c>
      <c r="M926">
        <v>58.6024144496213</v>
      </c>
      <c r="N926">
        <v>2.2422576696623402</v>
      </c>
      <c r="O926">
        <v>9.0507184084489705</v>
      </c>
      <c r="P926">
        <v>66.796394920114693</v>
      </c>
      <c r="Q926">
        <v>2.8646318736540999E-2</v>
      </c>
    </row>
    <row r="927" spans="1:17" hidden="1" x14ac:dyDescent="0.3">
      <c r="A927" t="s">
        <v>2004</v>
      </c>
      <c r="B927" t="s">
        <v>2005</v>
      </c>
      <c r="C927" t="str">
        <f>IFERROR(VLOOKUP(Table1[[#This Row],[Ticker]],[1]!Table2[[Symbol]:[Industry]],2,FALSE),"-")</f>
        <v>-</v>
      </c>
      <c r="D927" t="s">
        <v>46</v>
      </c>
      <c r="E927">
        <v>3060.8667546299998</v>
      </c>
      <c r="F927">
        <v>455.3</v>
      </c>
      <c r="G927">
        <v>116.470269219291</v>
      </c>
      <c r="H927">
        <v>-7.7757587402572304</v>
      </c>
      <c r="I927">
        <v>50.660713139396996</v>
      </c>
      <c r="J927">
        <v>-10.6121311863052</v>
      </c>
      <c r="K927">
        <v>442.528356279815</v>
      </c>
      <c r="L927">
        <v>327.85964340915501</v>
      </c>
      <c r="M927">
        <v>38.245259128327703</v>
      </c>
      <c r="N927">
        <v>0.16802582603264801</v>
      </c>
      <c r="O927">
        <v>41.884471776850397</v>
      </c>
      <c r="P927">
        <v>190.926517571885</v>
      </c>
      <c r="Q927">
        <v>4.1707759368942998E-2</v>
      </c>
    </row>
    <row r="928" spans="1:17" x14ac:dyDescent="0.3">
      <c r="A928" t="s">
        <v>2006</v>
      </c>
      <c r="B928" t="s">
        <v>2007</v>
      </c>
      <c r="C928" t="str">
        <f>IFERROR(VLOOKUP(Table1[[#This Row],[Ticker]],[1]!Table2[[Symbol]:[Industry]],2,FALSE),"-")</f>
        <v>-</v>
      </c>
      <c r="D928" t="s">
        <v>260</v>
      </c>
      <c r="E928">
        <v>3060.8157080000001</v>
      </c>
      <c r="F928">
        <v>315.8</v>
      </c>
      <c r="G928">
        <v>-2.9181695540532901</v>
      </c>
      <c r="H928">
        <v>-10.0699605374878</v>
      </c>
      <c r="I928">
        <v>-24.954644487463501</v>
      </c>
      <c r="J928">
        <v>-2.57429267935282</v>
      </c>
      <c r="K928">
        <v>326.73730308754</v>
      </c>
      <c r="L928">
        <v>304.42676030892397</v>
      </c>
      <c r="M928">
        <v>37.169639161149</v>
      </c>
      <c r="N928">
        <v>0.302523027157034</v>
      </c>
      <c r="O928">
        <v>27.153261557947999</v>
      </c>
      <c r="P928">
        <v>48.262910798122</v>
      </c>
      <c r="Q928">
        <v>9.4259737378624003E-2</v>
      </c>
    </row>
    <row r="929" spans="1:17" x14ac:dyDescent="0.3">
      <c r="A929" t="s">
        <v>2008</v>
      </c>
      <c r="B929" t="s">
        <v>2009</v>
      </c>
      <c r="C929" t="str">
        <f>IFERROR(VLOOKUP(Table1[[#This Row],[Ticker]],[1]!Table2[[Symbol]:[Industry]],2,FALSE),"-")</f>
        <v>-</v>
      </c>
      <c r="D929" t="s">
        <v>92</v>
      </c>
      <c r="E929">
        <v>3056.51625917</v>
      </c>
      <c r="F929">
        <v>711.05</v>
      </c>
      <c r="G929">
        <v>-59.083405016263796</v>
      </c>
      <c r="H929">
        <v>-16.287184909151801</v>
      </c>
      <c r="I929">
        <v>-18.479003863233999</v>
      </c>
      <c r="J929">
        <v>-4.7426497163574499</v>
      </c>
      <c r="K929">
        <v>762.83749305993399</v>
      </c>
      <c r="L929">
        <v>800.56696195083202</v>
      </c>
      <c r="M929">
        <v>34.108589118018898</v>
      </c>
      <c r="N929">
        <v>1.26850756671706</v>
      </c>
      <c r="O929">
        <v>58.596441881724203</v>
      </c>
      <c r="P929">
        <v>14.907886231415601</v>
      </c>
    </row>
    <row r="930" spans="1:17" hidden="1" x14ac:dyDescent="0.3">
      <c r="A930" t="s">
        <v>2010</v>
      </c>
      <c r="B930" t="s">
        <v>2011</v>
      </c>
      <c r="C930" t="str">
        <f>IFERROR(VLOOKUP(Table1[[#This Row],[Ticker]],[1]!Table2[[Symbol]:[Industry]],2,FALSE),"-")</f>
        <v>-</v>
      </c>
      <c r="D930" t="s">
        <v>375</v>
      </c>
      <c r="E930">
        <v>3050.0162965760001</v>
      </c>
      <c r="F930">
        <v>206.72</v>
      </c>
      <c r="G930">
        <v>52.172879757957098</v>
      </c>
      <c r="H930">
        <v>20.655548542333399</v>
      </c>
      <c r="I930">
        <v>58.095701319066002</v>
      </c>
      <c r="J930">
        <v>20.2343477517514</v>
      </c>
      <c r="K930">
        <v>171.03290321007199</v>
      </c>
      <c r="L930">
        <v>140.50481970450801</v>
      </c>
      <c r="M930">
        <v>72.947361288098193</v>
      </c>
      <c r="N930">
        <v>1.84937945957053</v>
      </c>
      <c r="O930">
        <v>11.0197368421052</v>
      </c>
      <c r="P930">
        <v>117.6</v>
      </c>
      <c r="Q930">
        <v>0.131135484281306</v>
      </c>
    </row>
    <row r="931" spans="1:17" hidden="1" x14ac:dyDescent="0.3">
      <c r="A931" t="s">
        <v>2012</v>
      </c>
      <c r="B931" t="s">
        <v>2013</v>
      </c>
      <c r="C931" t="str">
        <f>IFERROR(VLOOKUP(Table1[[#This Row],[Ticker]],[1]!Table2[[Symbol]:[Industry]],2,FALSE),"-")</f>
        <v>-</v>
      </c>
      <c r="D931" t="s">
        <v>2014</v>
      </c>
      <c r="E931">
        <v>3048.9391590299902</v>
      </c>
      <c r="F931">
        <v>687.3</v>
      </c>
      <c r="G931">
        <v>81.486935866222396</v>
      </c>
      <c r="H931">
        <v>3.9235178751562101</v>
      </c>
      <c r="I931">
        <v>96.069114913247105</v>
      </c>
      <c r="J931">
        <v>-0.83130695190334203</v>
      </c>
      <c r="K931">
        <v>559.48031892523704</v>
      </c>
      <c r="M931">
        <v>58.811561624800497</v>
      </c>
      <c r="N931">
        <v>0.76663925471002103</v>
      </c>
      <c r="O931">
        <v>6.4891604830496101</v>
      </c>
      <c r="P931">
        <v>168.686473807662</v>
      </c>
    </row>
    <row r="932" spans="1:17" x14ac:dyDescent="0.3">
      <c r="A932" t="s">
        <v>2015</v>
      </c>
      <c r="B932" t="s">
        <v>2016</v>
      </c>
      <c r="C932" t="str">
        <f>IFERROR(VLOOKUP(Table1[[#This Row],[Ticker]],[1]!Table2[[Symbol]:[Industry]],2,FALSE),"-")</f>
        <v>-</v>
      </c>
      <c r="D932" t="s">
        <v>491</v>
      </c>
      <c r="E932">
        <v>3048.8671207000002</v>
      </c>
      <c r="F932">
        <v>419.45</v>
      </c>
      <c r="G932">
        <v>-0.23410054469309499</v>
      </c>
      <c r="H932">
        <v>13.211593730301299</v>
      </c>
      <c r="I932">
        <v>10.522792184334699</v>
      </c>
      <c r="J932">
        <v>-1.1771542324865301</v>
      </c>
      <c r="K932">
        <v>380.182930166473</v>
      </c>
      <c r="L932">
        <v>356.49098527730501</v>
      </c>
      <c r="M932">
        <v>60.184890492733601</v>
      </c>
      <c r="N932">
        <v>1.6174166288113201</v>
      </c>
      <c r="O932">
        <v>10.3826439384908</v>
      </c>
      <c r="P932">
        <v>42.162345365192301</v>
      </c>
      <c r="Q932">
        <v>-1.0881778739034001E-2</v>
      </c>
    </row>
    <row r="933" spans="1:17" x14ac:dyDescent="0.3">
      <c r="A933" t="s">
        <v>2017</v>
      </c>
      <c r="B933" t="s">
        <v>2018</v>
      </c>
      <c r="C933" t="str">
        <f>IFERROR(VLOOKUP(Table1[[#This Row],[Ticker]],[1]!Table2[[Symbol]:[Industry]],2,FALSE),"-")</f>
        <v>-</v>
      </c>
      <c r="D933" t="s">
        <v>542</v>
      </c>
      <c r="E933">
        <v>3041.0118645719999</v>
      </c>
      <c r="F933">
        <v>53.02</v>
      </c>
      <c r="G933">
        <v>-12.714241440277201</v>
      </c>
      <c r="H933">
        <v>-10.858889557809601</v>
      </c>
      <c r="I933">
        <v>9.8439000297220804</v>
      </c>
      <c r="J933">
        <v>-8.7731319232328193</v>
      </c>
      <c r="K933">
        <v>52.382201952327001</v>
      </c>
      <c r="L933">
        <v>46.307217758325301</v>
      </c>
      <c r="M933">
        <v>44.984677779632598</v>
      </c>
      <c r="N933">
        <v>0.921207933321877</v>
      </c>
      <c r="O933">
        <v>17.427385892116099</v>
      </c>
      <c r="P933">
        <v>59.458646616541301</v>
      </c>
      <c r="Q933">
        <v>-6.1048662747301002E-2</v>
      </c>
    </row>
    <row r="934" spans="1:17" hidden="1" x14ac:dyDescent="0.3">
      <c r="A934" t="s">
        <v>2019</v>
      </c>
      <c r="B934" t="s">
        <v>2020</v>
      </c>
      <c r="C934" t="str">
        <f>IFERROR(VLOOKUP(Table1[[#This Row],[Ticker]],[1]!Table2[[Symbol]:[Industry]],2,FALSE),"-")</f>
        <v>-</v>
      </c>
      <c r="D934" t="s">
        <v>46</v>
      </c>
      <c r="E934">
        <v>3040.4233095499999</v>
      </c>
      <c r="F934">
        <v>2429.9</v>
      </c>
      <c r="G934">
        <v>54.987874376384198</v>
      </c>
      <c r="H934">
        <v>15.9839254442974</v>
      </c>
      <c r="I934">
        <v>27.324245500148098</v>
      </c>
      <c r="J934">
        <v>-2.7457554082449902</v>
      </c>
      <c r="K934">
        <v>2247.4913906034599</v>
      </c>
      <c r="L934">
        <v>1878.54754957917</v>
      </c>
      <c r="M934">
        <v>55.703616385706198</v>
      </c>
      <c r="N934">
        <v>1.1133453365687001</v>
      </c>
      <c r="O934">
        <v>8.6464463558170994</v>
      </c>
      <c r="P934">
        <v>95.157015500762995</v>
      </c>
      <c r="Q934">
        <v>0.16177351818923699</v>
      </c>
    </row>
    <row r="935" spans="1:17" hidden="1" x14ac:dyDescent="0.3">
      <c r="A935" t="s">
        <v>2021</v>
      </c>
      <c r="B935" t="s">
        <v>2022</v>
      </c>
      <c r="C935" t="str">
        <f>IFERROR(VLOOKUP(Table1[[#This Row],[Ticker]],[1]!Table2[[Symbol]:[Industry]],2,FALSE),"-")</f>
        <v>-</v>
      </c>
      <c r="D935" t="s">
        <v>130</v>
      </c>
      <c r="E935">
        <v>3033.9353995299998</v>
      </c>
      <c r="F935">
        <v>17.57</v>
      </c>
      <c r="G935">
        <v>51.016083848285199</v>
      </c>
      <c r="H935">
        <v>-11.4150893340277</v>
      </c>
      <c r="I935">
        <v>-59.040610250235197</v>
      </c>
      <c r="J935">
        <v>-6.3050122520049197</v>
      </c>
      <c r="K935">
        <v>18.782012772413999</v>
      </c>
      <c r="L935">
        <v>17.884947539823301</v>
      </c>
      <c r="M935">
        <v>43.6282031496416</v>
      </c>
      <c r="N935">
        <v>0.66695853075219202</v>
      </c>
      <c r="O935">
        <v>93.227091633466102</v>
      </c>
      <c r="P935">
        <v>101.260022909507</v>
      </c>
      <c r="Q935">
        <v>8.9177680556319E-2</v>
      </c>
    </row>
    <row r="936" spans="1:17" hidden="1" x14ac:dyDescent="0.3">
      <c r="A936" t="s">
        <v>2023</v>
      </c>
      <c r="B936" t="s">
        <v>2024</v>
      </c>
      <c r="C936" t="str">
        <f>IFERROR(VLOOKUP(Table1[[#This Row],[Ticker]],[1]!Table2[[Symbol]:[Industry]],2,FALSE),"-")</f>
        <v>-</v>
      </c>
      <c r="D936" t="s">
        <v>51</v>
      </c>
      <c r="E936">
        <v>3030.5704451490001</v>
      </c>
      <c r="F936">
        <v>138.97</v>
      </c>
      <c r="G936">
        <v>96.954080668634901</v>
      </c>
      <c r="H936">
        <v>-1.88400797164999</v>
      </c>
      <c r="I936">
        <v>7.5295029367756898</v>
      </c>
      <c r="J936">
        <v>-8.4023805167230403</v>
      </c>
      <c r="K936">
        <v>123.02412975652</v>
      </c>
      <c r="L936">
        <v>103.21382380544701</v>
      </c>
      <c r="M936">
        <v>53.646621983212803</v>
      </c>
      <c r="N936">
        <v>1.1012368407677899</v>
      </c>
      <c r="O936">
        <v>9.8006764049794999</v>
      </c>
      <c r="P936">
        <v>128.75720164609001</v>
      </c>
      <c r="Q936">
        <v>6.0228557692337002E-2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Row],[Ticker]],[1]!Table2[[Symbol]:[Industry]],2,FALSE),"-")</f>
        <v>-</v>
      </c>
      <c r="D937" t="s">
        <v>21</v>
      </c>
      <c r="E937">
        <v>3029.0385630000001</v>
      </c>
      <c r="F937">
        <v>299.45</v>
      </c>
      <c r="G937">
        <v>-28.4808065998091</v>
      </c>
      <c r="H937">
        <v>-8.1622157708093095</v>
      </c>
      <c r="I937">
        <v>-14.676994342411501</v>
      </c>
      <c r="J937">
        <v>-7.2227340592142903</v>
      </c>
      <c r="K937">
        <v>284.71283272758598</v>
      </c>
      <c r="L937">
        <v>282.68623595886402</v>
      </c>
      <c r="M937">
        <v>58.080120905356701</v>
      </c>
      <c r="N937">
        <v>1.11302726283636</v>
      </c>
      <c r="O937">
        <v>34.312906996159597</v>
      </c>
      <c r="P937">
        <v>42.629197427958999</v>
      </c>
      <c r="Q937">
        <v>0.148966509321977</v>
      </c>
    </row>
    <row r="938" spans="1:17" hidden="1" x14ac:dyDescent="0.3">
      <c r="A938" t="s">
        <v>2027</v>
      </c>
      <c r="B938" t="s">
        <v>2028</v>
      </c>
      <c r="C938" t="str">
        <f>IFERROR(VLOOKUP(Table1[[#This Row],[Ticker]],[1]!Table2[[Symbol]:[Industry]],2,FALSE),"-")</f>
        <v>-</v>
      </c>
      <c r="D938" t="s">
        <v>387</v>
      </c>
      <c r="E938">
        <v>3024.4701675000001</v>
      </c>
      <c r="F938">
        <v>1765.65</v>
      </c>
      <c r="G938">
        <v>336.93104828083699</v>
      </c>
      <c r="H938">
        <v>-3.515403946707</v>
      </c>
      <c r="I938">
        <v>143.93522619343099</v>
      </c>
      <c r="J938">
        <v>3.36190753734583</v>
      </c>
      <c r="K938">
        <v>1619.1805710986901</v>
      </c>
      <c r="L938">
        <v>1057.3292213940699</v>
      </c>
      <c r="M938">
        <v>47.520073428158703</v>
      </c>
      <c r="N938">
        <v>0.727447393929749</v>
      </c>
      <c r="O938">
        <v>23.421969246453099</v>
      </c>
      <c r="P938">
        <v>383.73972602739701</v>
      </c>
      <c r="Q938">
        <v>0.27144528997246298</v>
      </c>
    </row>
    <row r="939" spans="1:17" hidden="1" x14ac:dyDescent="0.3">
      <c r="A939" t="s">
        <v>2029</v>
      </c>
      <c r="B939" t="s">
        <v>2030</v>
      </c>
      <c r="C939" t="str">
        <f>IFERROR(VLOOKUP(Table1[[#This Row],[Ticker]],[1]!Table2[[Symbol]:[Industry]],2,FALSE),"-")</f>
        <v>-</v>
      </c>
      <c r="D939" t="s">
        <v>203</v>
      </c>
      <c r="E939">
        <v>3012.3454731299998</v>
      </c>
      <c r="F939">
        <v>2081.5500000000002</v>
      </c>
      <c r="G939">
        <v>49.110757666421698</v>
      </c>
      <c r="H939">
        <v>-4.40367726122712</v>
      </c>
      <c r="I939">
        <v>19.125049853719698</v>
      </c>
      <c r="J939">
        <v>-3.5470218741164001</v>
      </c>
      <c r="K939">
        <v>2072.8834277224801</v>
      </c>
      <c r="L939">
        <v>1816.29152726799</v>
      </c>
      <c r="M939">
        <v>50.310528357011897</v>
      </c>
      <c r="N939">
        <v>1.7351972488829199</v>
      </c>
      <c r="O939">
        <v>19.141985539621899</v>
      </c>
      <c r="P939">
        <v>81.953671328671305</v>
      </c>
      <c r="Q939">
        <v>0.120218576712237</v>
      </c>
    </row>
    <row r="940" spans="1:17" x14ac:dyDescent="0.3">
      <c r="A940" t="s">
        <v>2031</v>
      </c>
      <c r="B940" t="s">
        <v>2032</v>
      </c>
      <c r="C940" t="str">
        <f>IFERROR(VLOOKUP(Table1[[#This Row],[Ticker]],[1]!Table2[[Symbol]:[Industry]],2,FALSE),"-")</f>
        <v>-</v>
      </c>
      <c r="D940" t="s">
        <v>196</v>
      </c>
      <c r="E940">
        <v>3010.8625563800001</v>
      </c>
      <c r="F940">
        <v>192.04</v>
      </c>
      <c r="G940">
        <v>-4.0338849212338301</v>
      </c>
      <c r="H940">
        <v>7.2124852645340596</v>
      </c>
      <c r="I940">
        <v>-21.243175912093701</v>
      </c>
      <c r="J940">
        <v>11.18980304349</v>
      </c>
      <c r="K940">
        <v>179.46277712032099</v>
      </c>
      <c r="L940">
        <v>183.79810858767999</v>
      </c>
      <c r="M940">
        <v>62.4996887557867</v>
      </c>
      <c r="N940">
        <v>2.3106562252832599</v>
      </c>
      <c r="O940">
        <v>47.365132264111601</v>
      </c>
      <c r="P940">
        <v>44.390977443609003</v>
      </c>
      <c r="Q940">
        <v>-1.0226195148778001E-2</v>
      </c>
    </row>
    <row r="941" spans="1:17" hidden="1" x14ac:dyDescent="0.3">
      <c r="A941" t="s">
        <v>2033</v>
      </c>
      <c r="B941" t="s">
        <v>2034</v>
      </c>
      <c r="C941" t="str">
        <f>IFERROR(VLOOKUP(Table1[[#This Row],[Ticker]],[1]!Table2[[Symbol]:[Industry]],2,FALSE),"-")</f>
        <v>-</v>
      </c>
      <c r="D941" t="s">
        <v>260</v>
      </c>
      <c r="E941">
        <v>3009.02</v>
      </c>
      <c r="F941">
        <v>15045.1</v>
      </c>
      <c r="G941">
        <v>-13.3260412542261</v>
      </c>
      <c r="H941">
        <v>-2.80535341503903</v>
      </c>
      <c r="I941">
        <v>3.5017514277005901</v>
      </c>
      <c r="J941">
        <v>-1.65746396173889</v>
      </c>
      <c r="K941">
        <v>15060.189156611799</v>
      </c>
      <c r="L941">
        <v>13631.1005497282</v>
      </c>
      <c r="M941">
        <v>42.945935167391802</v>
      </c>
      <c r="N941">
        <v>0.47030539678185701</v>
      </c>
      <c r="O941">
        <v>12.993931579052299</v>
      </c>
      <c r="P941">
        <v>44.650514373617902</v>
      </c>
      <c r="Q941">
        <v>0.146537312994968</v>
      </c>
    </row>
    <row r="942" spans="1:17" hidden="1" x14ac:dyDescent="0.3">
      <c r="A942" t="s">
        <v>2035</v>
      </c>
      <c r="B942" t="s">
        <v>2036</v>
      </c>
      <c r="C942" t="str">
        <f>IFERROR(VLOOKUP(Table1[[#This Row],[Ticker]],[1]!Table2[[Symbol]:[Industry]],2,FALSE),"-")</f>
        <v>-</v>
      </c>
      <c r="D942" t="s">
        <v>21</v>
      </c>
      <c r="E942">
        <v>3005.5297676949999</v>
      </c>
      <c r="F942">
        <v>560.95000000000005</v>
      </c>
      <c r="G942">
        <v>175.82901810803901</v>
      </c>
      <c r="H942">
        <v>0.77120506202686301</v>
      </c>
      <c r="I942">
        <v>9.8282509851712394</v>
      </c>
      <c r="J942">
        <v>-6.1190503521385304</v>
      </c>
      <c r="K942">
        <v>536.311941488765</v>
      </c>
      <c r="L942">
        <v>448.62662600558599</v>
      </c>
      <c r="M942">
        <v>45.5650010967424</v>
      </c>
      <c r="N942">
        <v>0.92182575666272903</v>
      </c>
      <c r="O942">
        <v>18.014083251626701</v>
      </c>
      <c r="P942">
        <v>211.46585230427499</v>
      </c>
      <c r="Q942">
        <v>8.7077207930510006E-2</v>
      </c>
    </row>
    <row r="943" spans="1:17" hidden="1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-</v>
      </c>
      <c r="D943" t="s">
        <v>279</v>
      </c>
      <c r="E943">
        <v>2996.7903700000002</v>
      </c>
      <c r="F943">
        <v>326.89999999999998</v>
      </c>
      <c r="G943">
        <v>108.354392305996</v>
      </c>
      <c r="H943">
        <v>21.1432666026266</v>
      </c>
      <c r="I943">
        <v>59.956355391785898</v>
      </c>
      <c r="J943">
        <v>16.474038110878599</v>
      </c>
      <c r="K943">
        <v>254.16188715852201</v>
      </c>
      <c r="L943">
        <v>213.33808272773501</v>
      </c>
      <c r="M943">
        <v>84.030506779354297</v>
      </c>
      <c r="N943">
        <v>3.0945291283424798</v>
      </c>
      <c r="O943">
        <v>4.8944631385744897</v>
      </c>
      <c r="P943">
        <v>132.91770573566001</v>
      </c>
      <c r="Q943">
        <v>0.13853129872633901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2041</v>
      </c>
      <c r="E944">
        <v>2990.82</v>
      </c>
      <c r="F944">
        <v>1068.1500000000001</v>
      </c>
      <c r="G944">
        <v>163.11459211330299</v>
      </c>
      <c r="H944">
        <v>-28.780976320604299</v>
      </c>
      <c r="I944">
        <v>21.9952261546923</v>
      </c>
      <c r="J944">
        <v>-15.273743538942799</v>
      </c>
      <c r="K944">
        <v>1138.6770072843201</v>
      </c>
      <c r="L944">
        <v>851.81152857361701</v>
      </c>
      <c r="M944">
        <v>31.348787818902899</v>
      </c>
      <c r="N944">
        <v>0.20969799090546301</v>
      </c>
      <c r="O944">
        <v>36.493001919206101</v>
      </c>
      <c r="P944">
        <v>197.493385322378</v>
      </c>
      <c r="Q944">
        <v>0.10152285217929399</v>
      </c>
    </row>
    <row r="945" spans="1:17" x14ac:dyDescent="0.3">
      <c r="A945" t="s">
        <v>2042</v>
      </c>
      <c r="B945" t="s">
        <v>2043</v>
      </c>
      <c r="C945" t="str">
        <f>IFERROR(VLOOKUP(Table1[[#This Row],[Ticker]],[1]!Table2[[Symbol]:[Industry]],2,FALSE),"-")</f>
        <v>-</v>
      </c>
      <c r="D945" t="s">
        <v>130</v>
      </c>
      <c r="E945">
        <v>2979.1304692499998</v>
      </c>
      <c r="F945">
        <v>1023.35</v>
      </c>
      <c r="G945">
        <v>-30.8928582057491</v>
      </c>
      <c r="H945">
        <v>-21.147400191360902</v>
      </c>
      <c r="I945">
        <v>-19.410413091098</v>
      </c>
      <c r="J945">
        <v>-5.91446812614954</v>
      </c>
      <c r="K945">
        <v>1157.84918585538</v>
      </c>
      <c r="L945">
        <v>1132.8695627531999</v>
      </c>
      <c r="M945">
        <v>25.094275730641101</v>
      </c>
      <c r="N945">
        <v>0.945246629790367</v>
      </c>
      <c r="O945">
        <v>32.799140079151798</v>
      </c>
      <c r="P945">
        <v>7.1570680628272303</v>
      </c>
      <c r="Q945">
        <v>-2.9997739226564998E-2</v>
      </c>
    </row>
    <row r="946" spans="1:17" hidden="1" x14ac:dyDescent="0.3">
      <c r="A946" t="s">
        <v>2044</v>
      </c>
      <c r="B946" t="s">
        <v>2045</v>
      </c>
      <c r="C946" t="str">
        <f>IFERROR(VLOOKUP(Table1[[#This Row],[Ticker]],[1]!Table2[[Symbol]:[Industry]],2,FALSE),"-")</f>
        <v>-</v>
      </c>
      <c r="D946" t="s">
        <v>57</v>
      </c>
      <c r="E946">
        <v>2976.0439903400002</v>
      </c>
      <c r="F946">
        <v>475.7</v>
      </c>
      <c r="G946">
        <v>12.888476309801501</v>
      </c>
      <c r="H946">
        <v>-17.886699560939501</v>
      </c>
      <c r="I946">
        <v>-10.614183673855701</v>
      </c>
      <c r="J946">
        <v>-11.1268120590334</v>
      </c>
      <c r="K946">
        <v>522.03247308436596</v>
      </c>
      <c r="L946">
        <v>459.20295605851697</v>
      </c>
      <c r="M946">
        <v>27.429375736144401</v>
      </c>
      <c r="N946">
        <v>1.21763468760241</v>
      </c>
      <c r="O946">
        <v>22.051713264662599</v>
      </c>
      <c r="P946">
        <v>42.042400716631803</v>
      </c>
      <c r="Q946">
        <v>3.4912005173352002E-2</v>
      </c>
    </row>
    <row r="947" spans="1:17" x14ac:dyDescent="0.3">
      <c r="A947" t="s">
        <v>2046</v>
      </c>
      <c r="B947" t="s">
        <v>2047</v>
      </c>
      <c r="C947" t="str">
        <f>IFERROR(VLOOKUP(Table1[[#This Row],[Ticker]],[1]!Table2[[Symbol]:[Industry]],2,FALSE),"-")</f>
        <v>-</v>
      </c>
      <c r="D947" t="s">
        <v>51</v>
      </c>
      <c r="E947">
        <v>2971.9542891999999</v>
      </c>
      <c r="F947">
        <v>322.39999999999998</v>
      </c>
      <c r="G947">
        <v>-23.781895949694501</v>
      </c>
      <c r="H947">
        <v>-8.5318273734891399</v>
      </c>
      <c r="I947">
        <v>-20.737321648035099</v>
      </c>
      <c r="J947">
        <v>-0.95660126400454104</v>
      </c>
      <c r="K947">
        <v>327.89350548816998</v>
      </c>
      <c r="L947">
        <v>338.056000065717</v>
      </c>
      <c r="M947">
        <v>44.793317767100199</v>
      </c>
      <c r="N947">
        <v>0.76814817329460605</v>
      </c>
      <c r="O947">
        <v>28.7220843672456</v>
      </c>
      <c r="P947">
        <v>12.4912770411723</v>
      </c>
      <c r="Q947">
        <v>-0.104117594893122</v>
      </c>
    </row>
    <row r="948" spans="1:17" hidden="1" x14ac:dyDescent="0.3">
      <c r="A948" t="s">
        <v>2048</v>
      </c>
      <c r="B948" t="s">
        <v>2049</v>
      </c>
      <c r="C948" t="str">
        <f>IFERROR(VLOOKUP(Table1[[#This Row],[Ticker]],[1]!Table2[[Symbol]:[Industry]],2,FALSE),"-")</f>
        <v>-</v>
      </c>
      <c r="D948" t="s">
        <v>290</v>
      </c>
      <c r="E948">
        <v>2960.7752420500001</v>
      </c>
      <c r="F948">
        <v>701.5</v>
      </c>
      <c r="G948">
        <v>522.26205344754806</v>
      </c>
      <c r="H948">
        <v>17.289689855324902</v>
      </c>
      <c r="I948">
        <v>50.563914212810801</v>
      </c>
      <c r="J948">
        <v>11.253865272254099</v>
      </c>
      <c r="K948">
        <v>590.896134931657</v>
      </c>
      <c r="L948">
        <v>453.60902614591498</v>
      </c>
      <c r="M948">
        <v>82.751088716820107</v>
      </c>
      <c r="N948">
        <v>0.99875784415769897</v>
      </c>
      <c r="O948">
        <v>6.0513186029935904</v>
      </c>
      <c r="P948">
        <v>606.445115810674</v>
      </c>
      <c r="Q948">
        <v>0.18188507131661999</v>
      </c>
    </row>
    <row r="949" spans="1:17" hidden="1" x14ac:dyDescent="0.3">
      <c r="A949" t="s">
        <v>2050</v>
      </c>
      <c r="B949" t="s">
        <v>2051</v>
      </c>
      <c r="C949" t="str">
        <f>IFERROR(VLOOKUP(Table1[[#This Row],[Ticker]],[1]!Table2[[Symbol]:[Industry]],2,FALSE),"-")</f>
        <v>-</v>
      </c>
      <c r="D949" t="s">
        <v>230</v>
      </c>
      <c r="E949">
        <v>2949.9153738599998</v>
      </c>
      <c r="F949">
        <v>132.34</v>
      </c>
      <c r="G949">
        <v>35.461866980815302</v>
      </c>
      <c r="H949">
        <v>32.857002630143597</v>
      </c>
      <c r="I949">
        <v>25.289074640974</v>
      </c>
      <c r="J949">
        <v>3.0454284466505399</v>
      </c>
      <c r="K949">
        <v>104.741729335004</v>
      </c>
      <c r="L949">
        <v>87.804258113368107</v>
      </c>
      <c r="M949">
        <v>70.974946666444197</v>
      </c>
      <c r="N949">
        <v>1.58710346711048</v>
      </c>
      <c r="O949">
        <v>0</v>
      </c>
      <c r="P949">
        <v>90.417266187050302</v>
      </c>
      <c r="Q949">
        <v>0.262230933268297</v>
      </c>
    </row>
    <row r="950" spans="1:17" hidden="1" x14ac:dyDescent="0.3">
      <c r="A950" t="s">
        <v>2052</v>
      </c>
      <c r="B950" t="s">
        <v>2053</v>
      </c>
      <c r="C950" t="str">
        <f>IFERROR(VLOOKUP(Table1[[#This Row],[Ticker]],[1]!Table2[[Symbol]:[Industry]],2,FALSE),"-")</f>
        <v>-</v>
      </c>
      <c r="D950" t="s">
        <v>130</v>
      </c>
      <c r="E950">
        <v>2947.510405</v>
      </c>
      <c r="F950">
        <v>580.54999999999995</v>
      </c>
      <c r="G950">
        <v>-44.916840904864202</v>
      </c>
      <c r="H950">
        <v>-4.3317476618573902</v>
      </c>
      <c r="I950">
        <v>-18.883110786794202</v>
      </c>
      <c r="J950">
        <v>0.49729767261944902</v>
      </c>
      <c r="K950">
        <v>589.37350329809499</v>
      </c>
      <c r="L950">
        <v>645.16328510302196</v>
      </c>
      <c r="M950">
        <v>45.058190332358699</v>
      </c>
      <c r="N950">
        <v>1.21754778867158</v>
      </c>
      <c r="O950">
        <v>47.963138403238297</v>
      </c>
      <c r="P950">
        <v>15.878243512974</v>
      </c>
      <c r="Q950">
        <v>2.7099958580542E-2</v>
      </c>
    </row>
    <row r="951" spans="1:17" hidden="1" x14ac:dyDescent="0.3">
      <c r="A951" t="s">
        <v>2054</v>
      </c>
      <c r="B951" t="s">
        <v>2055</v>
      </c>
      <c r="C951" t="str">
        <f>IFERROR(VLOOKUP(Table1[[#This Row],[Ticker]],[1]!Table2[[Symbol]:[Industry]],2,FALSE),"-")</f>
        <v>-</v>
      </c>
      <c r="D951" t="s">
        <v>210</v>
      </c>
      <c r="E951">
        <v>2944.5659524799999</v>
      </c>
      <c r="F951">
        <v>948.7</v>
      </c>
      <c r="G951">
        <v>24.901834005221801</v>
      </c>
      <c r="H951">
        <v>13.4388095148972</v>
      </c>
      <c r="I951">
        <v>47.839033816348802</v>
      </c>
      <c r="J951">
        <v>12.5286886066764</v>
      </c>
      <c r="K951">
        <v>808.987096049049</v>
      </c>
      <c r="L951">
        <v>691.96478812598502</v>
      </c>
      <c r="M951">
        <v>68.743445452371006</v>
      </c>
      <c r="N951">
        <v>2.1465203678035598</v>
      </c>
      <c r="O951">
        <v>7.5155475914408996</v>
      </c>
      <c r="P951">
        <v>71.8503758717507</v>
      </c>
      <c r="Q951">
        <v>8.6623080092342999E-2</v>
      </c>
    </row>
    <row r="952" spans="1:17" hidden="1" x14ac:dyDescent="0.3">
      <c r="A952" t="s">
        <v>2056</v>
      </c>
      <c r="B952" t="s">
        <v>2057</v>
      </c>
      <c r="C952" t="str">
        <f>IFERROR(VLOOKUP(Table1[[#This Row],[Ticker]],[1]!Table2[[Symbol]:[Industry]],2,FALSE),"-")</f>
        <v>-</v>
      </c>
      <c r="D952" t="s">
        <v>130</v>
      </c>
      <c r="E952">
        <v>2943.3556516449999</v>
      </c>
      <c r="F952">
        <v>899.05</v>
      </c>
      <c r="G952">
        <v>63.787595961902497</v>
      </c>
      <c r="H952">
        <v>-11.64480006006</v>
      </c>
      <c r="I952">
        <v>-26.820834326465999</v>
      </c>
      <c r="J952">
        <v>-4.0059495184070899</v>
      </c>
      <c r="K952">
        <v>911.75109645385203</v>
      </c>
      <c r="L952">
        <v>865.32683151636797</v>
      </c>
      <c r="M952">
        <v>45.068573797039697</v>
      </c>
      <c r="N952">
        <v>1.0181861603917</v>
      </c>
      <c r="O952">
        <v>29.9983315722151</v>
      </c>
      <c r="P952">
        <v>89.273684210526298</v>
      </c>
      <c r="Q952">
        <v>0.11465990112980499</v>
      </c>
    </row>
    <row r="953" spans="1:17" hidden="1" x14ac:dyDescent="0.3">
      <c r="A953" t="s">
        <v>2058</v>
      </c>
      <c r="B953" t="s">
        <v>2059</v>
      </c>
      <c r="C953" t="str">
        <f>IFERROR(VLOOKUP(Table1[[#This Row],[Ticker]],[1]!Table2[[Symbol]:[Industry]],2,FALSE),"-")</f>
        <v>-</v>
      </c>
      <c r="D953" t="s">
        <v>138</v>
      </c>
      <c r="E953">
        <v>2939.6032767000002</v>
      </c>
      <c r="F953">
        <v>574.04999999999995</v>
      </c>
      <c r="G953">
        <v>38.475401804985303</v>
      </c>
      <c r="H953">
        <v>-9.6142326868795802</v>
      </c>
      <c r="I953">
        <v>25.044483987204998</v>
      </c>
      <c r="J953">
        <v>-2.9381204180540701</v>
      </c>
      <c r="K953">
        <v>557.76129180984901</v>
      </c>
      <c r="L953">
        <v>472.14054282701801</v>
      </c>
      <c r="M953">
        <v>33.829469936452398</v>
      </c>
      <c r="N953">
        <v>1.0475711895767501</v>
      </c>
      <c r="O953">
        <v>12.777632610399699</v>
      </c>
      <c r="P953">
        <v>69.988155167308193</v>
      </c>
      <c r="Q953">
        <v>0.18217895459248101</v>
      </c>
    </row>
    <row r="954" spans="1:17" hidden="1" x14ac:dyDescent="0.3">
      <c r="A954" t="s">
        <v>2060</v>
      </c>
      <c r="B954" t="s">
        <v>2061</v>
      </c>
      <c r="C954" t="str">
        <f>IFERROR(VLOOKUP(Table1[[#This Row],[Ticker]],[1]!Table2[[Symbol]:[Industry]],2,FALSE),"-")</f>
        <v>-</v>
      </c>
      <c r="D954" t="s">
        <v>46</v>
      </c>
      <c r="E954">
        <v>2938.1167378939999</v>
      </c>
      <c r="F954">
        <v>18.79</v>
      </c>
      <c r="G954">
        <v>9.9235933716551301</v>
      </c>
      <c r="H954">
        <v>-2.80083646046449</v>
      </c>
      <c r="I954">
        <v>-36.407901686155597</v>
      </c>
      <c r="J954">
        <v>-10.375981021430899</v>
      </c>
      <c r="K954">
        <v>19.223618184804401</v>
      </c>
      <c r="L954">
        <v>18.438092380210101</v>
      </c>
      <c r="M954">
        <v>41.024750903385097</v>
      </c>
      <c r="N954">
        <v>1.76323440935426</v>
      </c>
      <c r="O954">
        <v>42.131860600819003</v>
      </c>
      <c r="P954">
        <v>58.1076618468704</v>
      </c>
      <c r="Q954">
        <v>0.110505710894252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Row],[Ticker]],[1]!Table2[[Symbol]:[Industry]],2,FALSE),"-")</f>
        <v>-</v>
      </c>
      <c r="D955" t="s">
        <v>210</v>
      </c>
      <c r="E955">
        <v>2936.4078622500001</v>
      </c>
      <c r="F955">
        <v>1943.1</v>
      </c>
      <c r="G955">
        <v>-30.9747976106813</v>
      </c>
      <c r="H955">
        <v>-7.62241199336533</v>
      </c>
      <c r="I955">
        <v>-13.609032323248799</v>
      </c>
      <c r="J955">
        <v>-0.87834308471310696</v>
      </c>
      <c r="K955">
        <v>2021.53540469417</v>
      </c>
      <c r="L955">
        <v>2039.07238116904</v>
      </c>
      <c r="M955">
        <v>28.057520497711501</v>
      </c>
      <c r="N955">
        <v>1.4344544665632299</v>
      </c>
      <c r="O955">
        <v>26.6018218310946</v>
      </c>
      <c r="P955">
        <v>11.5345980541285</v>
      </c>
      <c r="Q955">
        <v>3.0922219013504001E-2</v>
      </c>
    </row>
    <row r="956" spans="1:17" hidden="1" x14ac:dyDescent="0.3">
      <c r="A956" t="s">
        <v>2064</v>
      </c>
      <c r="B956" t="s">
        <v>2065</v>
      </c>
      <c r="C956" t="str">
        <f>IFERROR(VLOOKUP(Table1[[#This Row],[Ticker]],[1]!Table2[[Symbol]:[Industry]],2,FALSE),"-")</f>
        <v>-</v>
      </c>
      <c r="D956" t="s">
        <v>465</v>
      </c>
      <c r="E956">
        <v>2933.0741458000002</v>
      </c>
      <c r="F956">
        <v>517.15</v>
      </c>
      <c r="G956">
        <v>0.226483752212192</v>
      </c>
      <c r="H956">
        <v>-2.72190528935971</v>
      </c>
      <c r="I956">
        <v>3.6331870291372099</v>
      </c>
      <c r="J956">
        <v>5.6272377277832701</v>
      </c>
      <c r="K956">
        <v>532.231160754592</v>
      </c>
      <c r="L956">
        <v>506.69793964594999</v>
      </c>
      <c r="M956">
        <v>51.462599234899997</v>
      </c>
      <c r="N956">
        <v>1.24700830514841</v>
      </c>
      <c r="O956">
        <v>27.612878275161901</v>
      </c>
      <c r="P956">
        <v>34.237508111615803</v>
      </c>
      <c r="Q956">
        <v>2.4556479161683999E-2</v>
      </c>
    </row>
    <row r="957" spans="1:17" x14ac:dyDescent="0.3">
      <c r="A957" t="s">
        <v>2066</v>
      </c>
      <c r="B957" t="s">
        <v>2067</v>
      </c>
      <c r="C957" t="str">
        <f>IFERROR(VLOOKUP(Table1[[#This Row],[Ticker]],[1]!Table2[[Symbol]:[Industry]],2,FALSE),"-")</f>
        <v>-</v>
      </c>
      <c r="D957" t="s">
        <v>428</v>
      </c>
      <c r="E957">
        <v>2911.760500852</v>
      </c>
      <c r="F957">
        <v>87.64</v>
      </c>
      <c r="G957">
        <v>-7.7504944010516503</v>
      </c>
      <c r="H957">
        <v>2.7197503366015101</v>
      </c>
      <c r="I957">
        <v>-18.734364040410998</v>
      </c>
      <c r="J957">
        <v>-3.8940323218537101</v>
      </c>
      <c r="K957">
        <v>84.600160808651395</v>
      </c>
      <c r="L957">
        <v>85.920603918533004</v>
      </c>
      <c r="M957">
        <v>56.196050531020902</v>
      </c>
      <c r="N957">
        <v>2.4536891520003499</v>
      </c>
      <c r="O957">
        <v>36.923779096303001</v>
      </c>
      <c r="P957">
        <v>40.1119104716227</v>
      </c>
      <c r="Q957">
        <v>2.4086358420891001E-2</v>
      </c>
    </row>
    <row r="958" spans="1:17" hidden="1" x14ac:dyDescent="0.3">
      <c r="A958" t="s">
        <v>2068</v>
      </c>
      <c r="B958" t="s">
        <v>2069</v>
      </c>
      <c r="C958" t="str">
        <f>IFERROR(VLOOKUP(Table1[[#This Row],[Ticker]],[1]!Table2[[Symbol]:[Industry]],2,FALSE),"-")</f>
        <v>-</v>
      </c>
      <c r="D958" t="s">
        <v>230</v>
      </c>
      <c r="E958">
        <v>2907.74181585</v>
      </c>
      <c r="F958">
        <v>1863.15</v>
      </c>
      <c r="G958">
        <v>64.213053545254894</v>
      </c>
      <c r="H958">
        <v>-20.7541697937978</v>
      </c>
      <c r="I958">
        <v>-5.4114002395060998</v>
      </c>
      <c r="J958">
        <v>-1.9028941345358601</v>
      </c>
      <c r="K958">
        <v>1950.09469167986</v>
      </c>
      <c r="L958">
        <v>1516.9021336646199</v>
      </c>
      <c r="M958">
        <v>31.821521400857701</v>
      </c>
      <c r="N958">
        <v>0.41563705726795802</v>
      </c>
      <c r="O958">
        <v>35.254810401738901</v>
      </c>
      <c r="P958">
        <v>107.016666666666</v>
      </c>
    </row>
    <row r="959" spans="1:17" hidden="1" x14ac:dyDescent="0.3">
      <c r="A959" t="s">
        <v>2070</v>
      </c>
      <c r="B959" t="s">
        <v>2071</v>
      </c>
      <c r="C959" t="str">
        <f>IFERROR(VLOOKUP(Table1[[#This Row],[Ticker]],[1]!Table2[[Symbol]:[Industry]],2,FALSE),"-")</f>
        <v>-</v>
      </c>
      <c r="D959" t="s">
        <v>78</v>
      </c>
      <c r="E959">
        <v>2905.6251040799998</v>
      </c>
      <c r="F959">
        <v>225.38</v>
      </c>
      <c r="G959">
        <v>59.251856206008704</v>
      </c>
      <c r="H959">
        <v>-14.115214847272</v>
      </c>
      <c r="I959">
        <v>11.596168933028</v>
      </c>
      <c r="J959">
        <v>-11.0631705942886</v>
      </c>
      <c r="K959">
        <v>233.24893528796599</v>
      </c>
      <c r="L959">
        <v>191.05461948431901</v>
      </c>
      <c r="M959">
        <v>31.958578049309398</v>
      </c>
      <c r="N959">
        <v>0.69392901680943897</v>
      </c>
      <c r="O959">
        <v>25.028840181027601</v>
      </c>
      <c r="P959">
        <v>101.23214285714199</v>
      </c>
      <c r="Q959">
        <v>2.8890070877347001E-2</v>
      </c>
    </row>
    <row r="960" spans="1:17" hidden="1" x14ac:dyDescent="0.3">
      <c r="A960" t="s">
        <v>2072</v>
      </c>
      <c r="B960" t="s">
        <v>2073</v>
      </c>
      <c r="C960" t="str">
        <f>IFERROR(VLOOKUP(Table1[[#This Row],[Ticker]],[1]!Table2[[Symbol]:[Industry]],2,FALSE),"-")</f>
        <v>-</v>
      </c>
      <c r="D960" t="s">
        <v>719</v>
      </c>
      <c r="E960">
        <v>2900.1860425999998</v>
      </c>
      <c r="F960">
        <v>707.3</v>
      </c>
      <c r="G960">
        <v>-30.850727660043098</v>
      </c>
      <c r="H960">
        <v>-14.3456426620148</v>
      </c>
      <c r="I960">
        <v>-11.918510838153001</v>
      </c>
      <c r="J960">
        <v>-8.5035581528109105</v>
      </c>
      <c r="K960">
        <v>745.97151082116397</v>
      </c>
      <c r="L960">
        <v>699.12556150546197</v>
      </c>
      <c r="M960">
        <v>30.672684281449399</v>
      </c>
      <c r="N960">
        <v>0.51547911355223597</v>
      </c>
      <c r="O960">
        <v>23.370564117064902</v>
      </c>
      <c r="P960">
        <v>26.033499643620701</v>
      </c>
      <c r="Q960">
        <v>-1.9534522981530002E-2</v>
      </c>
    </row>
    <row r="961" spans="1:17" hidden="1" x14ac:dyDescent="0.3">
      <c r="A961" t="s">
        <v>2074</v>
      </c>
      <c r="B961" t="s">
        <v>2075</v>
      </c>
      <c r="C961" t="str">
        <f>IFERROR(VLOOKUP(Table1[[#This Row],[Ticker]],[1]!Table2[[Symbol]:[Industry]],2,FALSE),"-")</f>
        <v>-</v>
      </c>
      <c r="D961" t="s">
        <v>542</v>
      </c>
      <c r="E961">
        <v>2874.3658540000001</v>
      </c>
      <c r="F961">
        <v>573.20000000000005</v>
      </c>
      <c r="G961">
        <v>77.103612352056501</v>
      </c>
      <c r="H961">
        <v>15.351325281370601</v>
      </c>
      <c r="I961">
        <v>68.584061686944494</v>
      </c>
      <c r="J961">
        <v>1.0090994617642099</v>
      </c>
      <c r="K961">
        <v>500.18723282010302</v>
      </c>
      <c r="L961">
        <v>397.64619867400199</v>
      </c>
      <c r="M961">
        <v>65.928915065579204</v>
      </c>
      <c r="N961">
        <v>1.8314775000829</v>
      </c>
      <c r="O961">
        <v>2.8524075366364001</v>
      </c>
      <c r="P961">
        <v>120.461538461538</v>
      </c>
    </row>
    <row r="962" spans="1:17" hidden="1" x14ac:dyDescent="0.3">
      <c r="A962" t="s">
        <v>2076</v>
      </c>
      <c r="B962" t="s">
        <v>2077</v>
      </c>
      <c r="C962" t="str">
        <f>IFERROR(VLOOKUP(Table1[[#This Row],[Ticker]],[1]!Table2[[Symbol]:[Industry]],2,FALSE),"-")</f>
        <v>-</v>
      </c>
      <c r="D962" t="s">
        <v>101</v>
      </c>
      <c r="E962">
        <v>2872.5333112799999</v>
      </c>
      <c r="F962">
        <v>762.6</v>
      </c>
      <c r="G962">
        <v>67.143903397157402</v>
      </c>
      <c r="H962">
        <v>-9.8891246193826898</v>
      </c>
      <c r="I962">
        <v>-13.6776192794694</v>
      </c>
      <c r="J962">
        <v>-5.3890846395460796</v>
      </c>
      <c r="K962">
        <v>830.94825702881599</v>
      </c>
      <c r="L962">
        <v>755.23366463496598</v>
      </c>
      <c r="M962">
        <v>31.696161396888499</v>
      </c>
      <c r="N962">
        <v>0.27884772958399301</v>
      </c>
      <c r="O962">
        <v>33.228429058484103</v>
      </c>
      <c r="P962">
        <v>104.395604395604</v>
      </c>
      <c r="Q962">
        <v>5.1954273215789E-2</v>
      </c>
    </row>
    <row r="963" spans="1:17" x14ac:dyDescent="0.3">
      <c r="A963" t="s">
        <v>2078</v>
      </c>
      <c r="B963" t="s">
        <v>2079</v>
      </c>
      <c r="C963" t="str">
        <f>IFERROR(VLOOKUP(Table1[[#This Row],[Ticker]],[1]!Table2[[Symbol]:[Industry]],2,FALSE),"-")</f>
        <v>-</v>
      </c>
      <c r="D963" t="s">
        <v>587</v>
      </c>
      <c r="E963">
        <v>2861.9736040449998</v>
      </c>
      <c r="F963">
        <v>957.35</v>
      </c>
      <c r="G963">
        <v>8.3930196889931707</v>
      </c>
      <c r="H963">
        <v>-15.931758084384599</v>
      </c>
      <c r="I963">
        <v>-28.2701292127846</v>
      </c>
      <c r="J963">
        <v>-4.9786461649889997</v>
      </c>
      <c r="K963">
        <v>1041.1955063278999</v>
      </c>
      <c r="L963">
        <v>1011.89632785732</v>
      </c>
      <c r="M963">
        <v>30.741171007830498</v>
      </c>
      <c r="N963">
        <v>1.47203126036125</v>
      </c>
      <c r="O963">
        <v>32.025904841489499</v>
      </c>
      <c r="P963">
        <v>34.648382559774902</v>
      </c>
      <c r="Q963">
        <v>2.1197617383261001E-2</v>
      </c>
    </row>
    <row r="964" spans="1:17" x14ac:dyDescent="0.3">
      <c r="A964" t="s">
        <v>2080</v>
      </c>
      <c r="B964" t="s">
        <v>2081</v>
      </c>
      <c r="C964" t="str">
        <f>IFERROR(VLOOKUP(Table1[[#This Row],[Ticker]],[1]!Table2[[Symbol]:[Industry]],2,FALSE),"-")</f>
        <v>-</v>
      </c>
      <c r="D964" t="s">
        <v>138</v>
      </c>
      <c r="E964">
        <v>2860.4259327149998</v>
      </c>
      <c r="F964">
        <v>376.35</v>
      </c>
      <c r="G964">
        <v>-41.169525129600103</v>
      </c>
      <c r="H964">
        <v>-13.7796900821363</v>
      </c>
      <c r="I964">
        <v>-35.860385180574397</v>
      </c>
      <c r="J964">
        <v>-3.0461837939354801</v>
      </c>
      <c r="K964">
        <v>426.00914596107498</v>
      </c>
      <c r="L964">
        <v>453.977746029353</v>
      </c>
      <c r="M964">
        <v>29.996193268347099</v>
      </c>
      <c r="N964">
        <v>1.3028828008042199</v>
      </c>
      <c r="O964">
        <v>55.440414507771997</v>
      </c>
      <c r="P964">
        <v>2.8981544771018402</v>
      </c>
      <c r="Q964">
        <v>3.765539802818E-2</v>
      </c>
    </row>
    <row r="965" spans="1:17" hidden="1" x14ac:dyDescent="0.3">
      <c r="A965" t="s">
        <v>2082</v>
      </c>
      <c r="B965" t="s">
        <v>2083</v>
      </c>
      <c r="C965" t="str">
        <f>IFERROR(VLOOKUP(Table1[[#This Row],[Ticker]],[1]!Table2[[Symbol]:[Industry]],2,FALSE),"-")</f>
        <v>-</v>
      </c>
      <c r="D965" t="s">
        <v>279</v>
      </c>
      <c r="E965">
        <v>2857.8029469749999</v>
      </c>
      <c r="F965">
        <v>266.45</v>
      </c>
      <c r="G965">
        <v>10.1127119308217</v>
      </c>
      <c r="H965">
        <v>-15.391582399590799</v>
      </c>
      <c r="I965">
        <v>-25.241734688140301</v>
      </c>
      <c r="J965">
        <v>-4.0979977416770303</v>
      </c>
      <c r="K965">
        <v>278.44992168829401</v>
      </c>
      <c r="L965">
        <v>266.15537367615298</v>
      </c>
      <c r="M965">
        <v>32.345749910321402</v>
      </c>
      <c r="N965">
        <v>0.59196789748275103</v>
      </c>
      <c r="O965">
        <v>27.416025520735602</v>
      </c>
      <c r="P965">
        <v>43.949216639654203</v>
      </c>
      <c r="Q965">
        <v>2.0721244032212E-2</v>
      </c>
    </row>
    <row r="966" spans="1:17" hidden="1" x14ac:dyDescent="0.3">
      <c r="A966" t="s">
        <v>2084</v>
      </c>
      <c r="B966" t="s">
        <v>2085</v>
      </c>
      <c r="C966" t="str">
        <f>IFERROR(VLOOKUP(Table1[[#This Row],[Ticker]],[1]!Table2[[Symbol]:[Industry]],2,FALSE),"-")</f>
        <v>-</v>
      </c>
      <c r="D966" t="s">
        <v>116</v>
      </c>
      <c r="E966">
        <v>2854.8982585499998</v>
      </c>
      <c r="F966">
        <v>3971.85</v>
      </c>
      <c r="G966">
        <v>37.737091628944697</v>
      </c>
      <c r="H966">
        <v>-1.7018895657750099</v>
      </c>
      <c r="I966">
        <v>14.4958366088437</v>
      </c>
      <c r="J966">
        <v>2.5647644399784801</v>
      </c>
      <c r="K966">
        <v>4323.7345820157498</v>
      </c>
      <c r="L966">
        <v>3760.6670743960599</v>
      </c>
      <c r="M966">
        <v>33.1682716087115</v>
      </c>
      <c r="N966">
        <v>1.03245581449725</v>
      </c>
      <c r="O966">
        <v>29.486259551594301</v>
      </c>
      <c r="P966">
        <v>86.192105756609806</v>
      </c>
      <c r="Q966">
        <v>0.120211972549917</v>
      </c>
    </row>
    <row r="967" spans="1:17" hidden="1" x14ac:dyDescent="0.3">
      <c r="A967" t="s">
        <v>2086</v>
      </c>
      <c r="B967" t="s">
        <v>2087</v>
      </c>
      <c r="C967" t="str">
        <f>IFERROR(VLOOKUP(Table1[[#This Row],[Ticker]],[1]!Table2[[Symbol]:[Industry]],2,FALSE),"-")</f>
        <v>-</v>
      </c>
      <c r="D967" t="s">
        <v>24</v>
      </c>
      <c r="E967">
        <v>2834.6951976299902</v>
      </c>
      <c r="F967">
        <v>340.65</v>
      </c>
      <c r="G967">
        <v>-25.044038138354299</v>
      </c>
      <c r="H967">
        <v>10.157425797960601</v>
      </c>
      <c r="I967">
        <v>-19.183667602093902</v>
      </c>
      <c r="J967">
        <v>10.6447973006967</v>
      </c>
      <c r="K967">
        <v>306.38048617232698</v>
      </c>
      <c r="L967">
        <v>295.47007533823398</v>
      </c>
      <c r="M967">
        <v>74.770708464886397</v>
      </c>
      <c r="N967">
        <v>1.3059660106520199</v>
      </c>
      <c r="O967">
        <v>12.7256715103478</v>
      </c>
      <c r="P967">
        <v>36.587810745789803</v>
      </c>
      <c r="Q967">
        <v>-5.3019849922119E-2</v>
      </c>
    </row>
    <row r="968" spans="1:17" hidden="1" x14ac:dyDescent="0.3">
      <c r="A968" t="s">
        <v>2088</v>
      </c>
      <c r="B968" t="s">
        <v>2089</v>
      </c>
      <c r="C968" t="str">
        <f>IFERROR(VLOOKUP(Table1[[#This Row],[Ticker]],[1]!Table2[[Symbol]:[Industry]],2,FALSE),"-")</f>
        <v>-</v>
      </c>
      <c r="D968" t="s">
        <v>51</v>
      </c>
      <c r="E968">
        <v>2829.688790185</v>
      </c>
      <c r="F968">
        <v>1146.05</v>
      </c>
      <c r="G968">
        <v>32.516152126313301</v>
      </c>
      <c r="H968">
        <v>0.81785236686697904</v>
      </c>
      <c r="I968">
        <v>13.406216385744701</v>
      </c>
      <c r="J968">
        <v>-2.3377996927763399E-2</v>
      </c>
      <c r="K968">
        <v>1118.7938635226201</v>
      </c>
      <c r="L968">
        <v>980.62874957205895</v>
      </c>
      <c r="M968">
        <v>48.022646500535501</v>
      </c>
      <c r="N968">
        <v>1.2649518572679901</v>
      </c>
      <c r="O968">
        <v>8.1977226124514608</v>
      </c>
      <c r="P968">
        <v>91.024252021001701</v>
      </c>
      <c r="Q968">
        <v>1.3956047285832E-2</v>
      </c>
    </row>
    <row r="969" spans="1:17" hidden="1" x14ac:dyDescent="0.3">
      <c r="A969" t="s">
        <v>2090</v>
      </c>
      <c r="B969" t="s">
        <v>2091</v>
      </c>
      <c r="C969" t="str">
        <f>IFERROR(VLOOKUP(Table1[[#This Row],[Ticker]],[1]!Table2[[Symbol]:[Industry]],2,FALSE),"-")</f>
        <v>-</v>
      </c>
      <c r="D969" t="s">
        <v>1468</v>
      </c>
      <c r="E969">
        <v>2806.48956623</v>
      </c>
      <c r="F969">
        <v>3091.3</v>
      </c>
      <c r="G969">
        <v>60.725691878877903</v>
      </c>
      <c r="H969">
        <v>19.9318157988675</v>
      </c>
      <c r="I969">
        <v>32.305990766017899</v>
      </c>
      <c r="J969">
        <v>6.2252350477704903</v>
      </c>
      <c r="K969">
        <v>2554.18739983146</v>
      </c>
      <c r="L969">
        <v>2236.69771749863</v>
      </c>
      <c r="M969">
        <v>70.235637836963903</v>
      </c>
      <c r="N969">
        <v>2.6641977769291998</v>
      </c>
      <c r="O969">
        <v>4.8102739947594797</v>
      </c>
      <c r="P969">
        <v>95.460149852992302</v>
      </c>
      <c r="Q969">
        <v>0.179851526639597</v>
      </c>
    </row>
    <row r="970" spans="1:17" hidden="1" x14ac:dyDescent="0.3">
      <c r="A970" t="s">
        <v>2092</v>
      </c>
      <c r="B970" t="s">
        <v>2093</v>
      </c>
      <c r="C970" t="str">
        <f>IFERROR(VLOOKUP(Table1[[#This Row],[Ticker]],[1]!Table2[[Symbol]:[Industry]],2,FALSE),"-")</f>
        <v>-</v>
      </c>
      <c r="D970" t="s">
        <v>757</v>
      </c>
      <c r="E970">
        <v>2798.9531999999999</v>
      </c>
      <c r="F970">
        <v>32.840000000000003</v>
      </c>
      <c r="G970">
        <v>119.275343107544</v>
      </c>
      <c r="H970">
        <v>-12.016327176644801</v>
      </c>
      <c r="I970">
        <v>-20.6105705164107</v>
      </c>
      <c r="J970">
        <v>-3.0986309980854601</v>
      </c>
      <c r="K970">
        <v>36.009582865829898</v>
      </c>
      <c r="L970">
        <v>31.8516117177045</v>
      </c>
      <c r="M970">
        <v>37.111086034386602</v>
      </c>
      <c r="N970">
        <v>1.20099050887689</v>
      </c>
      <c r="O970">
        <v>37.789281364189897</v>
      </c>
      <c r="P970">
        <v>167.75377089278399</v>
      </c>
      <c r="Q970">
        <v>0.129488136046639</v>
      </c>
    </row>
    <row r="971" spans="1:17" hidden="1" x14ac:dyDescent="0.3">
      <c r="A971" t="s">
        <v>2094</v>
      </c>
      <c r="B971" t="s">
        <v>2095</v>
      </c>
      <c r="C971" t="str">
        <f>IFERROR(VLOOKUP(Table1[[#This Row],[Ticker]],[1]!Table2[[Symbol]:[Industry]],2,FALSE),"-")</f>
        <v>-</v>
      </c>
      <c r="D971" t="s">
        <v>98</v>
      </c>
      <c r="E971">
        <v>2787.4742176</v>
      </c>
      <c r="F971">
        <v>1232.8</v>
      </c>
      <c r="G971">
        <v>230.26895741150301</v>
      </c>
      <c r="H971">
        <v>-12.942008510468099</v>
      </c>
      <c r="I971">
        <v>49.915976815524502</v>
      </c>
      <c r="J971">
        <v>-5.3261360707387304</v>
      </c>
      <c r="K971">
        <v>1266.861090745</v>
      </c>
      <c r="L971">
        <v>976.29956965280303</v>
      </c>
      <c r="M971">
        <v>33.240754457207302</v>
      </c>
      <c r="N971">
        <v>0.47582972564335502</v>
      </c>
      <c r="O971">
        <v>17.946950032446399</v>
      </c>
      <c r="P971">
        <v>317.898305084745</v>
      </c>
      <c r="Q971">
        <v>0.16664286558354099</v>
      </c>
    </row>
    <row r="972" spans="1:17" x14ac:dyDescent="0.3">
      <c r="A972" t="s">
        <v>2096</v>
      </c>
      <c r="B972" t="s">
        <v>2097</v>
      </c>
      <c r="C972" t="str">
        <f>IFERROR(VLOOKUP(Table1[[#This Row],[Ticker]],[1]!Table2[[Symbol]:[Industry]],2,FALSE),"-")</f>
        <v>-</v>
      </c>
      <c r="D972" t="s">
        <v>260</v>
      </c>
      <c r="E972">
        <v>2785.5729114000001</v>
      </c>
      <c r="F972">
        <v>408.05</v>
      </c>
      <c r="G972">
        <v>-60.305701420129203</v>
      </c>
      <c r="H972">
        <v>-16.650178873311301</v>
      </c>
      <c r="I972">
        <v>-32.906186233689901</v>
      </c>
      <c r="J972">
        <v>-5.1790656742058596</v>
      </c>
      <c r="K972">
        <v>447.95301933626303</v>
      </c>
      <c r="L972">
        <v>487.50433499121601</v>
      </c>
      <c r="M972">
        <v>20.5013440763604</v>
      </c>
      <c r="N972">
        <v>0.81987550419510802</v>
      </c>
      <c r="O972">
        <v>58.350692317117897</v>
      </c>
      <c r="P972">
        <v>2.01249999999999</v>
      </c>
      <c r="Q972">
        <v>-6.7338936006488007E-2</v>
      </c>
    </row>
    <row r="973" spans="1:17" hidden="1" x14ac:dyDescent="0.3">
      <c r="A973" t="s">
        <v>2098</v>
      </c>
      <c r="B973" t="s">
        <v>2099</v>
      </c>
      <c r="C973" t="str">
        <f>IFERROR(VLOOKUP(Table1[[#This Row],[Ticker]],[1]!Table2[[Symbol]:[Industry]],2,FALSE),"-")</f>
        <v>-</v>
      </c>
      <c r="D973" t="s">
        <v>51</v>
      </c>
      <c r="E973">
        <v>2777.6403117149998</v>
      </c>
      <c r="F973">
        <v>653.70000000000005</v>
      </c>
      <c r="G973">
        <v>56.590740371719399</v>
      </c>
      <c r="H973">
        <v>7.2392323863513397</v>
      </c>
      <c r="I973">
        <v>69.942490940320198</v>
      </c>
      <c r="J973">
        <v>5.2742943636019799</v>
      </c>
      <c r="K973">
        <v>555.09147244518795</v>
      </c>
      <c r="L973">
        <v>449.01786465222398</v>
      </c>
      <c r="M973">
        <v>59.314099367679603</v>
      </c>
      <c r="N973">
        <v>0.40473141255293299</v>
      </c>
      <c r="O973">
        <v>5.5300596603946799</v>
      </c>
      <c r="P973">
        <v>148.03760075255599</v>
      </c>
      <c r="Q973">
        <v>-6.8458543184854004E-2</v>
      </c>
    </row>
    <row r="974" spans="1:17" hidden="1" x14ac:dyDescent="0.3">
      <c r="A974" t="s">
        <v>2100</v>
      </c>
      <c r="B974" t="s">
        <v>2101</v>
      </c>
      <c r="C974" t="str">
        <f>IFERROR(VLOOKUP(Table1[[#This Row],[Ticker]],[1]!Table2[[Symbol]:[Industry]],2,FALSE),"-")</f>
        <v>-</v>
      </c>
      <c r="D974" t="s">
        <v>51</v>
      </c>
      <c r="E974">
        <v>2776.6297067400001</v>
      </c>
      <c r="F974">
        <v>1116.9000000000001</v>
      </c>
      <c r="G974">
        <v>113.47193927851001</v>
      </c>
      <c r="H974">
        <v>-1.54985275062738</v>
      </c>
      <c r="I974">
        <v>39.7933029249863</v>
      </c>
      <c r="J974">
        <v>-3.64100148087303</v>
      </c>
      <c r="K974">
        <v>1097.5767043258199</v>
      </c>
      <c r="L974">
        <v>889.38804892124097</v>
      </c>
      <c r="M974">
        <v>47.0427788611943</v>
      </c>
      <c r="N974">
        <v>0.51757264978801898</v>
      </c>
      <c r="O974">
        <v>9.8397349807502792</v>
      </c>
      <c r="P974">
        <v>148.09279940766299</v>
      </c>
      <c r="Q974">
        <v>0.222467944051365</v>
      </c>
    </row>
    <row r="975" spans="1:17" hidden="1" x14ac:dyDescent="0.3">
      <c r="A975" t="s">
        <v>2102</v>
      </c>
      <c r="B975" t="s">
        <v>2103</v>
      </c>
      <c r="C975" t="str">
        <f>IFERROR(VLOOKUP(Table1[[#This Row],[Ticker]],[1]!Table2[[Symbol]:[Industry]],2,FALSE),"-")</f>
        <v>-</v>
      </c>
      <c r="D975" t="s">
        <v>166</v>
      </c>
      <c r="E975">
        <v>2772.1279844750002</v>
      </c>
      <c r="F975">
        <v>423.05</v>
      </c>
      <c r="G975">
        <v>-1.16492936117913</v>
      </c>
      <c r="H975">
        <v>-10.274913713683301</v>
      </c>
      <c r="I975">
        <v>23.636427937009</v>
      </c>
      <c r="J975">
        <v>-9.2473696768041602</v>
      </c>
      <c r="K975">
        <v>411.73245520963002</v>
      </c>
      <c r="L975">
        <v>354.30380154331402</v>
      </c>
      <c r="M975">
        <v>38.256510385501997</v>
      </c>
      <c r="N975">
        <v>0.64896369809560905</v>
      </c>
      <c r="O975">
        <v>14.407280463302101</v>
      </c>
      <c r="P975">
        <v>71.275303643724698</v>
      </c>
      <c r="Q975">
        <v>0.12692862052120199</v>
      </c>
    </row>
    <row r="976" spans="1:17" x14ac:dyDescent="0.3">
      <c r="A976" t="s">
        <v>2104</v>
      </c>
      <c r="B976" t="s">
        <v>2105</v>
      </c>
      <c r="C976" t="str">
        <f>IFERROR(VLOOKUP(Table1[[#This Row],[Ticker]],[1]!Table2[[Symbol]:[Industry]],2,FALSE),"-")</f>
        <v>-</v>
      </c>
      <c r="D976" t="s">
        <v>1838</v>
      </c>
      <c r="E976">
        <v>2767.4079994619901</v>
      </c>
      <c r="F976">
        <v>15.03</v>
      </c>
      <c r="G976">
        <v>-33.983916151714702</v>
      </c>
      <c r="H976">
        <v>-4.8472600049302699</v>
      </c>
      <c r="I976">
        <v>-38.706856634570997</v>
      </c>
      <c r="J976">
        <v>-5.8778180150220303</v>
      </c>
      <c r="K976">
        <v>15.797772826794001</v>
      </c>
      <c r="L976">
        <v>17.254944558550701</v>
      </c>
      <c r="M976">
        <v>36.713377632387797</v>
      </c>
      <c r="N976">
        <v>1.05282488503269</v>
      </c>
      <c r="O976">
        <v>73.320026613439794</v>
      </c>
      <c r="P976">
        <v>16.964980544747</v>
      </c>
      <c r="Q976">
        <v>1.7756049839015998E-2</v>
      </c>
    </row>
    <row r="977" spans="1:17" hidden="1" x14ac:dyDescent="0.3">
      <c r="A977" t="s">
        <v>2106</v>
      </c>
      <c r="B977" t="s">
        <v>2107</v>
      </c>
      <c r="C977" t="str">
        <f>IFERROR(VLOOKUP(Table1[[#This Row],[Ticker]],[1]!Table2[[Symbol]:[Industry]],2,FALSE),"-")</f>
        <v>-</v>
      </c>
      <c r="D977" t="s">
        <v>219</v>
      </c>
      <c r="E977">
        <v>2760.6172217879998</v>
      </c>
      <c r="F977">
        <v>56.46</v>
      </c>
      <c r="G977">
        <v>93.588338183545304</v>
      </c>
      <c r="H977">
        <v>25.884861811371</v>
      </c>
      <c r="I977">
        <v>-17.6402425112516</v>
      </c>
      <c r="J977">
        <v>-0.474362738574233</v>
      </c>
      <c r="K977">
        <v>49.747966472191699</v>
      </c>
      <c r="L977">
        <v>42.062799299183801</v>
      </c>
      <c r="M977">
        <v>51.889819782023501</v>
      </c>
      <c r="N977">
        <v>2.4196838932446401</v>
      </c>
      <c r="O977">
        <v>21.997874601487698</v>
      </c>
      <c r="P977">
        <v>122.283464566929</v>
      </c>
      <c r="Q977">
        <v>7.0498525092831998E-2</v>
      </c>
    </row>
    <row r="978" spans="1:17" hidden="1" x14ac:dyDescent="0.3">
      <c r="A978" t="s">
        <v>2108</v>
      </c>
      <c r="B978" t="s">
        <v>2109</v>
      </c>
      <c r="C978" t="str">
        <f>IFERROR(VLOOKUP(Table1[[#This Row],[Ticker]],[1]!Table2[[Symbol]:[Industry]],2,FALSE),"-")</f>
        <v>-</v>
      </c>
      <c r="D978" t="s">
        <v>407</v>
      </c>
      <c r="E978">
        <v>2759.6610644399998</v>
      </c>
      <c r="F978">
        <v>426.3</v>
      </c>
      <c r="G978">
        <v>167.90242414270401</v>
      </c>
      <c r="H978">
        <v>-18.887039243764601</v>
      </c>
      <c r="I978">
        <v>-11.7802970809133</v>
      </c>
      <c r="J978">
        <v>-9.6772149046045897</v>
      </c>
      <c r="K978">
        <v>430.598419811832</v>
      </c>
      <c r="L978">
        <v>355.538254336021</v>
      </c>
      <c r="M978">
        <v>39.298446294252201</v>
      </c>
      <c r="N978">
        <v>0.58811175955016404</v>
      </c>
      <c r="O978">
        <v>20.5019939010086</v>
      </c>
      <c r="P978">
        <v>217.30554521771401</v>
      </c>
      <c r="Q978">
        <v>0.121853404502344</v>
      </c>
    </row>
    <row r="979" spans="1:17" x14ac:dyDescent="0.3">
      <c r="A979" t="s">
        <v>2110</v>
      </c>
      <c r="B979" t="s">
        <v>2111</v>
      </c>
      <c r="C979" t="str">
        <f>IFERROR(VLOOKUP(Table1[[#This Row],[Ticker]],[1]!Table2[[Symbol]:[Industry]],2,FALSE),"-")</f>
        <v>-</v>
      </c>
      <c r="D979" t="s">
        <v>244</v>
      </c>
      <c r="E979">
        <v>2754.9734414999998</v>
      </c>
      <c r="F979">
        <v>954.3</v>
      </c>
      <c r="G979">
        <v>-30.617317971497499</v>
      </c>
      <c r="H979">
        <v>10.234553237320799</v>
      </c>
      <c r="I979">
        <v>9.9278750487729699</v>
      </c>
      <c r="J979">
        <v>-2.6218345898912698</v>
      </c>
      <c r="K979">
        <v>848.82797972512503</v>
      </c>
      <c r="L979">
        <v>831.51891829088697</v>
      </c>
      <c r="M979">
        <v>60.907236156819799</v>
      </c>
      <c r="N979">
        <v>2.0087171329614701</v>
      </c>
      <c r="O979">
        <v>14.2198470082783</v>
      </c>
      <c r="P979">
        <v>44.306668682897303</v>
      </c>
      <c r="Q979">
        <v>-3.513930784445E-3</v>
      </c>
    </row>
    <row r="980" spans="1:17" hidden="1" x14ac:dyDescent="0.3">
      <c r="A980" t="s">
        <v>2112</v>
      </c>
      <c r="B980" t="s">
        <v>2113</v>
      </c>
      <c r="C980" t="str">
        <f>IFERROR(VLOOKUP(Table1[[#This Row],[Ticker]],[1]!Table2[[Symbol]:[Industry]],2,FALSE),"-")</f>
        <v>-</v>
      </c>
      <c r="D980" t="s">
        <v>260</v>
      </c>
      <c r="E980">
        <v>2749.1818235249998</v>
      </c>
      <c r="F980">
        <v>18905.05</v>
      </c>
      <c r="G980">
        <v>30.908855401510198</v>
      </c>
      <c r="H980">
        <v>17.2002601229416</v>
      </c>
      <c r="I980">
        <v>16.080807859906699</v>
      </c>
      <c r="J980">
        <v>-3.3914750990599698</v>
      </c>
      <c r="K980">
        <v>17380.2517928612</v>
      </c>
      <c r="L980">
        <v>14999.2244728142</v>
      </c>
      <c r="M980">
        <v>45.494421178485403</v>
      </c>
      <c r="N980">
        <v>0.95561740232264702</v>
      </c>
      <c r="O980">
        <v>10.552471429591501</v>
      </c>
      <c r="P980">
        <v>57.542083333333302</v>
      </c>
      <c r="Q980">
        <v>0.14036586110254801</v>
      </c>
    </row>
    <row r="981" spans="1:17" x14ac:dyDescent="0.3">
      <c r="A981" t="s">
        <v>2114</v>
      </c>
      <c r="B981" t="s">
        <v>2115</v>
      </c>
      <c r="C981" t="str">
        <f>IFERROR(VLOOKUP(Table1[[#This Row],[Ticker]],[1]!Table2[[Symbol]:[Industry]],2,FALSE),"-")</f>
        <v>-</v>
      </c>
      <c r="D981" t="s">
        <v>121</v>
      </c>
      <c r="E981">
        <v>2729.2139406000001</v>
      </c>
      <c r="F981">
        <v>17.63</v>
      </c>
      <c r="G981">
        <v>-62.768638373937002</v>
      </c>
      <c r="H981">
        <v>-16.843175866025302</v>
      </c>
      <c r="I981">
        <v>-54.013799486086903</v>
      </c>
      <c r="J981">
        <v>-7.2137878329969496</v>
      </c>
      <c r="K981">
        <v>20.4836333660582</v>
      </c>
      <c r="L981">
        <v>24.3002147009433</v>
      </c>
      <c r="M981">
        <v>31.497428446049501</v>
      </c>
      <c r="N981">
        <v>0.95239014764883401</v>
      </c>
      <c r="O981">
        <v>156.09756097560901</v>
      </c>
      <c r="P981">
        <v>5.5688622754491002</v>
      </c>
    </row>
    <row r="982" spans="1:17" hidden="1" x14ac:dyDescent="0.3">
      <c r="A982" t="s">
        <v>2116</v>
      </c>
      <c r="B982" t="s">
        <v>2117</v>
      </c>
      <c r="C982" t="str">
        <f>IFERROR(VLOOKUP(Table1[[#This Row],[Ticker]],[1]!Table2[[Symbol]:[Industry]],2,FALSE),"-")</f>
        <v>-</v>
      </c>
      <c r="D982" t="s">
        <v>1845</v>
      </c>
      <c r="E982">
        <v>2728.5123788999999</v>
      </c>
      <c r="F982">
        <v>682.05</v>
      </c>
      <c r="G982">
        <v>5835.3869881733099</v>
      </c>
      <c r="H982">
        <v>-2.5562683784732698</v>
      </c>
      <c r="I982">
        <v>207.47559451137101</v>
      </c>
      <c r="J982">
        <v>-5.4913768271199697</v>
      </c>
      <c r="K982">
        <v>657.21033872811802</v>
      </c>
      <c r="L982">
        <v>382.47368132830002</v>
      </c>
      <c r="M982">
        <v>56.757734035165001</v>
      </c>
      <c r="N982">
        <v>0.65331738393793004</v>
      </c>
      <c r="O982">
        <v>39.095374239425198</v>
      </c>
    </row>
    <row r="983" spans="1:17" hidden="1" x14ac:dyDescent="0.3">
      <c r="A983" t="s">
        <v>2118</v>
      </c>
      <c r="B983" t="s">
        <v>2119</v>
      </c>
      <c r="C983" t="str">
        <f>IFERROR(VLOOKUP(Table1[[#This Row],[Ticker]],[1]!Table2[[Symbol]:[Industry]],2,FALSE),"-")</f>
        <v>-</v>
      </c>
      <c r="D983" t="s">
        <v>387</v>
      </c>
      <c r="E983">
        <v>2723.2318164200001</v>
      </c>
      <c r="F983">
        <v>1180.5999999999999</v>
      </c>
      <c r="G983">
        <v>-38.566269731282802</v>
      </c>
      <c r="H983">
        <v>-0.83475155480412799</v>
      </c>
      <c r="I983">
        <v>-25.264155078063499</v>
      </c>
      <c r="J983">
        <v>-0.161272804746426</v>
      </c>
      <c r="K983">
        <v>1188.9640595573801</v>
      </c>
      <c r="L983">
        <v>1215.9080813732401</v>
      </c>
      <c r="M983">
        <v>40.799031294423202</v>
      </c>
      <c r="N983">
        <v>1.23320830582562</v>
      </c>
      <c r="O983">
        <v>21.9718787057428</v>
      </c>
      <c r="P983">
        <v>8.2126489459211705</v>
      </c>
      <c r="Q983">
        <v>-3.1218229521793001E-2</v>
      </c>
    </row>
    <row r="984" spans="1:17" hidden="1" x14ac:dyDescent="0.3">
      <c r="A984" t="s">
        <v>2120</v>
      </c>
      <c r="B984" t="s">
        <v>2121</v>
      </c>
      <c r="C984" t="str">
        <f>IFERROR(VLOOKUP(Table1[[#This Row],[Ticker]],[1]!Table2[[Symbol]:[Industry]],2,FALSE),"-")</f>
        <v>-</v>
      </c>
      <c r="D984" t="s">
        <v>230</v>
      </c>
      <c r="E984">
        <v>2705.5963734000002</v>
      </c>
      <c r="F984">
        <v>151.44</v>
      </c>
      <c r="G984">
        <v>34.260597954868203</v>
      </c>
      <c r="H984">
        <v>-11.2220412797415</v>
      </c>
      <c r="I984">
        <v>-2.27294392955055</v>
      </c>
      <c r="J984">
        <v>-7.4352596886349902</v>
      </c>
      <c r="K984">
        <v>151.04964084104</v>
      </c>
      <c r="L984">
        <v>133.25993053061799</v>
      </c>
      <c r="M984">
        <v>43.4157584546804</v>
      </c>
      <c r="N984">
        <v>0.53080903303976701</v>
      </c>
      <c r="O984">
        <v>15.887480190174299</v>
      </c>
      <c r="P984">
        <v>71.993185689948902</v>
      </c>
      <c r="Q984">
        <v>0.14349307499896499</v>
      </c>
    </row>
    <row r="985" spans="1:17" hidden="1" x14ac:dyDescent="0.3">
      <c r="A985" t="s">
        <v>2122</v>
      </c>
      <c r="B985" t="s">
        <v>2123</v>
      </c>
      <c r="C985" t="str">
        <f>IFERROR(VLOOKUP(Table1[[#This Row],[Ticker]],[1]!Table2[[Symbol]:[Industry]],2,FALSE),"-")</f>
        <v>-</v>
      </c>
      <c r="D985" t="s">
        <v>98</v>
      </c>
      <c r="E985">
        <v>2698.929018285</v>
      </c>
      <c r="F985">
        <v>2027.5</v>
      </c>
      <c r="G985">
        <v>654.47644092257894</v>
      </c>
      <c r="H985">
        <v>8.6966498783333197</v>
      </c>
      <c r="I985">
        <v>73.550131973751206</v>
      </c>
      <c r="J985">
        <v>-1.40249256124206</v>
      </c>
      <c r="K985">
        <v>1789.7180211873099</v>
      </c>
      <c r="L985">
        <v>1242.2797658721399</v>
      </c>
      <c r="M985">
        <v>41.984170304521498</v>
      </c>
      <c r="N985">
        <v>1.4635688955674899</v>
      </c>
      <c r="O985">
        <v>20.468557336621402</v>
      </c>
      <c r="P985">
        <v>720.85020242914902</v>
      </c>
    </row>
    <row r="986" spans="1:17" hidden="1" x14ac:dyDescent="0.3">
      <c r="A986" t="s">
        <v>2124</v>
      </c>
      <c r="B986" t="s">
        <v>2125</v>
      </c>
      <c r="C986" t="str">
        <f>IFERROR(VLOOKUP(Table1[[#This Row],[Ticker]],[1]!Table2[[Symbol]:[Industry]],2,FALSE),"-")</f>
        <v>-</v>
      </c>
      <c r="D986" t="s">
        <v>368</v>
      </c>
      <c r="E986">
        <v>2697.3210063749998</v>
      </c>
      <c r="F986">
        <v>1807.55</v>
      </c>
      <c r="G986">
        <v>-51.423601431310097</v>
      </c>
      <c r="H986">
        <v>-6.36385419842982</v>
      </c>
      <c r="I986">
        <v>-22.928614363523</v>
      </c>
      <c r="J986">
        <v>-6.8400060200933099</v>
      </c>
      <c r="K986">
        <v>1918.4849442070899</v>
      </c>
      <c r="L986">
        <v>2000.69487116869</v>
      </c>
      <c r="M986">
        <v>24.8654101415454</v>
      </c>
      <c r="N986">
        <v>1.71211351683851</v>
      </c>
      <c r="O986">
        <v>43.838344720754598</v>
      </c>
      <c r="P986">
        <v>6.95562130177513</v>
      </c>
      <c r="Q986">
        <v>-9.8775387709335E-2</v>
      </c>
    </row>
    <row r="987" spans="1:17" x14ac:dyDescent="0.3">
      <c r="A987" t="s">
        <v>2126</v>
      </c>
      <c r="B987" t="s">
        <v>2127</v>
      </c>
      <c r="C987" t="str">
        <f>IFERROR(VLOOKUP(Table1[[#This Row],[Ticker]],[1]!Table2[[Symbol]:[Industry]],2,FALSE),"-")</f>
        <v>-</v>
      </c>
      <c r="D987" t="s">
        <v>46</v>
      </c>
      <c r="E987">
        <v>2697.2274596399998</v>
      </c>
      <c r="F987">
        <v>680.4</v>
      </c>
      <c r="G987">
        <v>-39.687317006574403</v>
      </c>
      <c r="H987">
        <v>-2.9210570649207099</v>
      </c>
      <c r="I987">
        <v>-23.310063172522899</v>
      </c>
      <c r="J987">
        <v>-1.7933245474701001</v>
      </c>
      <c r="K987">
        <v>679.40678767255304</v>
      </c>
      <c r="L987">
        <v>697.00122361082094</v>
      </c>
      <c r="M987">
        <v>48.007314222792303</v>
      </c>
      <c r="N987">
        <v>1.37433454741412</v>
      </c>
      <c r="O987">
        <v>24.3386243386243</v>
      </c>
      <c r="P987">
        <v>13.418903150525001</v>
      </c>
      <c r="Q987">
        <v>3.0584451560003001E-2</v>
      </c>
    </row>
    <row r="988" spans="1:17" hidden="1" x14ac:dyDescent="0.3">
      <c r="A988" t="s">
        <v>2128</v>
      </c>
      <c r="B988" t="s">
        <v>2129</v>
      </c>
      <c r="C988" t="str">
        <f>IFERROR(VLOOKUP(Table1[[#This Row],[Ticker]],[1]!Table2[[Symbol]:[Industry]],2,FALSE),"-")</f>
        <v>-</v>
      </c>
      <c r="D988" t="s">
        <v>595</v>
      </c>
      <c r="E988">
        <v>2695.6129580000002</v>
      </c>
      <c r="F988">
        <v>613.29999999999995</v>
      </c>
      <c r="G988">
        <v>-4.08166786236972</v>
      </c>
      <c r="H988">
        <v>-10.8437380935826</v>
      </c>
      <c r="I988">
        <v>-1.14806376540702</v>
      </c>
      <c r="J988">
        <v>-5.3749460621481697</v>
      </c>
      <c r="K988">
        <v>606.19337024488402</v>
      </c>
      <c r="L988">
        <v>555.72780415252601</v>
      </c>
      <c r="M988">
        <v>47.217896187894702</v>
      </c>
      <c r="N988">
        <v>1.42250226968476</v>
      </c>
      <c r="O988">
        <v>14.1366378607533</v>
      </c>
      <c r="P988">
        <v>34.791208791208703</v>
      </c>
      <c r="Q988">
        <v>4.1134242951560004E-3</v>
      </c>
    </row>
    <row r="989" spans="1:17" hidden="1" x14ac:dyDescent="0.3">
      <c r="A989" t="s">
        <v>2130</v>
      </c>
      <c r="B989" t="s">
        <v>2131</v>
      </c>
      <c r="C989" t="str">
        <f>IFERROR(VLOOKUP(Table1[[#This Row],[Ticker]],[1]!Table2[[Symbol]:[Industry]],2,FALSE),"-")</f>
        <v>-</v>
      </c>
      <c r="D989" t="s">
        <v>46</v>
      </c>
      <c r="E989">
        <v>2694.2157493350001</v>
      </c>
      <c r="F989">
        <v>318.45</v>
      </c>
      <c r="G989">
        <v>12.601972761002299</v>
      </c>
      <c r="H989">
        <v>0.82112561702932196</v>
      </c>
      <c r="I989">
        <v>4.5245745160000697</v>
      </c>
      <c r="J989">
        <v>-4.0123104090625201</v>
      </c>
      <c r="K989">
        <v>304.45776124887698</v>
      </c>
      <c r="L989">
        <v>274.71765117787697</v>
      </c>
      <c r="M989">
        <v>57.266115093641801</v>
      </c>
      <c r="N989">
        <v>1.1057488711905801</v>
      </c>
      <c r="O989">
        <v>5.9506986968126796</v>
      </c>
      <c r="P989">
        <v>70.021356113187295</v>
      </c>
      <c r="Q989">
        <v>3.9158182356948998E-2</v>
      </c>
    </row>
    <row r="990" spans="1:17" hidden="1" x14ac:dyDescent="0.3">
      <c r="A990" t="s">
        <v>2132</v>
      </c>
      <c r="B990" t="s">
        <v>2133</v>
      </c>
      <c r="C990" t="str">
        <f>IFERROR(VLOOKUP(Table1[[#This Row],[Ticker]],[1]!Table2[[Symbol]:[Industry]],2,FALSE),"-")</f>
        <v>-</v>
      </c>
      <c r="D990" t="s">
        <v>306</v>
      </c>
      <c r="E990">
        <v>2686.6812024599999</v>
      </c>
      <c r="F990">
        <v>881.8</v>
      </c>
      <c r="G990">
        <v>59.456899325713898</v>
      </c>
      <c r="H990">
        <v>-6.7240279498262003</v>
      </c>
      <c r="I990">
        <v>-9.0783452065018297E-2</v>
      </c>
      <c r="J990">
        <v>-3.7351715021328</v>
      </c>
      <c r="K990">
        <v>878.73538638301397</v>
      </c>
      <c r="L990">
        <v>724.62871731495295</v>
      </c>
      <c r="M990">
        <v>32.2035119903206</v>
      </c>
      <c r="N990">
        <v>0.71358567844199405</v>
      </c>
      <c r="O990">
        <v>12.548196870038501</v>
      </c>
      <c r="P990">
        <v>113.098115031416</v>
      </c>
      <c r="Q990">
        <v>0.10280648061311499</v>
      </c>
    </row>
    <row r="991" spans="1:17" hidden="1" x14ac:dyDescent="0.3">
      <c r="A991" t="s">
        <v>2134</v>
      </c>
      <c r="B991" t="s">
        <v>2135</v>
      </c>
      <c r="C991" t="str">
        <f>IFERROR(VLOOKUP(Table1[[#This Row],[Ticker]],[1]!Table2[[Symbol]:[Industry]],2,FALSE),"-")</f>
        <v>-</v>
      </c>
      <c r="D991" t="s">
        <v>130</v>
      </c>
      <c r="E991">
        <v>2683.9741439999998</v>
      </c>
      <c r="F991">
        <v>555.9</v>
      </c>
      <c r="G991">
        <v>-18.2542789494894</v>
      </c>
      <c r="H991">
        <v>-14.1042677223813</v>
      </c>
      <c r="I991">
        <v>10.0349382792234</v>
      </c>
      <c r="J991">
        <v>-7.17249311109404</v>
      </c>
      <c r="K991">
        <v>602.77285960002803</v>
      </c>
      <c r="L991">
        <v>533.374858666161</v>
      </c>
      <c r="M991">
        <v>21.133466111094599</v>
      </c>
      <c r="N991">
        <v>0.44738849269452602</v>
      </c>
      <c r="O991">
        <v>31.2826047850332</v>
      </c>
      <c r="P991">
        <v>34.763636363636301</v>
      </c>
      <c r="Q991">
        <v>2.2937103361171E-2</v>
      </c>
    </row>
    <row r="992" spans="1:17" hidden="1" x14ac:dyDescent="0.3">
      <c r="A992" t="s">
        <v>2136</v>
      </c>
      <c r="B992" t="s">
        <v>2137</v>
      </c>
      <c r="C992" t="str">
        <f>IFERROR(VLOOKUP(Table1[[#This Row],[Ticker]],[1]!Table2[[Symbol]:[Industry]],2,FALSE),"-")</f>
        <v>-</v>
      </c>
      <c r="D992" t="s">
        <v>138</v>
      </c>
      <c r="E992">
        <v>2671.2433689869999</v>
      </c>
      <c r="F992">
        <v>10.210000000000001</v>
      </c>
      <c r="G992">
        <v>586.01608384828501</v>
      </c>
      <c r="H992">
        <v>-18.445426624398898</v>
      </c>
      <c r="I992">
        <v>-52.946162074072099</v>
      </c>
      <c r="J992">
        <v>-7.6690897334691597</v>
      </c>
      <c r="K992">
        <v>10.8520198032599</v>
      </c>
      <c r="L992">
        <v>9.4778337947207003</v>
      </c>
      <c r="M992">
        <v>39.557992207043597</v>
      </c>
      <c r="N992">
        <v>1.1748759522380099</v>
      </c>
      <c r="O992">
        <v>93.927522037218395</v>
      </c>
      <c r="P992">
        <v>656.29629629629596</v>
      </c>
      <c r="Q992">
        <v>0.13699957051207801</v>
      </c>
    </row>
    <row r="993" spans="1:17" hidden="1" x14ac:dyDescent="0.3">
      <c r="A993" t="s">
        <v>2138</v>
      </c>
      <c r="B993" t="s">
        <v>2139</v>
      </c>
      <c r="C993" t="str">
        <f>IFERROR(VLOOKUP(Table1[[#This Row],[Ticker]],[1]!Table2[[Symbol]:[Industry]],2,FALSE),"-")</f>
        <v>-</v>
      </c>
      <c r="D993" t="s">
        <v>2140</v>
      </c>
      <c r="E993">
        <v>2662.3061576800001</v>
      </c>
      <c r="F993">
        <v>534.85</v>
      </c>
      <c r="G993">
        <v>128.79857771736599</v>
      </c>
      <c r="H993">
        <v>-10.1452537553262</v>
      </c>
      <c r="I993">
        <v>15.499610541157001</v>
      </c>
      <c r="J993">
        <v>-2.31651375110666</v>
      </c>
      <c r="K993">
        <v>508.26987975726098</v>
      </c>
      <c r="L993">
        <v>406.254453714406</v>
      </c>
      <c r="M993">
        <v>55.694730526940901</v>
      </c>
      <c r="N993">
        <v>0.52609758075703605</v>
      </c>
      <c r="O993">
        <v>15.546414882677301</v>
      </c>
      <c r="P993">
        <v>175.69587628865901</v>
      </c>
    </row>
    <row r="994" spans="1:17" hidden="1" x14ac:dyDescent="0.3">
      <c r="A994" t="s">
        <v>2141</v>
      </c>
      <c r="B994" t="s">
        <v>2142</v>
      </c>
      <c r="C994" t="str">
        <f>IFERROR(VLOOKUP(Table1[[#This Row],[Ticker]],[1]!Table2[[Symbol]:[Industry]],2,FALSE),"-")</f>
        <v>-</v>
      </c>
      <c r="D994" t="s">
        <v>1629</v>
      </c>
      <c r="E994">
        <v>2644.090741</v>
      </c>
      <c r="F994">
        <v>60.06</v>
      </c>
      <c r="G994">
        <v>-8.2167611787001302</v>
      </c>
      <c r="H994">
        <v>-4.7389753362320803</v>
      </c>
      <c r="I994">
        <v>-1.0143537186073399</v>
      </c>
      <c r="J994">
        <v>2.2899580074601902</v>
      </c>
      <c r="K994">
        <v>62.134627224073299</v>
      </c>
      <c r="L994">
        <v>58.860211249348303</v>
      </c>
      <c r="M994">
        <v>53.860821394049402</v>
      </c>
      <c r="N994">
        <v>1.8624504357979501</v>
      </c>
      <c r="O994">
        <v>9.8068598068597996</v>
      </c>
      <c r="P994">
        <v>22.2968845448992</v>
      </c>
      <c r="Q994">
        <v>-2.7484158448541001E-2</v>
      </c>
    </row>
    <row r="995" spans="1:17" hidden="1" x14ac:dyDescent="0.3">
      <c r="A995" t="s">
        <v>2143</v>
      </c>
      <c r="B995" t="s">
        <v>2144</v>
      </c>
      <c r="C995" t="str">
        <f>IFERROR(VLOOKUP(Table1[[#This Row],[Ticker]],[1]!Table2[[Symbol]:[Industry]],2,FALSE),"-")</f>
        <v>-</v>
      </c>
      <c r="D995" t="s">
        <v>375</v>
      </c>
      <c r="E995">
        <v>2642.7769188749999</v>
      </c>
      <c r="F995">
        <v>798.75</v>
      </c>
      <c r="G995">
        <v>25.440833637827801</v>
      </c>
      <c r="H995">
        <v>5.3037342132475196</v>
      </c>
      <c r="I995">
        <v>-4.9073255694251499</v>
      </c>
      <c r="J995">
        <v>1.57617585358099</v>
      </c>
      <c r="K995">
        <v>735.23439377043405</v>
      </c>
      <c r="L995">
        <v>682.22272841119297</v>
      </c>
      <c r="M995">
        <v>57.955780539081502</v>
      </c>
      <c r="N995">
        <v>2.44290774868653</v>
      </c>
      <c r="O995">
        <v>10.0469483568075</v>
      </c>
      <c r="P995">
        <v>56.097322649990197</v>
      </c>
      <c r="Q995">
        <v>3.7554404583520001E-3</v>
      </c>
    </row>
    <row r="996" spans="1:17" hidden="1" x14ac:dyDescent="0.3">
      <c r="A996" t="s">
        <v>2145</v>
      </c>
      <c r="B996" t="s">
        <v>2146</v>
      </c>
      <c r="C996" t="str">
        <f>IFERROR(VLOOKUP(Table1[[#This Row],[Ticker]],[1]!Table2[[Symbol]:[Industry]],2,FALSE),"-")</f>
        <v>-</v>
      </c>
      <c r="D996" t="s">
        <v>542</v>
      </c>
      <c r="E996">
        <v>2640.88</v>
      </c>
      <c r="F996">
        <v>150.05000000000001</v>
      </c>
      <c r="G996">
        <v>204.712688448504</v>
      </c>
      <c r="H996">
        <v>2.9441324468496699</v>
      </c>
      <c r="I996">
        <v>64.909388542589298</v>
      </c>
      <c r="J996">
        <v>4.0430765950243304</v>
      </c>
      <c r="K996">
        <v>133.24499231360099</v>
      </c>
      <c r="L996">
        <v>102.861162064732</v>
      </c>
      <c r="M996">
        <v>69.570072724524707</v>
      </c>
      <c r="N996">
        <v>1.3006908060384099</v>
      </c>
      <c r="O996">
        <v>12.7290903032322</v>
      </c>
      <c r="P996">
        <v>245.73732718893999</v>
      </c>
      <c r="Q996">
        <v>2.3849490105533E-2</v>
      </c>
    </row>
    <row r="997" spans="1:17" x14ac:dyDescent="0.3">
      <c r="A997" t="s">
        <v>2147</v>
      </c>
      <c r="B997" t="s">
        <v>2148</v>
      </c>
      <c r="C997" t="str">
        <f>IFERROR(VLOOKUP(Table1[[#This Row],[Ticker]],[1]!Table2[[Symbol]:[Industry]],2,FALSE),"-")</f>
        <v>-</v>
      </c>
      <c r="D997" t="s">
        <v>309</v>
      </c>
      <c r="E997">
        <v>2632.6939151799902</v>
      </c>
      <c r="F997">
        <v>1763.8</v>
      </c>
      <c r="G997">
        <v>4.7324233359886403</v>
      </c>
      <c r="H997">
        <v>-8.9126693698231794</v>
      </c>
      <c r="I997">
        <v>-14.4343687001459</v>
      </c>
      <c r="J997">
        <v>-5.2071462551176202</v>
      </c>
      <c r="K997">
        <v>1776.6209687446701</v>
      </c>
      <c r="L997">
        <v>1677.4787538595599</v>
      </c>
      <c r="M997">
        <v>43.167390419743199</v>
      </c>
      <c r="N997">
        <v>1.27654768648425</v>
      </c>
      <c r="O997">
        <v>20.614582152171401</v>
      </c>
      <c r="P997">
        <v>34.641221374045699</v>
      </c>
      <c r="Q997">
        <v>1.5821250382299999E-2</v>
      </c>
    </row>
    <row r="998" spans="1:17" hidden="1" x14ac:dyDescent="0.3">
      <c r="A998" t="s">
        <v>2149</v>
      </c>
      <c r="B998" t="s">
        <v>2150</v>
      </c>
      <c r="C998" t="str">
        <f>IFERROR(VLOOKUP(Table1[[#This Row],[Ticker]],[1]!Table2[[Symbol]:[Industry]],2,FALSE),"-")</f>
        <v>-</v>
      </c>
      <c r="D998" t="s">
        <v>1363</v>
      </c>
      <c r="E998">
        <v>2632.24463805</v>
      </c>
      <c r="F998">
        <v>499.65</v>
      </c>
      <c r="G998">
        <v>42.871986336179702</v>
      </c>
      <c r="H998">
        <v>16.0540670144389</v>
      </c>
      <c r="I998">
        <v>82.907141951402195</v>
      </c>
      <c r="J998">
        <v>-5.0637232513067998</v>
      </c>
      <c r="K998">
        <v>424.573895881873</v>
      </c>
      <c r="L998">
        <v>322.08082082737297</v>
      </c>
      <c r="M998">
        <v>55.144618610799398</v>
      </c>
      <c r="N998">
        <v>1.0914101215392</v>
      </c>
      <c r="O998">
        <v>10.0370259181427</v>
      </c>
      <c r="P998">
        <v>136.07370659106999</v>
      </c>
      <c r="Q998">
        <v>8.1430920047139005E-2</v>
      </c>
    </row>
    <row r="999" spans="1:17" hidden="1" x14ac:dyDescent="0.3">
      <c r="A999" t="s">
        <v>2151</v>
      </c>
      <c r="B999" t="s">
        <v>2152</v>
      </c>
      <c r="C999" t="str">
        <f>IFERROR(VLOOKUP(Table1[[#This Row],[Ticker]],[1]!Table2[[Symbol]:[Industry]],2,FALSE),"-")</f>
        <v>-</v>
      </c>
      <c r="D999" t="s">
        <v>947</v>
      </c>
      <c r="E999">
        <v>2618.8526870999999</v>
      </c>
      <c r="F999">
        <v>397.4</v>
      </c>
      <c r="G999">
        <v>-0.37582905995739602</v>
      </c>
      <c r="H999">
        <v>-6.7753774400362401</v>
      </c>
      <c r="I999">
        <v>12.8148995219345</v>
      </c>
      <c r="J999">
        <v>-4.74780034469571</v>
      </c>
      <c r="K999">
        <v>379.062413686556</v>
      </c>
      <c r="M999">
        <v>48.305751126586998</v>
      </c>
      <c r="N999">
        <v>0.69493992885098799</v>
      </c>
      <c r="O999">
        <v>19.501761449421199</v>
      </c>
      <c r="P999">
        <v>40.822111977321001</v>
      </c>
    </row>
    <row r="1000" spans="1:17" hidden="1" x14ac:dyDescent="0.3">
      <c r="A1000" t="s">
        <v>2153</v>
      </c>
      <c r="B1000" t="s">
        <v>2154</v>
      </c>
      <c r="C1000" t="str">
        <f>IFERROR(VLOOKUP(Table1[[#This Row],[Ticker]],[1]!Table2[[Symbol]:[Industry]],2,FALSE),"-")</f>
        <v>-</v>
      </c>
      <c r="D1000" t="s">
        <v>545</v>
      </c>
      <c r="E1000">
        <v>2611.1699900640001</v>
      </c>
      <c r="F1000">
        <v>188.64</v>
      </c>
      <c r="G1000">
        <v>23.621717651102099</v>
      </c>
      <c r="H1000">
        <v>-5.4478287483822303</v>
      </c>
      <c r="I1000">
        <v>-1.1187689651716901</v>
      </c>
      <c r="J1000">
        <v>-4.3470169306845898</v>
      </c>
      <c r="K1000">
        <v>193.43914785014499</v>
      </c>
      <c r="L1000">
        <v>182.68381750187999</v>
      </c>
      <c r="M1000">
        <v>45.892241885481702</v>
      </c>
      <c r="N1000">
        <v>0.77936099155510297</v>
      </c>
      <c r="O1000">
        <v>22.9855810008481</v>
      </c>
      <c r="P1000">
        <v>48.887134964483003</v>
      </c>
      <c r="Q1000">
        <v>3.2107610177050001E-3</v>
      </c>
    </row>
    <row r="1001" spans="1:17" x14ac:dyDescent="0.3">
      <c r="A1001" t="s">
        <v>2155</v>
      </c>
      <c r="B1001" t="s">
        <v>2156</v>
      </c>
      <c r="C1001" t="str">
        <f>IFERROR(VLOOKUP(Table1[[#This Row],[Ticker]],[1]!Table2[[Symbol]:[Industry]],2,FALSE),"-")</f>
        <v>-</v>
      </c>
      <c r="D1001" t="s">
        <v>846</v>
      </c>
      <c r="E1001">
        <v>2604.713486355</v>
      </c>
      <c r="F1001">
        <v>489.55</v>
      </c>
      <c r="G1001">
        <v>-42.324199721356102</v>
      </c>
      <c r="H1001">
        <v>-8.1672809479362798E-2</v>
      </c>
      <c r="I1001">
        <v>-7.7734064250417001</v>
      </c>
      <c r="J1001">
        <v>-2.7807954039077698</v>
      </c>
      <c r="K1001">
        <v>487.84518418437801</v>
      </c>
      <c r="L1001">
        <v>488.11212653323702</v>
      </c>
      <c r="M1001">
        <v>38.362427755212799</v>
      </c>
      <c r="N1001">
        <v>1.1626762729807301</v>
      </c>
      <c r="O1001">
        <v>24.6042283729956</v>
      </c>
      <c r="P1001">
        <v>25.815985607812902</v>
      </c>
      <c r="Q1001">
        <v>-9.7101076292390995E-2</v>
      </c>
    </row>
    <row r="1002" spans="1:17" hidden="1" x14ac:dyDescent="0.3">
      <c r="A1002" t="s">
        <v>2157</v>
      </c>
      <c r="B1002" t="s">
        <v>2158</v>
      </c>
      <c r="C1002" t="str">
        <f>IFERROR(VLOOKUP(Table1[[#This Row],[Ticker]],[1]!Table2[[Symbol]:[Industry]],2,FALSE),"-")</f>
        <v>-</v>
      </c>
      <c r="D1002" t="s">
        <v>533</v>
      </c>
      <c r="E1002">
        <v>2591.7449606999999</v>
      </c>
      <c r="F1002">
        <v>747</v>
      </c>
      <c r="G1002">
        <v>14.4985194454749</v>
      </c>
      <c r="H1002">
        <v>-5.3641011400090797</v>
      </c>
      <c r="I1002">
        <v>40.314327348757097</v>
      </c>
      <c r="J1002">
        <v>-13.7612980950591</v>
      </c>
      <c r="K1002">
        <v>758.57540742278798</v>
      </c>
      <c r="L1002">
        <v>595.18874758421998</v>
      </c>
      <c r="M1002">
        <v>24.6505298711112</v>
      </c>
      <c r="N1002">
        <v>1.1716723524018799</v>
      </c>
      <c r="O1002">
        <v>25.5689424364123</v>
      </c>
      <c r="P1002">
        <v>96.9157769869513</v>
      </c>
      <c r="Q1002">
        <v>0.162815982317911</v>
      </c>
    </row>
    <row r="1003" spans="1:17" hidden="1" x14ac:dyDescent="0.3">
      <c r="A1003" t="s">
        <v>2159</v>
      </c>
      <c r="B1003" t="s">
        <v>2160</v>
      </c>
      <c r="C1003" t="str">
        <f>IFERROR(VLOOKUP(Table1[[#This Row],[Ticker]],[1]!Table2[[Symbol]:[Industry]],2,FALSE),"-")</f>
        <v>-</v>
      </c>
      <c r="D1003" t="s">
        <v>210</v>
      </c>
      <c r="E1003">
        <v>2591.1913104</v>
      </c>
      <c r="F1003">
        <v>2772</v>
      </c>
      <c r="G1003">
        <v>10.045674796936201</v>
      </c>
      <c r="H1003">
        <v>-7.5844033817531002</v>
      </c>
      <c r="I1003">
        <v>1.0599345929936499</v>
      </c>
      <c r="J1003">
        <v>-2.5898751777310798</v>
      </c>
      <c r="K1003">
        <v>2805.84329311896</v>
      </c>
      <c r="L1003">
        <v>2545.6669830788701</v>
      </c>
      <c r="M1003">
        <v>28.633012836861599</v>
      </c>
      <c r="N1003">
        <v>0.41356779675291899</v>
      </c>
      <c r="O1003">
        <v>9.44444444444445</v>
      </c>
      <c r="P1003">
        <v>39.643837686708103</v>
      </c>
      <c r="Q1003">
        <v>5.9565492052769002E-2</v>
      </c>
    </row>
    <row r="1004" spans="1:17" hidden="1" x14ac:dyDescent="0.3">
      <c r="A1004" t="s">
        <v>2161</v>
      </c>
      <c r="B1004" t="s">
        <v>2162</v>
      </c>
      <c r="C1004" t="str">
        <f>IFERROR(VLOOKUP(Table1[[#This Row],[Ticker]],[1]!Table2[[Symbol]:[Industry]],2,FALSE),"-")</f>
        <v>-</v>
      </c>
      <c r="D1004" t="s">
        <v>595</v>
      </c>
      <c r="E1004">
        <v>2591.1797999999999</v>
      </c>
      <c r="F1004">
        <v>460.9</v>
      </c>
      <c r="G1004">
        <v>61.7505186659358</v>
      </c>
      <c r="H1004">
        <v>19.019073609027199</v>
      </c>
      <c r="I1004">
        <v>10.082763125167901</v>
      </c>
      <c r="J1004">
        <v>3.4397697508415899</v>
      </c>
      <c r="K1004">
        <v>385.61004708277898</v>
      </c>
      <c r="L1004">
        <v>344.57781170099599</v>
      </c>
      <c r="M1004">
        <v>70.390502223180903</v>
      </c>
      <c r="N1004">
        <v>1.99246074230891</v>
      </c>
      <c r="O1004">
        <v>2.8422651334345899</v>
      </c>
      <c r="P1004">
        <v>103.039647577092</v>
      </c>
      <c r="Q1004">
        <v>7.1981286636903993E-2</v>
      </c>
    </row>
    <row r="1005" spans="1:17" hidden="1" x14ac:dyDescent="0.3">
      <c r="A1005" t="s">
        <v>2163</v>
      </c>
      <c r="B1005" t="s">
        <v>2164</v>
      </c>
      <c r="C1005" t="str">
        <f>IFERROR(VLOOKUP(Table1[[#This Row],[Ticker]],[1]!Table2[[Symbol]:[Industry]],2,FALSE),"-")</f>
        <v>-</v>
      </c>
      <c r="D1005" t="s">
        <v>24</v>
      </c>
      <c r="E1005">
        <v>2588.3131260240002</v>
      </c>
      <c r="F1005">
        <v>50.28</v>
      </c>
      <c r="G1005">
        <v>-51.167116731005102</v>
      </c>
      <c r="H1005">
        <v>-4.9208364604644901</v>
      </c>
      <c r="I1005">
        <v>-46.864389095569798</v>
      </c>
      <c r="J1005">
        <v>0.44665706704762398</v>
      </c>
      <c r="K1005">
        <v>52.755501729673398</v>
      </c>
      <c r="M1005">
        <v>41.265279432084199</v>
      </c>
      <c r="N1005">
        <v>1.04539417007168</v>
      </c>
      <c r="O1005">
        <v>63.882259347653097</v>
      </c>
      <c r="P1005">
        <v>2.6122448979591901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Row],[Ticker]],[1]!Table2[[Symbol]:[Industry]],2,FALSE),"-")</f>
        <v>-</v>
      </c>
      <c r="D1006" t="s">
        <v>368</v>
      </c>
      <c r="E1006">
        <v>2586.5386657599902</v>
      </c>
      <c r="F1006">
        <v>778.4</v>
      </c>
      <c r="G1006">
        <v>-44.307371804511703</v>
      </c>
      <c r="H1006">
        <v>-2.0420485816766099</v>
      </c>
      <c r="I1006">
        <v>-22.071468757490202</v>
      </c>
      <c r="J1006">
        <v>-3.23977466323436</v>
      </c>
      <c r="K1006">
        <v>798.12530498373599</v>
      </c>
      <c r="L1006">
        <v>838.37648473737897</v>
      </c>
      <c r="M1006">
        <v>38.101906301921403</v>
      </c>
      <c r="N1006">
        <v>1.5480766245970199</v>
      </c>
      <c r="O1006">
        <v>29.740493319630001</v>
      </c>
      <c r="P1006">
        <v>8.9280716484746598</v>
      </c>
      <c r="Q1006">
        <v>3.5051163081743997E-2</v>
      </c>
    </row>
    <row r="1007" spans="1:17" hidden="1" x14ac:dyDescent="0.3">
      <c r="A1007" t="s">
        <v>2167</v>
      </c>
      <c r="B1007" t="s">
        <v>2168</v>
      </c>
      <c r="C1007" t="str">
        <f>IFERROR(VLOOKUP(Table1[[#This Row],[Ticker]],[1]!Table2[[Symbol]:[Industry]],2,FALSE),"-")</f>
        <v>-</v>
      </c>
      <c r="D1007" t="s">
        <v>1310</v>
      </c>
      <c r="E1007">
        <v>2580.8388</v>
      </c>
      <c r="F1007">
        <v>1000</v>
      </c>
      <c r="G1007">
        <v>-23.9829161417146</v>
      </c>
      <c r="H1007">
        <v>8.0163549535604395E-2</v>
      </c>
      <c r="I1007">
        <v>-10.7921875598227</v>
      </c>
      <c r="J1007">
        <v>2.61971893079077</v>
      </c>
      <c r="K1007">
        <v>999.99576890120102</v>
      </c>
      <c r="L1007">
        <v>999.996531792003</v>
      </c>
      <c r="M1007">
        <v>55.379180563809697</v>
      </c>
      <c r="N1007">
        <v>0.89714931424848099</v>
      </c>
      <c r="O1007">
        <v>3</v>
      </c>
      <c r="P1007">
        <v>3.0927835051546202</v>
      </c>
      <c r="Q1007">
        <v>-0.101916752053546</v>
      </c>
    </row>
    <row r="1008" spans="1:17" hidden="1" x14ac:dyDescent="0.3">
      <c r="A1008" t="s">
        <v>2169</v>
      </c>
      <c r="B1008" t="s">
        <v>2170</v>
      </c>
      <c r="C1008" t="str">
        <f>IFERROR(VLOOKUP(Table1[[#This Row],[Ticker]],[1]!Table2[[Symbol]:[Industry]],2,FALSE),"-")</f>
        <v>-</v>
      </c>
      <c r="D1008" t="s">
        <v>21</v>
      </c>
      <c r="E1008">
        <v>2574.7288411099998</v>
      </c>
      <c r="F1008">
        <v>650.15</v>
      </c>
      <c r="G1008">
        <v>90.339472673074994</v>
      </c>
      <c r="H1008">
        <v>3.4867235680639102</v>
      </c>
      <c r="I1008">
        <v>17.264720643689</v>
      </c>
      <c r="J1008">
        <v>-7.3995887509082996</v>
      </c>
      <c r="K1008">
        <v>632.52112366248002</v>
      </c>
      <c r="L1008">
        <v>538.78148656860105</v>
      </c>
      <c r="M1008">
        <v>38.705634456917103</v>
      </c>
      <c r="N1008">
        <v>1.3770798729457601</v>
      </c>
      <c r="O1008">
        <v>18.234253633776799</v>
      </c>
      <c r="P1008">
        <v>144.41729323308201</v>
      </c>
      <c r="Q1008">
        <v>0.12965162585993301</v>
      </c>
    </row>
    <row r="1009" spans="1:17" hidden="1" x14ac:dyDescent="0.3">
      <c r="A1009" t="s">
        <v>2171</v>
      </c>
      <c r="B1009" t="s">
        <v>2172</v>
      </c>
      <c r="C1009" t="str">
        <f>IFERROR(VLOOKUP(Table1[[#This Row],[Ticker]],[1]!Table2[[Symbol]:[Industry]],2,FALSE),"-")</f>
        <v>-</v>
      </c>
      <c r="D1009" t="s">
        <v>173</v>
      </c>
      <c r="E1009">
        <v>2571.6457733399998</v>
      </c>
      <c r="F1009">
        <v>95.83</v>
      </c>
      <c r="G1009">
        <v>544.40318062247798</v>
      </c>
      <c r="H1009">
        <v>0.15591792550041</v>
      </c>
      <c r="I1009">
        <v>-14.0172023139466</v>
      </c>
      <c r="J1009">
        <v>-2.2578214548267401</v>
      </c>
      <c r="K1009">
        <v>91.831300982630097</v>
      </c>
      <c r="L1009">
        <v>81.766944570788397</v>
      </c>
      <c r="M1009">
        <v>65.566550241526699</v>
      </c>
      <c r="N1009">
        <v>0.60042802654289995</v>
      </c>
      <c r="O1009">
        <v>46.092037983929799</v>
      </c>
      <c r="P1009">
        <v>579.16371367824195</v>
      </c>
      <c r="Q1009">
        <v>0.193936777457513</v>
      </c>
    </row>
    <row r="1010" spans="1:17" hidden="1" x14ac:dyDescent="0.3">
      <c r="A1010" t="s">
        <v>2173</v>
      </c>
      <c r="B1010" t="s">
        <v>2174</v>
      </c>
      <c r="C1010" t="str">
        <f>IFERROR(VLOOKUP(Table1[[#This Row],[Ticker]],[1]!Table2[[Symbol]:[Industry]],2,FALSE),"-")</f>
        <v>-</v>
      </c>
      <c r="D1010" t="s">
        <v>407</v>
      </c>
      <c r="E1010">
        <v>2568.578935</v>
      </c>
      <c r="F1010">
        <v>145.85</v>
      </c>
      <c r="G1010">
        <v>56.077812243346898</v>
      </c>
      <c r="H1010">
        <v>3.8872816207163101</v>
      </c>
      <c r="I1010">
        <v>-11.2028837118508</v>
      </c>
      <c r="J1010">
        <v>-3.1862142373603102</v>
      </c>
      <c r="K1010">
        <v>139.39173058493699</v>
      </c>
      <c r="L1010">
        <v>125.756500739256</v>
      </c>
      <c r="M1010">
        <v>48.810731090829798</v>
      </c>
      <c r="N1010">
        <v>1.0161419306096999</v>
      </c>
      <c r="O1010">
        <v>16.5581076448406</v>
      </c>
      <c r="P1010">
        <v>97.494922139471896</v>
      </c>
      <c r="Q1010">
        <v>8.8776563239265999E-2</v>
      </c>
    </row>
    <row r="1011" spans="1:17" x14ac:dyDescent="0.3">
      <c r="A1011" t="s">
        <v>2175</v>
      </c>
      <c r="B1011" t="s">
        <v>2176</v>
      </c>
      <c r="C1011" t="str">
        <f>IFERROR(VLOOKUP(Table1[[#This Row],[Ticker]],[1]!Table2[[Symbol]:[Industry]],2,FALSE),"-")</f>
        <v>-</v>
      </c>
      <c r="D1011" t="s">
        <v>375</v>
      </c>
      <c r="E1011">
        <v>2567.9473805600001</v>
      </c>
      <c r="F1011">
        <v>51.28</v>
      </c>
      <c r="G1011">
        <v>-40.138265399589201</v>
      </c>
      <c r="H1011">
        <v>-5.8415216215145698</v>
      </c>
      <c r="I1011">
        <v>-43.319503359296498</v>
      </c>
      <c r="J1011">
        <v>-3.8062069951351498</v>
      </c>
      <c r="K1011">
        <v>53.899908924513298</v>
      </c>
      <c r="L1011">
        <v>60.689025318604401</v>
      </c>
      <c r="M1011">
        <v>38.577312224229601</v>
      </c>
      <c r="N1011">
        <v>0.91963381900048402</v>
      </c>
      <c r="O1011">
        <v>63.904056162246398</v>
      </c>
      <c r="P1011">
        <v>6.61122661122661</v>
      </c>
    </row>
    <row r="1012" spans="1:17" hidden="1" x14ac:dyDescent="0.3">
      <c r="A1012" t="s">
        <v>2177</v>
      </c>
      <c r="B1012" t="s">
        <v>2178</v>
      </c>
      <c r="C1012" t="str">
        <f>IFERROR(VLOOKUP(Table1[[#This Row],[Ticker]],[1]!Table2[[Symbol]:[Industry]],2,FALSE),"-")</f>
        <v>-</v>
      </c>
      <c r="D1012" t="s">
        <v>925</v>
      </c>
      <c r="E1012">
        <v>2549.5267036800001</v>
      </c>
      <c r="F1012">
        <v>375.15</v>
      </c>
      <c r="G1012">
        <v>379.87929839913897</v>
      </c>
      <c r="H1012">
        <v>19.5734666455133</v>
      </c>
      <c r="I1012">
        <v>160.25463591260501</v>
      </c>
      <c r="J1012">
        <v>10.663749413432599</v>
      </c>
      <c r="K1012">
        <v>299.724229362247</v>
      </c>
      <c r="L1012">
        <v>200.865418743405</v>
      </c>
      <c r="M1012">
        <v>66.971739284666796</v>
      </c>
      <c r="N1012">
        <v>1.1678306033910899</v>
      </c>
      <c r="O1012">
        <v>11.4220978275356</v>
      </c>
      <c r="Q1012">
        <v>0.171896088887804</v>
      </c>
    </row>
    <row r="1013" spans="1:17" hidden="1" x14ac:dyDescent="0.3">
      <c r="A1013" t="s">
        <v>2179</v>
      </c>
      <c r="B1013" t="s">
        <v>2180</v>
      </c>
      <c r="C1013" t="str">
        <f>IFERROR(VLOOKUP(Table1[[#This Row],[Ticker]],[1]!Table2[[Symbol]:[Industry]],2,FALSE),"-")</f>
        <v>-</v>
      </c>
      <c r="D1013" t="s">
        <v>465</v>
      </c>
      <c r="E1013">
        <v>2535.2429728000002</v>
      </c>
      <c r="F1013">
        <v>318.8</v>
      </c>
      <c r="G1013">
        <v>-11.3337394732695</v>
      </c>
      <c r="H1013">
        <v>8.8510933640969096</v>
      </c>
      <c r="I1013">
        <v>1.9565913868526601</v>
      </c>
      <c r="J1013">
        <v>-1.25625006145729</v>
      </c>
      <c r="K1013">
        <v>285.118646661193</v>
      </c>
      <c r="L1013">
        <v>272.36826877973698</v>
      </c>
      <c r="M1013">
        <v>67.305186735377703</v>
      </c>
      <c r="N1013">
        <v>2.8808761050931402</v>
      </c>
      <c r="O1013">
        <v>3.7954830614805402</v>
      </c>
      <c r="P1013">
        <v>40.533392109323302</v>
      </c>
      <c r="Q1013">
        <v>-6.4855773310321996E-2</v>
      </c>
    </row>
    <row r="1014" spans="1:17" hidden="1" x14ac:dyDescent="0.3">
      <c r="A1014" t="s">
        <v>2181</v>
      </c>
      <c r="B1014" t="s">
        <v>2182</v>
      </c>
      <c r="C1014" t="str">
        <f>IFERROR(VLOOKUP(Table1[[#This Row],[Ticker]],[1]!Table2[[Symbol]:[Industry]],2,FALSE),"-")</f>
        <v>-</v>
      </c>
      <c r="D1014" t="s">
        <v>2183</v>
      </c>
      <c r="E1014">
        <v>2533.25</v>
      </c>
      <c r="F1014">
        <v>506.65</v>
      </c>
      <c r="G1014">
        <v>117.277988610189</v>
      </c>
      <c r="H1014">
        <v>-14.1032424499148</v>
      </c>
      <c r="I1014">
        <v>130.46871719208099</v>
      </c>
      <c r="J1014">
        <v>-2.3633255303998699</v>
      </c>
      <c r="K1014">
        <v>546.66798463859504</v>
      </c>
      <c r="M1014">
        <v>36.459234678280801</v>
      </c>
      <c r="N1014">
        <v>0.50203597512000997</v>
      </c>
      <c r="O1014">
        <v>41.468469357544599</v>
      </c>
      <c r="P1014">
        <v>153.32499999999999</v>
      </c>
    </row>
    <row r="1015" spans="1:17" hidden="1" x14ac:dyDescent="0.3">
      <c r="A1015" t="s">
        <v>2184</v>
      </c>
      <c r="B1015" t="s">
        <v>2185</v>
      </c>
      <c r="C1015" t="str">
        <f>IFERROR(VLOOKUP(Table1[[#This Row],[Ticker]],[1]!Table2[[Symbol]:[Industry]],2,FALSE),"-")</f>
        <v>-</v>
      </c>
      <c r="D1015" t="s">
        <v>542</v>
      </c>
      <c r="E1015">
        <v>2515.082517194</v>
      </c>
      <c r="F1015">
        <v>105.17</v>
      </c>
      <c r="G1015">
        <v>95.807097432402202</v>
      </c>
      <c r="H1015">
        <v>4.0350518438657303</v>
      </c>
      <c r="I1015">
        <v>19.690683397919098</v>
      </c>
      <c r="J1015">
        <v>-5.9982106316425199</v>
      </c>
      <c r="K1015">
        <v>104.903287133394</v>
      </c>
      <c r="L1015">
        <v>86.736197812448793</v>
      </c>
      <c r="M1015">
        <v>40.755885565215102</v>
      </c>
      <c r="N1015">
        <v>0.64137237311944695</v>
      </c>
      <c r="O1015">
        <v>19.3306075877151</v>
      </c>
      <c r="P1015">
        <v>129.62882096069799</v>
      </c>
      <c r="Q1015">
        <v>8.2562002117400005E-3</v>
      </c>
    </row>
    <row r="1016" spans="1:17" hidden="1" x14ac:dyDescent="0.3">
      <c r="A1016" t="s">
        <v>2186</v>
      </c>
      <c r="B1016" t="s">
        <v>2187</v>
      </c>
      <c r="C1016" t="str">
        <f>IFERROR(VLOOKUP(Table1[[#This Row],[Ticker]],[1]!Table2[[Symbol]:[Industry]],2,FALSE),"-")</f>
        <v>-</v>
      </c>
      <c r="D1016" t="s">
        <v>375</v>
      </c>
      <c r="E1016">
        <v>2514.2437799999998</v>
      </c>
      <c r="F1016">
        <v>9798.2999999999993</v>
      </c>
      <c r="G1016">
        <v>-53.878381862014201</v>
      </c>
      <c r="H1016">
        <v>-6.8465837259276698</v>
      </c>
      <c r="I1016">
        <v>-40.769067936441203</v>
      </c>
      <c r="J1016">
        <v>-2.9575757551995601</v>
      </c>
      <c r="K1016">
        <v>10424.898232424401</v>
      </c>
      <c r="L1016">
        <v>11984.3991666396</v>
      </c>
      <c r="M1016">
        <v>41.312345962763203</v>
      </c>
      <c r="N1016">
        <v>2.0124165873334499</v>
      </c>
      <c r="O1016">
        <v>101.993713195146</v>
      </c>
      <c r="P1016">
        <v>4.3704729441840602</v>
      </c>
      <c r="Q1016">
        <v>-0.110840663814782</v>
      </c>
    </row>
    <row r="1017" spans="1:17" hidden="1" x14ac:dyDescent="0.3">
      <c r="A1017" t="s">
        <v>2188</v>
      </c>
      <c r="B1017" t="s">
        <v>2189</v>
      </c>
      <c r="C1017" t="str">
        <f>IFERROR(VLOOKUP(Table1[[#This Row],[Ticker]],[1]!Table2[[Symbol]:[Industry]],2,FALSE),"-")</f>
        <v>-</v>
      </c>
      <c r="D1017" t="s">
        <v>101</v>
      </c>
      <c r="E1017">
        <v>2512.8791999999999</v>
      </c>
      <c r="F1017">
        <v>376.8</v>
      </c>
      <c r="G1017">
        <v>169.70275571110599</v>
      </c>
      <c r="H1017">
        <v>-17.713311793870101</v>
      </c>
      <c r="I1017">
        <v>-11.079872172654399</v>
      </c>
      <c r="J1017">
        <v>-8.1802810692092205</v>
      </c>
      <c r="K1017">
        <v>413.39479003761602</v>
      </c>
      <c r="L1017">
        <v>344.65688877130901</v>
      </c>
      <c r="M1017">
        <v>23.2571465106715</v>
      </c>
      <c r="N1017">
        <v>0.89728969182283602</v>
      </c>
      <c r="O1017">
        <v>36.385350318471303</v>
      </c>
      <c r="P1017">
        <v>239.81662407936199</v>
      </c>
      <c r="Q1017">
        <v>0.23572739950767099</v>
      </c>
    </row>
    <row r="1018" spans="1:17" hidden="1" x14ac:dyDescent="0.3">
      <c r="A1018" t="s">
        <v>2190</v>
      </c>
      <c r="B1018" t="s">
        <v>2191</v>
      </c>
      <c r="C1018" t="str">
        <f>IFERROR(VLOOKUP(Table1[[#This Row],[Ticker]],[1]!Table2[[Symbol]:[Industry]],2,FALSE),"-")</f>
        <v>-</v>
      </c>
      <c r="D1018" t="s">
        <v>78</v>
      </c>
      <c r="E1018">
        <v>2511.3240000000001</v>
      </c>
      <c r="F1018">
        <v>810</v>
      </c>
      <c r="G1018">
        <v>79.099949963366001</v>
      </c>
      <c r="H1018">
        <v>5.8024253890096098</v>
      </c>
      <c r="I1018">
        <v>47.750558760182997</v>
      </c>
      <c r="J1018">
        <v>7.7113686252917804</v>
      </c>
      <c r="K1018">
        <v>689.57560092212998</v>
      </c>
      <c r="L1018">
        <v>564.81581963390295</v>
      </c>
      <c r="M1018">
        <v>67.999951882056493</v>
      </c>
      <c r="N1018">
        <v>1.2546283251596499</v>
      </c>
      <c r="O1018">
        <v>4.9382716049382704</v>
      </c>
      <c r="P1018">
        <v>109.84455958549199</v>
      </c>
      <c r="Q1018">
        <v>4.6214624638004999E-2</v>
      </c>
    </row>
    <row r="1019" spans="1:17" x14ac:dyDescent="0.3">
      <c r="A1019" t="s">
        <v>2192</v>
      </c>
      <c r="B1019" t="s">
        <v>2193</v>
      </c>
      <c r="C1019" t="str">
        <f>IFERROR(VLOOKUP(Table1[[#This Row],[Ticker]],[1]!Table2[[Symbol]:[Industry]],2,FALSE),"-")</f>
        <v>-</v>
      </c>
      <c r="D1019" t="s">
        <v>1838</v>
      </c>
      <c r="E1019">
        <v>2505.8816439840002</v>
      </c>
      <c r="F1019">
        <v>52.56</v>
      </c>
      <c r="G1019">
        <v>3.2800063664450398</v>
      </c>
      <c r="H1019">
        <v>-8.8378039694897605</v>
      </c>
      <c r="I1019">
        <v>-27.231979302732199</v>
      </c>
      <c r="J1019">
        <v>-8.4483106779508592</v>
      </c>
      <c r="K1019">
        <v>53.606580780189802</v>
      </c>
      <c r="L1019">
        <v>51.807227834411101</v>
      </c>
      <c r="M1019">
        <v>42.886900077892498</v>
      </c>
      <c r="N1019">
        <v>1.2257758981703399</v>
      </c>
      <c r="O1019">
        <v>32.039573820395702</v>
      </c>
      <c r="P1019">
        <v>29.140049140049101</v>
      </c>
      <c r="Q1019">
        <v>-1.9435985502998999E-2</v>
      </c>
    </row>
    <row r="1020" spans="1:17" hidden="1" x14ac:dyDescent="0.3">
      <c r="A1020" t="s">
        <v>2194</v>
      </c>
      <c r="B1020" t="s">
        <v>2195</v>
      </c>
      <c r="C1020" t="str">
        <f>IFERROR(VLOOKUP(Table1[[#This Row],[Ticker]],[1]!Table2[[Symbol]:[Industry]],2,FALSE),"-")</f>
        <v>-</v>
      </c>
      <c r="D1020" t="s">
        <v>257</v>
      </c>
      <c r="E1020">
        <v>2502.7827155099999</v>
      </c>
      <c r="F1020">
        <v>5733.35</v>
      </c>
      <c r="G1020">
        <v>142.93803268322</v>
      </c>
      <c r="H1020">
        <v>-10.150201539829499</v>
      </c>
      <c r="I1020">
        <v>31.325448095240802</v>
      </c>
      <c r="J1020">
        <v>-6.9059569610665203</v>
      </c>
      <c r="K1020">
        <v>5638.8162084180403</v>
      </c>
      <c r="L1020">
        <v>4312.58181436207</v>
      </c>
      <c r="M1020">
        <v>30.0228206247345</v>
      </c>
      <c r="N1020">
        <v>0.105233385368417</v>
      </c>
      <c r="O1020">
        <v>17.909250263807301</v>
      </c>
      <c r="P1020">
        <v>173.016666666666</v>
      </c>
      <c r="Q1020">
        <v>0.10094336151436201</v>
      </c>
    </row>
    <row r="1021" spans="1:17" hidden="1" x14ac:dyDescent="0.3">
      <c r="A1021" t="s">
        <v>2196</v>
      </c>
      <c r="B1021" t="s">
        <v>2197</v>
      </c>
      <c r="C1021" t="str">
        <f>IFERROR(VLOOKUP(Table1[[#This Row],[Ticker]],[1]!Table2[[Symbol]:[Industry]],2,FALSE),"-")</f>
        <v>-</v>
      </c>
      <c r="D1021" t="s">
        <v>51</v>
      </c>
      <c r="E1021">
        <v>2502.3140067999998</v>
      </c>
      <c r="F1021">
        <v>295.60000000000002</v>
      </c>
      <c r="G1021">
        <v>117.914610853195</v>
      </c>
      <c r="H1021">
        <v>6.91122460823778</v>
      </c>
      <c r="I1021">
        <v>115.46016107158501</v>
      </c>
      <c r="J1021">
        <v>-0.77976338154745894</v>
      </c>
      <c r="K1021">
        <v>250.058871799787</v>
      </c>
      <c r="L1021">
        <v>189.12839904651401</v>
      </c>
      <c r="M1021">
        <v>58.1741223007771</v>
      </c>
      <c r="N1021">
        <v>1.3181045785340699</v>
      </c>
      <c r="O1021">
        <v>9.9458728010825403</v>
      </c>
      <c r="P1021">
        <v>164.28252123379499</v>
      </c>
      <c r="Q1021">
        <v>4.1945803331547002E-2</v>
      </c>
    </row>
    <row r="1022" spans="1:17" x14ac:dyDescent="0.3">
      <c r="A1022" t="s">
        <v>2198</v>
      </c>
      <c r="B1022" t="s">
        <v>2199</v>
      </c>
      <c r="C1022" t="str">
        <f>IFERROR(VLOOKUP(Table1[[#This Row],[Ticker]],[1]!Table2[[Symbol]:[Industry]],2,FALSE),"-")</f>
        <v>-</v>
      </c>
      <c r="D1022" t="s">
        <v>1603</v>
      </c>
      <c r="E1022">
        <v>2495.7670003500002</v>
      </c>
      <c r="F1022">
        <v>603.85</v>
      </c>
      <c r="G1022">
        <v>-40.826166375497699</v>
      </c>
      <c r="H1022">
        <v>-12.890193387525301</v>
      </c>
      <c r="I1022">
        <v>-40.2829119976603</v>
      </c>
      <c r="J1022">
        <v>-2.2473985405097299</v>
      </c>
      <c r="K1022">
        <v>671.54430527303498</v>
      </c>
      <c r="L1022">
        <v>713.17752986369601</v>
      </c>
      <c r="M1022">
        <v>21.355879987483</v>
      </c>
      <c r="N1022">
        <v>0.72482114597490399</v>
      </c>
      <c r="O1022">
        <v>49.8716568684275</v>
      </c>
      <c r="P1022">
        <v>0.56624198517778401</v>
      </c>
    </row>
    <row r="1023" spans="1:17" x14ac:dyDescent="0.3">
      <c r="A1023" t="s">
        <v>2200</v>
      </c>
      <c r="B1023" t="s">
        <v>2201</v>
      </c>
      <c r="C1023" t="str">
        <f>IFERROR(VLOOKUP(Table1[[#This Row],[Ticker]],[1]!Table2[[Symbol]:[Industry]],2,FALSE),"-")</f>
        <v>-</v>
      </c>
      <c r="D1023" t="s">
        <v>394</v>
      </c>
      <c r="E1023">
        <v>2488.77117972</v>
      </c>
      <c r="F1023">
        <v>469.35</v>
      </c>
      <c r="G1023">
        <v>-63.159708285454101</v>
      </c>
      <c r="H1023">
        <v>-6.6290251474156801</v>
      </c>
      <c r="I1023">
        <v>-25.074988318612899</v>
      </c>
      <c r="J1023">
        <v>-1.2519275710503599</v>
      </c>
      <c r="K1023">
        <v>478.64545282110402</v>
      </c>
      <c r="L1023">
        <v>500.14117857314397</v>
      </c>
      <c r="M1023">
        <v>53.587767438380403</v>
      </c>
      <c r="N1023">
        <v>0.66013874780592396</v>
      </c>
      <c r="O1023">
        <v>70.171513795674798</v>
      </c>
      <c r="P1023">
        <v>6.6704545454545396</v>
      </c>
    </row>
    <row r="1024" spans="1:17" hidden="1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2204</v>
      </c>
      <c r="E1024">
        <v>2483.7446280650001</v>
      </c>
      <c r="F1024">
        <v>5030.05</v>
      </c>
      <c r="G1024">
        <v>67.247288821007501</v>
      </c>
      <c r="H1024">
        <v>-12.299922480526501</v>
      </c>
      <c r="I1024">
        <v>38.910681477796203</v>
      </c>
      <c r="J1024">
        <v>-16.388552367803101</v>
      </c>
      <c r="K1024">
        <v>5155.93147836147</v>
      </c>
      <c r="L1024">
        <v>3943.1729668656199</v>
      </c>
      <c r="M1024">
        <v>30.299443504541699</v>
      </c>
      <c r="N1024">
        <v>1.2408410916275701</v>
      </c>
      <c r="O1024">
        <v>28.0901780300394</v>
      </c>
      <c r="P1024">
        <v>111.880791912384</v>
      </c>
      <c r="Q1024">
        <v>0.14799108211885401</v>
      </c>
    </row>
    <row r="1025" spans="1:17" hidden="1" x14ac:dyDescent="0.3">
      <c r="A1025" t="s">
        <v>2205</v>
      </c>
      <c r="B1025" t="s">
        <v>2206</v>
      </c>
      <c r="C1025" t="str">
        <f>IFERROR(VLOOKUP(Table1[[#This Row],[Ticker]],[1]!Table2[[Symbol]:[Industry]],2,FALSE),"-")</f>
        <v>-</v>
      </c>
      <c r="D1025" t="s">
        <v>309</v>
      </c>
      <c r="E1025">
        <v>2482.0473580049902</v>
      </c>
      <c r="F1025">
        <v>1643.05</v>
      </c>
      <c r="G1025">
        <v>48.379052639263399</v>
      </c>
      <c r="H1025">
        <v>-14.4549377685336</v>
      </c>
      <c r="I1025">
        <v>-5.3613343870713104</v>
      </c>
      <c r="J1025">
        <v>-4.4807169838986702</v>
      </c>
      <c r="K1025">
        <v>1655.3195207568599</v>
      </c>
      <c r="L1025">
        <v>1485.3362520921</v>
      </c>
      <c r="M1025">
        <v>43.107305667656902</v>
      </c>
      <c r="N1025">
        <v>0.60671770698062899</v>
      </c>
      <c r="O1025">
        <v>18.998204558595301</v>
      </c>
      <c r="P1025">
        <v>78.971733565709897</v>
      </c>
      <c r="Q1025">
        <v>1.6710205447456002E-2</v>
      </c>
    </row>
    <row r="1026" spans="1:17" hidden="1" x14ac:dyDescent="0.3">
      <c r="A1026" t="s">
        <v>2207</v>
      </c>
      <c r="B1026" t="s">
        <v>2208</v>
      </c>
      <c r="C1026" t="str">
        <f>IFERROR(VLOOKUP(Table1[[#This Row],[Ticker]],[1]!Table2[[Symbol]:[Industry]],2,FALSE),"-")</f>
        <v>-</v>
      </c>
      <c r="D1026" t="s">
        <v>465</v>
      </c>
      <c r="E1026">
        <v>2480.0271210000001</v>
      </c>
      <c r="F1026">
        <v>988.35</v>
      </c>
      <c r="G1026">
        <v>94.556714030706402</v>
      </c>
      <c r="H1026">
        <v>12.597037705407701</v>
      </c>
      <c r="I1026">
        <v>50.0448921698028</v>
      </c>
      <c r="J1026">
        <v>10.061261856204601</v>
      </c>
      <c r="K1026">
        <v>773.838111822575</v>
      </c>
      <c r="L1026">
        <v>638.63713173628003</v>
      </c>
      <c r="M1026">
        <v>72.681572896662601</v>
      </c>
      <c r="N1026">
        <v>2.3304393789792099</v>
      </c>
      <c r="O1026">
        <v>14.6456214903627</v>
      </c>
      <c r="P1026">
        <v>129.71528181289901</v>
      </c>
      <c r="Q1026">
        <v>0.11072412938739699</v>
      </c>
    </row>
    <row r="1027" spans="1:17" hidden="1" x14ac:dyDescent="0.3">
      <c r="A1027" t="s">
        <v>2209</v>
      </c>
      <c r="B1027" t="s">
        <v>2210</v>
      </c>
      <c r="C1027" t="str">
        <f>IFERROR(VLOOKUP(Table1[[#This Row],[Ticker]],[1]!Table2[[Symbol]:[Industry]],2,FALSE),"-")</f>
        <v>-</v>
      </c>
      <c r="D1027" t="s">
        <v>533</v>
      </c>
      <c r="E1027">
        <v>2476.3319740699999</v>
      </c>
      <c r="F1027">
        <v>81.61</v>
      </c>
      <c r="G1027">
        <v>46.569897850375</v>
      </c>
      <c r="H1027">
        <v>-13.5545056957934</v>
      </c>
      <c r="I1027">
        <v>-31.904835709020499</v>
      </c>
      <c r="J1027">
        <v>-7.44200946427096</v>
      </c>
      <c r="K1027">
        <v>75.869408705589393</v>
      </c>
      <c r="L1027">
        <v>73.128213170496906</v>
      </c>
      <c r="M1027">
        <v>63.235552974761298</v>
      </c>
      <c r="N1027">
        <v>2.4648307526986102</v>
      </c>
      <c r="O1027">
        <v>43.180982722705501</v>
      </c>
      <c r="P1027">
        <v>73.269639065817401</v>
      </c>
      <c r="Q1027">
        <v>0.131593152584042</v>
      </c>
    </row>
    <row r="1028" spans="1:17" hidden="1" x14ac:dyDescent="0.3">
      <c r="A1028" t="s">
        <v>2211</v>
      </c>
      <c r="B1028" t="s">
        <v>2212</v>
      </c>
      <c r="C1028" t="str">
        <f>IFERROR(VLOOKUP(Table1[[#This Row],[Ticker]],[1]!Table2[[Symbol]:[Industry]],2,FALSE),"-")</f>
        <v>-</v>
      </c>
      <c r="D1028" t="s">
        <v>545</v>
      </c>
      <c r="E1028">
        <v>2471.1634783</v>
      </c>
      <c r="F1028">
        <v>408.5</v>
      </c>
      <c r="G1028">
        <v>15.4358790701282</v>
      </c>
      <c r="H1028">
        <v>-1.8634249286654401</v>
      </c>
      <c r="I1028">
        <v>17.082849368665102</v>
      </c>
      <c r="J1028">
        <v>-6.1835031635705597</v>
      </c>
      <c r="K1028">
        <v>397.21961838209802</v>
      </c>
      <c r="L1028">
        <v>355.94747776300801</v>
      </c>
      <c r="M1028">
        <v>46.164490770448701</v>
      </c>
      <c r="N1028">
        <v>1.1501405670285401</v>
      </c>
      <c r="O1028">
        <v>10.7711138310893</v>
      </c>
      <c r="P1028">
        <v>43.736805066854302</v>
      </c>
      <c r="Q1028">
        <v>2.5033662393597E-2</v>
      </c>
    </row>
    <row r="1029" spans="1:17" hidden="1" x14ac:dyDescent="0.3">
      <c r="A1029" t="s">
        <v>2213</v>
      </c>
      <c r="B1029" t="s">
        <v>2214</v>
      </c>
      <c r="C1029" t="str">
        <f>IFERROR(VLOOKUP(Table1[[#This Row],[Ticker]],[1]!Table2[[Symbol]:[Industry]],2,FALSE),"-")</f>
        <v>-</v>
      </c>
      <c r="D1029" t="s">
        <v>138</v>
      </c>
      <c r="E1029">
        <v>2464.4245687500002</v>
      </c>
      <c r="F1029">
        <v>694.5</v>
      </c>
      <c r="G1029">
        <v>71.6829340710607</v>
      </c>
      <c r="H1029">
        <v>4.27183606259167</v>
      </c>
      <c r="I1029">
        <v>-0.88949757025830301</v>
      </c>
      <c r="J1029">
        <v>5.5188189252364097</v>
      </c>
      <c r="K1029">
        <v>672.33368083454195</v>
      </c>
      <c r="L1029">
        <v>590.32843502497406</v>
      </c>
      <c r="M1029">
        <v>56.283904712673198</v>
      </c>
      <c r="N1029">
        <v>0.61366468599344004</v>
      </c>
      <c r="O1029">
        <v>17.8974613035206</v>
      </c>
      <c r="P1029">
        <v>130.65125564792899</v>
      </c>
      <c r="Q1029">
        <v>8.2275272196275007E-2</v>
      </c>
    </row>
    <row r="1030" spans="1:17" hidden="1" x14ac:dyDescent="0.3">
      <c r="A1030" t="s">
        <v>2215</v>
      </c>
      <c r="B1030" t="s">
        <v>2216</v>
      </c>
      <c r="C1030" t="str">
        <f>IFERROR(VLOOKUP(Table1[[#This Row],[Ticker]],[1]!Table2[[Symbol]:[Industry]],2,FALSE),"-")</f>
        <v>-</v>
      </c>
      <c r="D1030" t="s">
        <v>78</v>
      </c>
      <c r="E1030">
        <v>2461.4206304700001</v>
      </c>
      <c r="F1030">
        <v>895.15</v>
      </c>
      <c r="G1030">
        <v>137.985647793266</v>
      </c>
      <c r="H1030">
        <v>-4.7644839566376902</v>
      </c>
      <c r="I1030">
        <v>26.038056697985098</v>
      </c>
      <c r="J1030">
        <v>-4.4739560091611903</v>
      </c>
      <c r="K1030">
        <v>893.90374389660099</v>
      </c>
      <c r="L1030">
        <v>737.68445321119304</v>
      </c>
      <c r="M1030">
        <v>41.684891594714102</v>
      </c>
      <c r="N1030">
        <v>1.4459773000639999</v>
      </c>
      <c r="O1030">
        <v>9.8866111824833691</v>
      </c>
      <c r="P1030">
        <v>177.52286467214299</v>
      </c>
      <c r="Q1030">
        <v>6.0892984120359997E-2</v>
      </c>
    </row>
    <row r="1031" spans="1:17" hidden="1" x14ac:dyDescent="0.3">
      <c r="A1031" t="s">
        <v>2217</v>
      </c>
      <c r="B1031" t="s">
        <v>2218</v>
      </c>
      <c r="C1031" t="str">
        <f>IFERROR(VLOOKUP(Table1[[#This Row],[Ticker]],[1]!Table2[[Symbol]:[Industry]],2,FALSE),"-")</f>
        <v>-</v>
      </c>
      <c r="D1031" t="s">
        <v>130</v>
      </c>
      <c r="E1031">
        <v>2459.3609879700002</v>
      </c>
      <c r="F1031">
        <v>356.15</v>
      </c>
      <c r="G1031">
        <v>-17.771939532366101</v>
      </c>
      <c r="H1031">
        <v>-3.0466895863176102</v>
      </c>
      <c r="I1031">
        <v>-4.58121095047417</v>
      </c>
      <c r="J1031">
        <v>-2.82925522321935</v>
      </c>
      <c r="M1031">
        <v>40.563023502276998</v>
      </c>
      <c r="O1031">
        <v>12.3122279938228</v>
      </c>
      <c r="P1031">
        <v>14.8870967741935</v>
      </c>
    </row>
    <row r="1032" spans="1:17" hidden="1" x14ac:dyDescent="0.3">
      <c r="A1032" t="s">
        <v>2219</v>
      </c>
      <c r="B1032" t="s">
        <v>2220</v>
      </c>
      <c r="C1032" t="str">
        <f>IFERROR(VLOOKUP(Table1[[#This Row],[Ticker]],[1]!Table2[[Symbol]:[Industry]],2,FALSE),"-")</f>
        <v>-</v>
      </c>
      <c r="D1032" t="s">
        <v>46</v>
      </c>
      <c r="E1032">
        <v>2457.52144</v>
      </c>
      <c r="F1032">
        <v>109.01</v>
      </c>
      <c r="G1032">
        <v>129.82283588553699</v>
      </c>
      <c r="H1032">
        <v>6.9248154809196096</v>
      </c>
      <c r="I1032">
        <v>25.044818660706699</v>
      </c>
      <c r="J1032">
        <v>-5.7380792343468396</v>
      </c>
      <c r="K1032">
        <v>94.231219059231293</v>
      </c>
      <c r="L1032">
        <v>75.389581883414607</v>
      </c>
      <c r="M1032">
        <v>63.529900041841501</v>
      </c>
      <c r="N1032">
        <v>0.66297614766622504</v>
      </c>
      <c r="O1032">
        <v>4.0271534721585098</v>
      </c>
      <c r="P1032">
        <v>166.52811735941299</v>
      </c>
      <c r="Q1032">
        <v>0.134203950719882</v>
      </c>
    </row>
    <row r="1033" spans="1:17" x14ac:dyDescent="0.3">
      <c r="A1033" t="s">
        <v>2221</v>
      </c>
      <c r="B1033" t="s">
        <v>2222</v>
      </c>
      <c r="C1033" t="str">
        <f>IFERROR(VLOOKUP(Table1[[#This Row],[Ticker]],[1]!Table2[[Symbol]:[Industry]],2,FALSE),"-")</f>
        <v>-</v>
      </c>
      <c r="D1033" t="s">
        <v>297</v>
      </c>
      <c r="E1033">
        <v>2444.7906307899998</v>
      </c>
      <c r="F1033">
        <v>416.45</v>
      </c>
      <c r="G1033">
        <v>-17.009860153769701</v>
      </c>
      <c r="H1033">
        <v>-6.60668226023434</v>
      </c>
      <c r="I1033">
        <v>-11.2830322532159</v>
      </c>
      <c r="J1033">
        <v>-3.6346163293248299</v>
      </c>
      <c r="K1033">
        <v>408.71271193390299</v>
      </c>
      <c r="L1033">
        <v>407.38780944764898</v>
      </c>
      <c r="M1033">
        <v>49.241848263489899</v>
      </c>
      <c r="N1033">
        <v>1.07158504723714</v>
      </c>
      <c r="O1033">
        <v>28.682915115860201</v>
      </c>
      <c r="P1033">
        <v>25.872752002418</v>
      </c>
      <c r="Q1033">
        <v>-6.5775262151822E-2</v>
      </c>
    </row>
    <row r="1034" spans="1:17" hidden="1" x14ac:dyDescent="0.3">
      <c r="A1034" t="s">
        <v>2223</v>
      </c>
      <c r="B1034" t="s">
        <v>2224</v>
      </c>
      <c r="C1034" t="str">
        <f>IFERROR(VLOOKUP(Table1[[#This Row],[Ticker]],[1]!Table2[[Symbol]:[Industry]],2,FALSE),"-")</f>
        <v>-</v>
      </c>
      <c r="D1034" t="s">
        <v>210</v>
      </c>
      <c r="E1034">
        <v>2433.0712055499998</v>
      </c>
      <c r="F1034">
        <v>437.35</v>
      </c>
      <c r="G1034">
        <v>-5.2678466620296396</v>
      </c>
      <c r="H1034">
        <v>-5.0505194575826504</v>
      </c>
      <c r="I1034">
        <v>0.209350501243145</v>
      </c>
      <c r="J1034">
        <v>-1.9267899998517699</v>
      </c>
      <c r="K1034">
        <v>419.23287256474498</v>
      </c>
      <c r="L1034">
        <v>385.00823561317299</v>
      </c>
      <c r="M1034">
        <v>57.973203999656903</v>
      </c>
      <c r="N1034">
        <v>0.693465983865867</v>
      </c>
      <c r="O1034">
        <v>4.8588087344232296</v>
      </c>
      <c r="P1034">
        <v>39.706117233668699</v>
      </c>
      <c r="Q1034">
        <v>2.5466861153819999E-2</v>
      </c>
    </row>
    <row r="1035" spans="1:17" hidden="1" x14ac:dyDescent="0.3">
      <c r="A1035" t="s">
        <v>2225</v>
      </c>
      <c r="B1035" t="s">
        <v>2226</v>
      </c>
      <c r="C1035" t="str">
        <f>IFERROR(VLOOKUP(Table1[[#This Row],[Ticker]],[1]!Table2[[Symbol]:[Industry]],2,FALSE),"-")</f>
        <v>-</v>
      </c>
      <c r="D1035" t="s">
        <v>380</v>
      </c>
      <c r="E1035">
        <v>2428.9464934049902</v>
      </c>
      <c r="F1035">
        <v>820.65</v>
      </c>
      <c r="G1035">
        <v>53.722883328579698</v>
      </c>
      <c r="H1035">
        <v>13.801894011034401</v>
      </c>
      <c r="I1035">
        <v>25.493451971819599</v>
      </c>
      <c r="J1035">
        <v>2.1271080933523399</v>
      </c>
      <c r="K1035">
        <v>708.97965921165496</v>
      </c>
      <c r="L1035">
        <v>613.55238705247098</v>
      </c>
      <c r="M1035">
        <v>67.086384779825394</v>
      </c>
      <c r="N1035">
        <v>1.4790765037223099</v>
      </c>
      <c r="O1035">
        <v>8.0119417534880899</v>
      </c>
      <c r="P1035">
        <v>85.604432884767604</v>
      </c>
      <c r="Q1035">
        <v>3.8429646764399999E-2</v>
      </c>
    </row>
    <row r="1036" spans="1:17" hidden="1" x14ac:dyDescent="0.3">
      <c r="A1036" t="s">
        <v>2227</v>
      </c>
      <c r="B1036" t="s">
        <v>2228</v>
      </c>
      <c r="C1036" t="str">
        <f>IFERROR(VLOOKUP(Table1[[#This Row],[Ticker]],[1]!Table2[[Symbol]:[Industry]],2,FALSE),"-")</f>
        <v>-</v>
      </c>
      <c r="D1036" t="s">
        <v>595</v>
      </c>
      <c r="E1036">
        <v>2426.5452384</v>
      </c>
      <c r="F1036">
        <v>1793.5</v>
      </c>
      <c r="G1036">
        <v>277.188089652504</v>
      </c>
      <c r="H1036">
        <v>-19.8881032362419</v>
      </c>
      <c r="I1036">
        <v>52.713057302088799</v>
      </c>
      <c r="J1036">
        <v>-8.3324142637981993</v>
      </c>
      <c r="K1036">
        <v>1843.8434016337101</v>
      </c>
      <c r="L1036">
        <v>1371.1433191635499</v>
      </c>
      <c r="M1036">
        <v>38.522355890985203</v>
      </c>
      <c r="N1036">
        <v>0.51339672208611897</v>
      </c>
      <c r="O1036">
        <v>25.196543072205099</v>
      </c>
      <c r="P1036">
        <v>312.29885057471199</v>
      </c>
      <c r="Q1036">
        <v>0.232719335845919</v>
      </c>
    </row>
    <row r="1037" spans="1:17" hidden="1" x14ac:dyDescent="0.3">
      <c r="A1037" t="s">
        <v>2229</v>
      </c>
      <c r="B1037" t="s">
        <v>2230</v>
      </c>
      <c r="C1037" t="str">
        <f>IFERROR(VLOOKUP(Table1[[#This Row],[Ticker]],[1]!Table2[[Symbol]:[Industry]],2,FALSE),"-")</f>
        <v>-</v>
      </c>
      <c r="D1037" t="s">
        <v>375</v>
      </c>
      <c r="E1037">
        <v>2426.1177683849901</v>
      </c>
      <c r="F1037">
        <v>220.83</v>
      </c>
      <c r="G1037">
        <v>-23.497021357393599</v>
      </c>
      <c r="H1037">
        <v>-5.91114562387944</v>
      </c>
      <c r="I1037">
        <v>6.5246165116921107E-2</v>
      </c>
      <c r="J1037">
        <v>5.9718930790774803E-2</v>
      </c>
      <c r="K1037">
        <v>227.50807300871</v>
      </c>
      <c r="L1037">
        <v>213.82012278183399</v>
      </c>
      <c r="M1037">
        <v>34.486152283166</v>
      </c>
      <c r="N1037">
        <v>0.89679755434135699</v>
      </c>
      <c r="O1037">
        <v>18.620658425032801</v>
      </c>
      <c r="P1037">
        <v>23.368715083798801</v>
      </c>
      <c r="Q1037">
        <v>1.6157888524650998E-2</v>
      </c>
    </row>
    <row r="1038" spans="1:17" hidden="1" x14ac:dyDescent="0.3">
      <c r="A1038" t="s">
        <v>2231</v>
      </c>
      <c r="B1038" t="s">
        <v>2232</v>
      </c>
      <c r="C1038" t="str">
        <f>IFERROR(VLOOKUP(Table1[[#This Row],[Ticker]],[1]!Table2[[Symbol]:[Industry]],2,FALSE),"-")</f>
        <v>-</v>
      </c>
      <c r="D1038" t="s">
        <v>276</v>
      </c>
      <c r="E1038">
        <v>2422.1887349099902</v>
      </c>
      <c r="F1038">
        <v>942.35</v>
      </c>
      <c r="G1038">
        <v>64.053597566732805</v>
      </c>
      <c r="H1038">
        <v>4.1527977438110302</v>
      </c>
      <c r="I1038">
        <v>54.792825433164303</v>
      </c>
      <c r="J1038">
        <v>0.95885034140685499</v>
      </c>
      <c r="K1038">
        <v>832.47747303617098</v>
      </c>
      <c r="L1038">
        <v>668.81910393300598</v>
      </c>
      <c r="M1038">
        <v>70.383636432845506</v>
      </c>
      <c r="N1038">
        <v>2.1969162591249498</v>
      </c>
      <c r="O1038">
        <v>5.0565076670026903</v>
      </c>
      <c r="P1038">
        <v>134.41542288557201</v>
      </c>
      <c r="Q1038">
        <v>0.212879381536248</v>
      </c>
    </row>
    <row r="1039" spans="1:17" x14ac:dyDescent="0.3">
      <c r="A1039" t="s">
        <v>2233</v>
      </c>
      <c r="B1039" t="s">
        <v>2234</v>
      </c>
      <c r="C1039" t="str">
        <f>IFERROR(VLOOKUP(Table1[[#This Row],[Ticker]],[1]!Table2[[Symbol]:[Industry]],2,FALSE),"-")</f>
        <v>-</v>
      </c>
      <c r="D1039" t="s">
        <v>380</v>
      </c>
      <c r="E1039">
        <v>2421.0824286840002</v>
      </c>
      <c r="F1039">
        <v>210.23</v>
      </c>
      <c r="G1039">
        <v>-24.3724496745766</v>
      </c>
      <c r="H1039">
        <v>-4.3718079923217097</v>
      </c>
      <c r="I1039">
        <v>-59.190340245325999</v>
      </c>
      <c r="J1039">
        <v>-3.9217175332976302</v>
      </c>
      <c r="K1039">
        <v>223.73536145310001</v>
      </c>
      <c r="L1039">
        <v>259.44803128292301</v>
      </c>
      <c r="M1039">
        <v>40.806411691002801</v>
      </c>
      <c r="N1039">
        <v>0.72006627852082195</v>
      </c>
      <c r="O1039">
        <v>105.370308709508</v>
      </c>
      <c r="P1039">
        <v>9.7806788511749296</v>
      </c>
      <c r="Q1039">
        <v>-4.6488138118222E-2</v>
      </c>
    </row>
    <row r="1040" spans="1:17" hidden="1" x14ac:dyDescent="0.3">
      <c r="A1040" t="s">
        <v>2235</v>
      </c>
      <c r="B1040" t="s">
        <v>2236</v>
      </c>
      <c r="C1040" t="str">
        <f>IFERROR(VLOOKUP(Table1[[#This Row],[Ticker]],[1]!Table2[[Symbol]:[Industry]],2,FALSE),"-")</f>
        <v>-</v>
      </c>
      <c r="D1040" t="s">
        <v>380</v>
      </c>
      <c r="E1040">
        <v>2420.4950089499998</v>
      </c>
      <c r="F1040">
        <v>1234.3</v>
      </c>
      <c r="G1040">
        <v>-28.268356460349501</v>
      </c>
      <c r="H1040">
        <v>-21.282992019036499</v>
      </c>
      <c r="I1040">
        <v>27.534729050148002</v>
      </c>
      <c r="J1040">
        <v>-3.7368639512911699</v>
      </c>
      <c r="K1040">
        <v>1256.24812309819</v>
      </c>
      <c r="L1040">
        <v>1217.18975445762</v>
      </c>
      <c r="M1040">
        <v>48.626480665769698</v>
      </c>
      <c r="N1040">
        <v>0.89983133783911895</v>
      </c>
      <c r="O1040">
        <v>20.716195414404901</v>
      </c>
      <c r="P1040">
        <v>49.603054360341801</v>
      </c>
      <c r="Q1040">
        <v>-3.6946124120899003E-2</v>
      </c>
    </row>
    <row r="1041" spans="1:17" hidden="1" x14ac:dyDescent="0.3">
      <c r="A1041" t="s">
        <v>2237</v>
      </c>
      <c r="B1041" t="s">
        <v>2238</v>
      </c>
      <c r="C1041" t="str">
        <f>IFERROR(VLOOKUP(Table1[[#This Row],[Ticker]],[1]!Table2[[Symbol]:[Industry]],2,FALSE),"-")</f>
        <v>-</v>
      </c>
      <c r="D1041" t="s">
        <v>68</v>
      </c>
      <c r="E1041">
        <v>2418.5300999999999</v>
      </c>
      <c r="F1041">
        <v>902.1</v>
      </c>
      <c r="G1041">
        <v>241.75701228939599</v>
      </c>
      <c r="H1041">
        <v>-21.669028719077801</v>
      </c>
      <c r="I1041">
        <v>45.347011478208302</v>
      </c>
      <c r="J1041">
        <v>-3.9138379457016201</v>
      </c>
      <c r="K1041">
        <v>1124.5433852512199</v>
      </c>
      <c r="L1041">
        <v>912.91145542144795</v>
      </c>
      <c r="M1041">
        <v>9.18906739839659</v>
      </c>
      <c r="N1041">
        <v>1.0269709007310399</v>
      </c>
      <c r="O1041">
        <v>76.033699146436007</v>
      </c>
      <c r="P1041">
        <v>306.71776375112699</v>
      </c>
      <c r="Q1041">
        <v>0.17288219752945599</v>
      </c>
    </row>
    <row r="1042" spans="1:17" hidden="1" x14ac:dyDescent="0.3">
      <c r="A1042" t="s">
        <v>2239</v>
      </c>
      <c r="B1042" t="s">
        <v>2240</v>
      </c>
      <c r="C1042" t="str">
        <f>IFERROR(VLOOKUP(Table1[[#This Row],[Ticker]],[1]!Table2[[Symbol]:[Industry]],2,FALSE),"-")</f>
        <v>-</v>
      </c>
      <c r="D1042" t="s">
        <v>78</v>
      </c>
      <c r="E1042">
        <v>2415.9173577000001</v>
      </c>
      <c r="F1042">
        <v>36.32</v>
      </c>
      <c r="G1042">
        <v>-16.869412334920799</v>
      </c>
      <c r="H1042">
        <v>-24.039374206516801</v>
      </c>
      <c r="I1042">
        <v>-24.2345603057618</v>
      </c>
      <c r="J1042">
        <v>-16.401518372995</v>
      </c>
      <c r="K1042">
        <v>40.7874828379706</v>
      </c>
      <c r="L1042">
        <v>37.443765602945597</v>
      </c>
      <c r="M1042">
        <v>55.893273104758201</v>
      </c>
      <c r="N1042">
        <v>1.41701689501499</v>
      </c>
      <c r="O1042">
        <v>33.8105726872246</v>
      </c>
      <c r="P1042">
        <v>26.1111111111111</v>
      </c>
    </row>
    <row r="1043" spans="1:17" hidden="1" x14ac:dyDescent="0.3">
      <c r="A1043" t="s">
        <v>2241</v>
      </c>
      <c r="B1043" t="s">
        <v>2242</v>
      </c>
      <c r="C1043" t="str">
        <f>IFERROR(VLOOKUP(Table1[[#This Row],[Ticker]],[1]!Table2[[Symbol]:[Industry]],2,FALSE),"-")</f>
        <v>-</v>
      </c>
      <c r="D1043" t="s">
        <v>138</v>
      </c>
      <c r="E1043">
        <v>2411.5436199000001</v>
      </c>
      <c r="F1043">
        <v>131.85</v>
      </c>
      <c r="G1043">
        <v>156.84675477480201</v>
      </c>
      <c r="H1043">
        <v>1.1577211699282901</v>
      </c>
      <c r="I1043">
        <v>6.9300267158914304</v>
      </c>
      <c r="J1043">
        <v>-15.9353105782565</v>
      </c>
      <c r="K1043">
        <v>122.976470522553</v>
      </c>
      <c r="L1043">
        <v>99.059989169860202</v>
      </c>
      <c r="M1043">
        <v>43.1914635169463</v>
      </c>
      <c r="N1043">
        <v>0.92493863238728602</v>
      </c>
      <c r="O1043">
        <v>23.2081911262798</v>
      </c>
      <c r="P1043">
        <v>213.55529131985699</v>
      </c>
      <c r="Q1043">
        <v>4.8281353347962998E-2</v>
      </c>
    </row>
    <row r="1044" spans="1:17" hidden="1" x14ac:dyDescent="0.3">
      <c r="A1044" t="s">
        <v>2243</v>
      </c>
      <c r="B1044" t="s">
        <v>2244</v>
      </c>
      <c r="C1044" t="str">
        <f>IFERROR(VLOOKUP(Table1[[#This Row],[Ticker]],[1]!Table2[[Symbol]:[Industry]],2,FALSE),"-")</f>
        <v>-</v>
      </c>
      <c r="D1044" t="s">
        <v>130</v>
      </c>
      <c r="E1044">
        <v>2405.0117288820002</v>
      </c>
      <c r="F1044">
        <v>178.22</v>
      </c>
      <c r="G1044">
        <v>85.563408951165798</v>
      </c>
      <c r="H1044">
        <v>-0.27456217806379002</v>
      </c>
      <c r="I1044">
        <v>3.4504021737668902</v>
      </c>
      <c r="J1044">
        <v>-8.0106118368397592</v>
      </c>
      <c r="K1044">
        <v>170.214917184884</v>
      </c>
      <c r="L1044">
        <v>140.95584453958401</v>
      </c>
      <c r="M1044">
        <v>46.1586648288283</v>
      </c>
      <c r="N1044">
        <v>1.03349498897666</v>
      </c>
      <c r="O1044">
        <v>14.532600157109099</v>
      </c>
      <c r="P1044">
        <v>119.753390875462</v>
      </c>
      <c r="Q1044">
        <v>0.160432954283345</v>
      </c>
    </row>
    <row r="1045" spans="1:17" hidden="1" x14ac:dyDescent="0.3">
      <c r="A1045" t="s">
        <v>2245</v>
      </c>
      <c r="B1045" t="s">
        <v>2246</v>
      </c>
      <c r="C1045" t="str">
        <f>IFERROR(VLOOKUP(Table1[[#This Row],[Ticker]],[1]!Table2[[Symbol]:[Industry]],2,FALSE),"-")</f>
        <v>-</v>
      </c>
      <c r="D1045" t="s">
        <v>309</v>
      </c>
      <c r="E1045">
        <v>2395.3947991999999</v>
      </c>
      <c r="F1045">
        <v>1653.1</v>
      </c>
      <c r="G1045">
        <v>456.66237819320901</v>
      </c>
      <c r="H1045">
        <v>-11.222244911168699</v>
      </c>
      <c r="I1045">
        <v>89.582570005934699</v>
      </c>
      <c r="J1045">
        <v>-5.8453973482789898</v>
      </c>
      <c r="K1045">
        <v>1590.37300349458</v>
      </c>
      <c r="L1045">
        <v>1110.87572408195</v>
      </c>
      <c r="M1045">
        <v>45.022466139298501</v>
      </c>
      <c r="N1045">
        <v>0.79228784100577598</v>
      </c>
      <c r="O1045">
        <v>20.9848164055411</v>
      </c>
      <c r="P1045">
        <v>495.71171171171102</v>
      </c>
      <c r="Q1045">
        <v>0.256925661769624</v>
      </c>
    </row>
    <row r="1046" spans="1:17" hidden="1" x14ac:dyDescent="0.3">
      <c r="A1046" t="s">
        <v>2247</v>
      </c>
      <c r="B1046" t="s">
        <v>2248</v>
      </c>
      <c r="C1046" t="str">
        <f>IFERROR(VLOOKUP(Table1[[#This Row],[Ticker]],[1]!Table2[[Symbol]:[Industry]],2,FALSE),"-")</f>
        <v>-</v>
      </c>
      <c r="D1046" t="s">
        <v>465</v>
      </c>
      <c r="E1046">
        <v>2394.138895</v>
      </c>
      <c r="F1046">
        <v>286.25</v>
      </c>
      <c r="G1046">
        <v>17.709975542176899</v>
      </c>
      <c r="H1046">
        <v>-0.284472824100858</v>
      </c>
      <c r="I1046">
        <v>2.2820642571571899</v>
      </c>
      <c r="J1046">
        <v>-1.8732923278797899</v>
      </c>
      <c r="K1046">
        <v>257.83103229352798</v>
      </c>
      <c r="L1046">
        <v>234.439332161837</v>
      </c>
      <c r="M1046">
        <v>61.259070109520501</v>
      </c>
      <c r="N1046">
        <v>0.82259158385349695</v>
      </c>
      <c r="O1046">
        <v>8.1222707423580704</v>
      </c>
      <c r="P1046">
        <v>58.543339795070601</v>
      </c>
      <c r="Q1046">
        <v>0.12822045914830499</v>
      </c>
    </row>
    <row r="1047" spans="1:17" x14ac:dyDescent="0.3">
      <c r="A1047" t="s">
        <v>2249</v>
      </c>
      <c r="B1047" t="s">
        <v>2250</v>
      </c>
      <c r="C1047" t="str">
        <f>IFERROR(VLOOKUP(Table1[[#This Row],[Ticker]],[1]!Table2[[Symbol]:[Industry]],2,FALSE),"-")</f>
        <v>-</v>
      </c>
      <c r="D1047" t="s">
        <v>78</v>
      </c>
      <c r="E1047">
        <v>2389.5155</v>
      </c>
      <c r="F1047">
        <v>92.5</v>
      </c>
      <c r="G1047">
        <v>-44.3455175292438</v>
      </c>
      <c r="H1047">
        <v>-9.0425929474904407</v>
      </c>
      <c r="I1047">
        <v>-33.741958915095601</v>
      </c>
      <c r="J1047">
        <v>-2.7331549908389801</v>
      </c>
      <c r="K1047">
        <v>96.457181522342495</v>
      </c>
      <c r="L1047">
        <v>99.906497811669198</v>
      </c>
      <c r="M1047">
        <v>36.451510858611798</v>
      </c>
      <c r="N1047">
        <v>0.76138518005112099</v>
      </c>
      <c r="O1047">
        <v>68.648648648648603</v>
      </c>
      <c r="P1047">
        <v>11.5802171290711</v>
      </c>
      <c r="Q1047">
        <v>2.4986115214831E-2</v>
      </c>
    </row>
    <row r="1048" spans="1:17" hidden="1" x14ac:dyDescent="0.3">
      <c r="A1048" t="s">
        <v>2251</v>
      </c>
      <c r="B1048" t="s">
        <v>2252</v>
      </c>
      <c r="C1048" t="str">
        <f>IFERROR(VLOOKUP(Table1[[#This Row],[Ticker]],[1]!Table2[[Symbol]:[Industry]],2,FALSE),"-")</f>
        <v>-</v>
      </c>
      <c r="D1048" t="s">
        <v>407</v>
      </c>
      <c r="E1048">
        <v>2389.2291923399998</v>
      </c>
      <c r="F1048">
        <v>580.15</v>
      </c>
      <c r="G1048">
        <v>-44.067943977322599</v>
      </c>
      <c r="H1048">
        <v>-7.8107882353083697</v>
      </c>
      <c r="I1048">
        <v>-24.326237722591301</v>
      </c>
      <c r="J1048">
        <v>-4.1722810692092303</v>
      </c>
      <c r="K1048">
        <v>630.78372688048705</v>
      </c>
      <c r="L1048">
        <v>652.70445609170804</v>
      </c>
      <c r="M1048">
        <v>24.763271816960302</v>
      </c>
      <c r="N1048">
        <v>0.995765587499991</v>
      </c>
      <c r="O1048">
        <v>37.662673446522398</v>
      </c>
      <c r="P1048">
        <v>0.89565217391302998</v>
      </c>
      <c r="Q1048">
        <v>1.0402580606047001E-2</v>
      </c>
    </row>
    <row r="1049" spans="1:17" hidden="1" x14ac:dyDescent="0.3">
      <c r="A1049" t="s">
        <v>2253</v>
      </c>
      <c r="B1049" t="s">
        <v>2254</v>
      </c>
      <c r="C1049" t="str">
        <f>IFERROR(VLOOKUP(Table1[[#This Row],[Ticker]],[1]!Table2[[Symbol]:[Industry]],2,FALSE),"-")</f>
        <v>-</v>
      </c>
      <c r="D1049" t="s">
        <v>21</v>
      </c>
      <c r="E1049">
        <v>2374.8078683700001</v>
      </c>
      <c r="F1049">
        <v>364.35</v>
      </c>
      <c r="G1049">
        <v>34.051217224993003</v>
      </c>
      <c r="H1049">
        <v>0.68706627509782803</v>
      </c>
      <c r="I1049">
        <v>-35.389627967173801</v>
      </c>
      <c r="J1049">
        <v>-0.827642511797401</v>
      </c>
      <c r="K1049">
        <v>367.72018828499398</v>
      </c>
      <c r="L1049">
        <v>373.31535002548202</v>
      </c>
      <c r="M1049">
        <v>47.780726034973199</v>
      </c>
      <c r="N1049">
        <v>2.1965602241327602</v>
      </c>
      <c r="O1049">
        <v>89.584191025113199</v>
      </c>
      <c r="P1049">
        <v>59.978046103183303</v>
      </c>
      <c r="Q1049">
        <v>0.11668761691055</v>
      </c>
    </row>
    <row r="1050" spans="1:17" x14ac:dyDescent="0.3">
      <c r="A1050" t="s">
        <v>2255</v>
      </c>
      <c r="B1050" t="s">
        <v>2256</v>
      </c>
      <c r="C1050" t="str">
        <f>IFERROR(VLOOKUP(Table1[[#This Row],[Ticker]],[1]!Table2[[Symbol]:[Industry]],2,FALSE),"-")</f>
        <v>-</v>
      </c>
      <c r="D1050" t="s">
        <v>121</v>
      </c>
      <c r="E1050">
        <v>2371.908311355</v>
      </c>
      <c r="F1050">
        <v>9.69</v>
      </c>
      <c r="G1050">
        <v>-5.08821063024239</v>
      </c>
      <c r="H1050">
        <v>32.161957847426798</v>
      </c>
      <c r="I1050">
        <v>-72.568335498816893</v>
      </c>
      <c r="J1050">
        <v>23.734784173969899</v>
      </c>
      <c r="K1050">
        <v>10.3396839412859</v>
      </c>
      <c r="L1050">
        <v>14.274816906424601</v>
      </c>
      <c r="M1050">
        <v>66.006972566298302</v>
      </c>
      <c r="N1050">
        <v>0.70248631783381599</v>
      </c>
      <c r="O1050">
        <v>180.18575851393101</v>
      </c>
      <c r="P1050">
        <v>44.4113263785394</v>
      </c>
      <c r="Q1050">
        <v>2.3911064421545999E-2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84</v>
      </c>
      <c r="E1051">
        <v>2371.7282275799998</v>
      </c>
      <c r="F1051">
        <v>27.99</v>
      </c>
      <c r="G1051">
        <v>124.351857072844</v>
      </c>
      <c r="H1051">
        <v>-0.62454016416820302</v>
      </c>
      <c r="I1051">
        <v>-21.588861114730101</v>
      </c>
      <c r="J1051">
        <v>-5.3445790438058598</v>
      </c>
      <c r="K1051">
        <v>26.778443902262801</v>
      </c>
      <c r="L1051">
        <v>22.839889346090899</v>
      </c>
      <c r="M1051">
        <v>52.321833108355698</v>
      </c>
      <c r="N1051">
        <v>1.50667332107289</v>
      </c>
      <c r="O1051">
        <v>19.864237227581199</v>
      </c>
      <c r="P1051">
        <v>191.57832080097401</v>
      </c>
      <c r="Q1051">
        <v>8.5394125992418995E-2</v>
      </c>
    </row>
    <row r="1052" spans="1:17" hidden="1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130</v>
      </c>
      <c r="E1052">
        <v>2365.7879032279998</v>
      </c>
      <c r="F1052">
        <v>44.63</v>
      </c>
      <c r="G1052">
        <v>-10.594688509438299</v>
      </c>
      <c r="H1052">
        <v>3.5038210737820799</v>
      </c>
      <c r="I1052">
        <v>-3.09531112194639</v>
      </c>
      <c r="J1052">
        <v>-3.59146119343283</v>
      </c>
      <c r="K1052">
        <v>44.021489394296999</v>
      </c>
      <c r="L1052">
        <v>39.070742375547297</v>
      </c>
      <c r="M1052">
        <v>35.1440732598141</v>
      </c>
      <c r="N1052">
        <v>0.79734679690929899</v>
      </c>
      <c r="O1052">
        <v>17.633878557024399</v>
      </c>
      <c r="P1052">
        <v>45.469361147327199</v>
      </c>
      <c r="Q1052">
        <v>0.10167477010954799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111</v>
      </c>
      <c r="E1053">
        <v>2364.8878698099902</v>
      </c>
      <c r="F1053">
        <v>160.15</v>
      </c>
      <c r="G1053">
        <v>39.802134165323402</v>
      </c>
      <c r="H1053">
        <v>52.786913306108801</v>
      </c>
      <c r="I1053">
        <v>2.7481098424422998</v>
      </c>
      <c r="J1053">
        <v>10.041722214863</v>
      </c>
      <c r="K1053">
        <v>125.193400531576</v>
      </c>
      <c r="L1053">
        <v>113.12314855719001</v>
      </c>
      <c r="M1053">
        <v>71.921785056002307</v>
      </c>
      <c r="N1053">
        <v>3.2497475309322499</v>
      </c>
      <c r="O1053">
        <v>11.582891039650301</v>
      </c>
      <c r="P1053">
        <v>98.820608317815001</v>
      </c>
      <c r="Q1053">
        <v>0.166371223137531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796</v>
      </c>
      <c r="E1054">
        <v>2358.3099969159998</v>
      </c>
      <c r="F1054">
        <v>21.88</v>
      </c>
      <c r="G1054">
        <v>9.5277895339039596</v>
      </c>
      <c r="H1054">
        <v>-11.836105657287</v>
      </c>
      <c r="I1054">
        <v>-31.2295512061864</v>
      </c>
      <c r="J1054">
        <v>-6.6530083419364896</v>
      </c>
      <c r="K1054">
        <v>22.321057289195899</v>
      </c>
      <c r="L1054">
        <v>22.269403704254501</v>
      </c>
      <c r="M1054">
        <v>55.379685328080598</v>
      </c>
      <c r="N1054">
        <v>1.1243653371668001</v>
      </c>
      <c r="O1054">
        <v>47.166361974405802</v>
      </c>
      <c r="P1054">
        <v>50.378006872852197</v>
      </c>
      <c r="Q1054">
        <v>-3.6287976448321997E-2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57</v>
      </c>
      <c r="E1055">
        <v>2355.1734508469999</v>
      </c>
      <c r="F1055">
        <v>214.13</v>
      </c>
      <c r="G1055">
        <v>-27.223861926680801</v>
      </c>
      <c r="H1055">
        <v>-6.8575154004163101</v>
      </c>
      <c r="I1055">
        <v>-29.667974461279499</v>
      </c>
      <c r="J1055">
        <v>-6.1865171493873996</v>
      </c>
      <c r="K1055">
        <v>222.71177044074599</v>
      </c>
      <c r="L1055">
        <v>226.18526725546499</v>
      </c>
      <c r="M1055">
        <v>46.991212629882099</v>
      </c>
      <c r="N1055">
        <v>1.4333930368369101</v>
      </c>
      <c r="O1055">
        <v>32.419558212300899</v>
      </c>
      <c r="P1055">
        <v>16.978967495219798</v>
      </c>
      <c r="Q1055">
        <v>9.6957719587956001E-2</v>
      </c>
    </row>
    <row r="1056" spans="1:17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230</v>
      </c>
      <c r="E1056">
        <v>2349.7197139049999</v>
      </c>
      <c r="F1056">
        <v>304.05</v>
      </c>
      <c r="G1056">
        <v>-49.205263913642902</v>
      </c>
      <c r="H1056">
        <v>-1.4565622929895501</v>
      </c>
      <c r="I1056">
        <v>-18.879644643583401</v>
      </c>
      <c r="J1056">
        <v>-2.3420535766206698</v>
      </c>
      <c r="K1056">
        <v>303.276215538065</v>
      </c>
      <c r="L1056">
        <v>320.20106315064697</v>
      </c>
      <c r="M1056">
        <v>39.528555515494702</v>
      </c>
      <c r="N1056">
        <v>1.96225313343917</v>
      </c>
      <c r="O1056">
        <v>43.9565860878145</v>
      </c>
      <c r="P1056">
        <v>23.874516194744299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347</v>
      </c>
      <c r="E1057">
        <v>2342.27799495</v>
      </c>
      <c r="F1057">
        <v>244.5</v>
      </c>
      <c r="G1057">
        <v>-6.2093496777263297</v>
      </c>
      <c r="H1057">
        <v>-2.49318372734552</v>
      </c>
      <c r="I1057">
        <v>14.111026989564101</v>
      </c>
      <c r="J1057">
        <v>-7.4826397696987597</v>
      </c>
      <c r="K1057">
        <v>238.0430421447</v>
      </c>
      <c r="M1057">
        <v>34.924794768446901</v>
      </c>
      <c r="N1057">
        <v>0.92310089686696695</v>
      </c>
      <c r="O1057">
        <v>16.973415132924298</v>
      </c>
      <c r="P1057">
        <v>62.350597609561703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542</v>
      </c>
      <c r="E1058">
        <v>2331.2389239399999</v>
      </c>
      <c r="F1058">
        <v>688.3</v>
      </c>
      <c r="G1058">
        <v>86.924617631033698</v>
      </c>
      <c r="H1058">
        <v>25.4725284684454</v>
      </c>
      <c r="I1058">
        <v>-2.0484210005835801</v>
      </c>
      <c r="J1058">
        <v>1.39519865900701</v>
      </c>
      <c r="K1058">
        <v>583.69864905716497</v>
      </c>
      <c r="L1058">
        <v>521.22055858579495</v>
      </c>
      <c r="M1058">
        <v>65.888445359673298</v>
      </c>
      <c r="N1058">
        <v>2.9291964729266899</v>
      </c>
      <c r="O1058">
        <v>7.2206886532035499</v>
      </c>
      <c r="P1058">
        <v>122.786858715002</v>
      </c>
      <c r="Q1058">
        <v>0.14511683159925001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130</v>
      </c>
      <c r="E1059">
        <v>2324.0666352919998</v>
      </c>
      <c r="F1059">
        <v>160.84</v>
      </c>
      <c r="G1059">
        <v>-28.017329039542901</v>
      </c>
      <c r="H1059">
        <v>-6.1935474868539604</v>
      </c>
      <c r="I1059">
        <v>-27.3699510553</v>
      </c>
      <c r="J1059">
        <v>-12.9930458855138</v>
      </c>
      <c r="K1059">
        <v>168.093599471674</v>
      </c>
      <c r="L1059">
        <v>165.10060022413299</v>
      </c>
      <c r="M1059">
        <v>35.093941933954</v>
      </c>
      <c r="N1059">
        <v>1.9265093339214401</v>
      </c>
      <c r="O1059">
        <v>32.3053966674956</v>
      </c>
      <c r="P1059">
        <v>19.1407407407407</v>
      </c>
      <c r="Q1059">
        <v>-6.5399349058839996E-3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101</v>
      </c>
      <c r="E1060">
        <v>2318.4314816279998</v>
      </c>
      <c r="F1060">
        <v>23.64</v>
      </c>
      <c r="G1060">
        <v>44.924125796522901</v>
      </c>
      <c r="H1060">
        <v>-1.4276857755329799</v>
      </c>
      <c r="I1060">
        <v>-38.829717250188097</v>
      </c>
      <c r="J1060">
        <v>-0.65382367010609199</v>
      </c>
      <c r="K1060">
        <v>21.2159902790941</v>
      </c>
      <c r="L1060">
        <v>19.9810500009146</v>
      </c>
      <c r="M1060">
        <v>70.823472252341105</v>
      </c>
      <c r="N1060">
        <v>1.7565257119573201</v>
      </c>
      <c r="O1060">
        <v>45.727580372250401</v>
      </c>
      <c r="P1060">
        <v>96.182572614107798</v>
      </c>
      <c r="Q1060">
        <v>0.15688968141892201</v>
      </c>
    </row>
    <row r="1061" spans="1:17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595</v>
      </c>
      <c r="E1061">
        <v>2317.6676309429999</v>
      </c>
      <c r="F1061">
        <v>157.29</v>
      </c>
      <c r="G1061">
        <v>-59.757701370171297</v>
      </c>
      <c r="H1061">
        <v>-11.6878485019094</v>
      </c>
      <c r="I1061">
        <v>-46.970911246024897</v>
      </c>
      <c r="J1061">
        <v>-5.2300704936360001</v>
      </c>
      <c r="K1061">
        <v>175.70061043493499</v>
      </c>
      <c r="L1061">
        <v>218.47434226487499</v>
      </c>
      <c r="M1061">
        <v>21.895921699402901</v>
      </c>
      <c r="N1061">
        <v>0.78145854807246395</v>
      </c>
      <c r="O1061">
        <v>98.359717718863195</v>
      </c>
      <c r="P1061">
        <v>9.2291666666666607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297</v>
      </c>
      <c r="E1062">
        <v>2309.2070749999998</v>
      </c>
      <c r="F1062">
        <v>462.35</v>
      </c>
      <c r="G1062">
        <v>-12.345620848080801</v>
      </c>
      <c r="H1062">
        <v>5.8610893305666796</v>
      </c>
      <c r="I1062">
        <v>-0.43395615795984899</v>
      </c>
      <c r="J1062">
        <v>6.6143480009485298</v>
      </c>
      <c r="K1062">
        <v>449.46261256071301</v>
      </c>
      <c r="L1062">
        <v>438.42836487554399</v>
      </c>
      <c r="M1062">
        <v>64.836172544189395</v>
      </c>
      <c r="N1062">
        <v>0.74827661880621199</v>
      </c>
      <c r="O1062">
        <v>7.4726938466529598</v>
      </c>
      <c r="P1062">
        <v>21.176778928056599</v>
      </c>
      <c r="Q1062">
        <v>1.6404796470734E-2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306</v>
      </c>
      <c r="E1063">
        <v>2306.9656080599998</v>
      </c>
      <c r="F1063">
        <v>129.16999999999999</v>
      </c>
      <c r="G1063">
        <v>27.180507487840401</v>
      </c>
      <c r="H1063">
        <v>-10.387507819653599</v>
      </c>
      <c r="I1063">
        <v>-13.782297596109</v>
      </c>
      <c r="J1063">
        <v>-9.0039870373881996</v>
      </c>
      <c r="K1063">
        <v>136.614040167958</v>
      </c>
      <c r="L1063">
        <v>125.78870428805</v>
      </c>
      <c r="M1063">
        <v>36.433403202532403</v>
      </c>
      <c r="N1063">
        <v>0.98578153464350304</v>
      </c>
      <c r="O1063">
        <v>19.8420685917783</v>
      </c>
      <c r="P1063">
        <v>63.402909550917101</v>
      </c>
      <c r="Q1063">
        <v>0.137604316985873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153</v>
      </c>
      <c r="E1064">
        <v>2298.2551072000001</v>
      </c>
      <c r="F1064">
        <v>1264</v>
      </c>
      <c r="G1064">
        <v>357.53989337209401</v>
      </c>
      <c r="H1064">
        <v>-9.5129366733121099</v>
      </c>
      <c r="I1064">
        <v>370.73062195398597</v>
      </c>
      <c r="J1064">
        <v>3.8267030329742799</v>
      </c>
      <c r="K1064">
        <v>1226.5104199464099</v>
      </c>
      <c r="M1064">
        <v>43.860965873733299</v>
      </c>
      <c r="N1064">
        <v>0.42399847265090501</v>
      </c>
      <c r="O1064">
        <v>24.129746835443001</v>
      </c>
      <c r="P1064">
        <v>446.35833153230999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595</v>
      </c>
      <c r="E1065">
        <v>2295.4996023599901</v>
      </c>
      <c r="F1065">
        <v>505.95</v>
      </c>
      <c r="G1065">
        <v>-31.072337784255399</v>
      </c>
      <c r="H1065">
        <v>-6.17732414565842</v>
      </c>
      <c r="I1065">
        <v>-18.3822286657132</v>
      </c>
      <c r="J1065">
        <v>-3.3083113722395301</v>
      </c>
      <c r="K1065">
        <v>496.27982389007298</v>
      </c>
      <c r="L1065">
        <v>498.87128002185</v>
      </c>
      <c r="M1065">
        <v>50.332231928872098</v>
      </c>
      <c r="N1065">
        <v>1.8935779022733601</v>
      </c>
      <c r="O1065">
        <v>25.5064729716375</v>
      </c>
      <c r="P1065">
        <v>23.52294921875</v>
      </c>
      <c r="Q1065">
        <v>1.4453302605592E-2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545</v>
      </c>
      <c r="E1066">
        <v>2285.6376940499999</v>
      </c>
      <c r="F1066">
        <v>977.1</v>
      </c>
      <c r="G1066">
        <v>-66.098845061667305</v>
      </c>
      <c r="H1066">
        <v>-18.956380182200601</v>
      </c>
      <c r="I1066">
        <v>-35.821960684224699</v>
      </c>
      <c r="J1066">
        <v>-1.5904915797347501</v>
      </c>
      <c r="K1066">
        <v>1077.9815126518399</v>
      </c>
      <c r="L1066">
        <v>1272.2878453226799</v>
      </c>
      <c r="M1066">
        <v>29.386766047022999</v>
      </c>
      <c r="N1066">
        <v>1.3901425595905099</v>
      </c>
      <c r="O1066">
        <v>81.393920785999299</v>
      </c>
      <c r="P1066">
        <v>2.5288562434417599</v>
      </c>
      <c r="Q1066">
        <v>-0.15090108386718401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257</v>
      </c>
      <c r="E1067">
        <v>2280.7748753999999</v>
      </c>
      <c r="F1067">
        <v>605.5</v>
      </c>
      <c r="G1067">
        <v>23.214333514019899</v>
      </c>
      <c r="H1067">
        <v>-10.7784871788765</v>
      </c>
      <c r="I1067">
        <v>-8.5990947428186306</v>
      </c>
      <c r="J1067">
        <v>-6.2674877308292203</v>
      </c>
      <c r="K1067">
        <v>625.67392663573605</v>
      </c>
      <c r="L1067">
        <v>561.849932503486</v>
      </c>
      <c r="M1067">
        <v>29.881923271879501</v>
      </c>
      <c r="N1067">
        <v>0.32364434928934999</v>
      </c>
      <c r="O1067">
        <v>20.231213872832299</v>
      </c>
      <c r="P1067">
        <v>53.485424588086097</v>
      </c>
      <c r="Q1067">
        <v>4.6900198718189998E-2</v>
      </c>
    </row>
    <row r="1068" spans="1:17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260</v>
      </c>
      <c r="E1068">
        <v>2280.0974248799998</v>
      </c>
      <c r="F1068">
        <v>509.4</v>
      </c>
      <c r="G1068">
        <v>-47.375952905160403</v>
      </c>
      <c r="H1068">
        <v>-3.5799601966224102</v>
      </c>
      <c r="I1068">
        <v>-22.201883221996699</v>
      </c>
      <c r="J1068">
        <v>3.3445754696007999</v>
      </c>
      <c r="K1068">
        <v>512.45514991316702</v>
      </c>
      <c r="L1068">
        <v>538.36460990344199</v>
      </c>
      <c r="M1068">
        <v>57.902431723261401</v>
      </c>
      <c r="N1068">
        <v>1.4624693497435299</v>
      </c>
      <c r="O1068">
        <v>36.130742049469902</v>
      </c>
      <c r="P1068">
        <v>12.2026431718061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1501</v>
      </c>
      <c r="E1069">
        <v>2278.15</v>
      </c>
      <c r="F1069">
        <v>141.5</v>
      </c>
      <c r="G1069">
        <v>91.290692094139402</v>
      </c>
      <c r="H1069">
        <v>62.278849643603998</v>
      </c>
      <c r="I1069">
        <v>95.565278231548007</v>
      </c>
      <c r="J1069">
        <v>39.711555665484603</v>
      </c>
      <c r="K1069">
        <v>96.856737586308299</v>
      </c>
      <c r="L1069">
        <v>78.896440607885907</v>
      </c>
      <c r="M1069">
        <v>81.790514823483704</v>
      </c>
      <c r="N1069">
        <v>5.1658164105891604</v>
      </c>
      <c r="O1069">
        <v>7.4204946996466497</v>
      </c>
      <c r="P1069">
        <v>172.06306479523101</v>
      </c>
      <c r="Q1069">
        <v>0.17682680365893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124</v>
      </c>
      <c r="E1070">
        <v>2278.0007249999999</v>
      </c>
      <c r="F1070">
        <v>407.55</v>
      </c>
      <c r="G1070">
        <v>-54.655005715378898</v>
      </c>
      <c r="H1070">
        <v>4.2512288414271904</v>
      </c>
      <c r="I1070">
        <v>-28.142609593753001</v>
      </c>
      <c r="J1070">
        <v>-2.5689603144922399</v>
      </c>
      <c r="K1070">
        <v>403.50231216425402</v>
      </c>
      <c r="L1070">
        <v>440.67253728859902</v>
      </c>
      <c r="M1070">
        <v>52.554327436976699</v>
      </c>
      <c r="N1070">
        <v>1.04801413710693</v>
      </c>
      <c r="O1070">
        <v>48.448043184885201</v>
      </c>
      <c r="P1070">
        <v>25.4</v>
      </c>
      <c r="Q1070">
        <v>0.28752256480789901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46</v>
      </c>
      <c r="E1071">
        <v>2272.7536927199999</v>
      </c>
      <c r="F1071">
        <v>541.79999999999995</v>
      </c>
      <c r="G1071">
        <v>-14.969831644672499</v>
      </c>
      <c r="H1071">
        <v>-17.362980187626398</v>
      </c>
      <c r="I1071">
        <v>-40.793187569822798</v>
      </c>
      <c r="J1071">
        <v>-10.623731875592</v>
      </c>
      <c r="K1071">
        <v>561.53847784423397</v>
      </c>
      <c r="L1071">
        <v>570.52926094148097</v>
      </c>
      <c r="M1071">
        <v>46.302176119852199</v>
      </c>
      <c r="N1071">
        <v>0.83208877011238402</v>
      </c>
      <c r="O1071">
        <v>56.884459210040603</v>
      </c>
      <c r="P1071">
        <v>25.257195699918999</v>
      </c>
      <c r="Q1071">
        <v>0.16305346453067199</v>
      </c>
    </row>
    <row r="1072" spans="1:17" hidden="1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368</v>
      </c>
      <c r="E1072">
        <v>2269.7883694099901</v>
      </c>
      <c r="F1072">
        <v>1030.0999999999999</v>
      </c>
      <c r="G1072">
        <v>-5.3498035178324796</v>
      </c>
      <c r="H1072">
        <v>3.73067869105066</v>
      </c>
      <c r="I1072">
        <v>-20.949744196223701</v>
      </c>
      <c r="J1072">
        <v>3.2226601072613601</v>
      </c>
      <c r="K1072">
        <v>1017.99001476209</v>
      </c>
      <c r="L1072">
        <v>1017.0046676249</v>
      </c>
      <c r="M1072">
        <v>59.050580765631103</v>
      </c>
      <c r="N1072">
        <v>1.17395784127998</v>
      </c>
      <c r="O1072">
        <v>25.987768177846799</v>
      </c>
      <c r="P1072">
        <v>24.5511154101928</v>
      </c>
      <c r="Q1072">
        <v>0.157643488795669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1468</v>
      </c>
      <c r="E1073">
        <v>2251.8681507000001</v>
      </c>
      <c r="F1073">
        <v>869.4</v>
      </c>
      <c r="G1073">
        <v>9.2064323737543798</v>
      </c>
      <c r="H1073">
        <v>-4.7714789480875703</v>
      </c>
      <c r="I1073">
        <v>37.492672911159502</v>
      </c>
      <c r="J1073">
        <v>-6.6856893406832398</v>
      </c>
      <c r="K1073">
        <v>789.59684554673299</v>
      </c>
      <c r="L1073">
        <v>675.75790884618698</v>
      </c>
      <c r="M1073">
        <v>51.149807617024599</v>
      </c>
      <c r="N1073">
        <v>1.49447997564027</v>
      </c>
      <c r="O1073">
        <v>11.81274442144</v>
      </c>
      <c r="P1073">
        <v>92.558139534883693</v>
      </c>
      <c r="Q1073">
        <v>-1.4836807070344E-2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1150</v>
      </c>
      <c r="E1074">
        <v>2251.3684633799999</v>
      </c>
      <c r="F1074">
        <v>792.3</v>
      </c>
      <c r="G1074">
        <v>-10.741580698273699</v>
      </c>
      <c r="H1074">
        <v>-8.5826776999213301</v>
      </c>
      <c r="I1074">
        <v>-34.1498985734504</v>
      </c>
      <c r="J1074">
        <v>-1.2278881221059399</v>
      </c>
      <c r="K1074">
        <v>815.96243531435698</v>
      </c>
      <c r="L1074">
        <v>833.58423825138902</v>
      </c>
      <c r="M1074">
        <v>54.894977820630402</v>
      </c>
      <c r="N1074">
        <v>0.80014026113840997</v>
      </c>
      <c r="O1074">
        <v>45.2669443392654</v>
      </c>
      <c r="P1074">
        <v>33.597504426270902</v>
      </c>
      <c r="Q1074">
        <v>1.0843586037448E-2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542</v>
      </c>
      <c r="E1075">
        <v>2250.5277609700001</v>
      </c>
      <c r="F1075">
        <v>245.45</v>
      </c>
      <c r="G1075">
        <v>-38.3438676500691</v>
      </c>
      <c r="H1075">
        <v>-10.0135805957618</v>
      </c>
      <c r="I1075">
        <v>-24.700588481783502</v>
      </c>
      <c r="J1075">
        <v>-3.6729270131061198</v>
      </c>
      <c r="K1075">
        <v>265.26151364721699</v>
      </c>
      <c r="L1075">
        <v>261.779473596402</v>
      </c>
      <c r="M1075">
        <v>32.1412939855161</v>
      </c>
      <c r="N1075">
        <v>0.63540088738618905</v>
      </c>
      <c r="O1075">
        <v>30.026481971888298</v>
      </c>
      <c r="P1075">
        <v>15.234741784037499</v>
      </c>
      <c r="Q1075">
        <v>6.5277884730155999E-2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309</v>
      </c>
      <c r="E1076">
        <v>2250.0080778000001</v>
      </c>
      <c r="F1076">
        <v>3530.1</v>
      </c>
      <c r="G1076">
        <v>1853.66314267181</v>
      </c>
      <c r="H1076">
        <v>-11.334390284291599</v>
      </c>
      <c r="I1076">
        <v>201.46687434968101</v>
      </c>
      <c r="J1076">
        <v>-4.2520759410041</v>
      </c>
      <c r="K1076">
        <v>3178.5573073278201</v>
      </c>
      <c r="L1076">
        <v>1493.2649000824999</v>
      </c>
      <c r="M1076">
        <v>36.538432682802302</v>
      </c>
      <c r="N1076">
        <v>0.345026422009652</v>
      </c>
      <c r="O1076">
        <v>18.2686042888303</v>
      </c>
      <c r="P1076">
        <v>1988.8165680473301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297</v>
      </c>
      <c r="E1077">
        <v>2249.010511</v>
      </c>
      <c r="F1077">
        <v>979.85</v>
      </c>
      <c r="G1077">
        <v>57.392534619253098</v>
      </c>
      <c r="H1077">
        <v>15.434619304392299</v>
      </c>
      <c r="I1077">
        <v>28.015425548182499</v>
      </c>
      <c r="J1077">
        <v>-0.89247619116044796</v>
      </c>
      <c r="K1077">
        <v>840.52051677757095</v>
      </c>
      <c r="L1077">
        <v>701.75904379540498</v>
      </c>
      <c r="M1077">
        <v>65.353827562155004</v>
      </c>
      <c r="N1077">
        <v>1.1412895711844999</v>
      </c>
      <c r="O1077">
        <v>5.1232331479307902</v>
      </c>
      <c r="P1077">
        <v>103.584043216289</v>
      </c>
      <c r="Q1077">
        <v>8.4276695663826007E-2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297</v>
      </c>
      <c r="E1078">
        <v>2245.340168919</v>
      </c>
      <c r="F1078">
        <v>88.29</v>
      </c>
      <c r="G1078">
        <v>-17.674464014447999</v>
      </c>
      <c r="H1078">
        <v>4.0233085664830703</v>
      </c>
      <c r="I1078">
        <v>-7.0446564299873398</v>
      </c>
      <c r="J1078">
        <v>-0.79480417414890603</v>
      </c>
      <c r="K1078">
        <v>83.649678037367295</v>
      </c>
      <c r="L1078">
        <v>84.098286343054099</v>
      </c>
      <c r="M1078">
        <v>64.232855550204206</v>
      </c>
      <c r="N1078">
        <v>2.0503567895327999</v>
      </c>
      <c r="O1078">
        <v>18.359950164231499</v>
      </c>
      <c r="P1078">
        <v>23.655462184873901</v>
      </c>
      <c r="Q1078">
        <v>-2.3613659093963998E-2</v>
      </c>
    </row>
    <row r="1079" spans="1:17" hidden="1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1299</v>
      </c>
      <c r="E1079">
        <v>2241.5224369299999</v>
      </c>
      <c r="F1079">
        <v>790.3</v>
      </c>
      <c r="G1079">
        <v>111.785773585755</v>
      </c>
      <c r="H1079">
        <v>31.893874661958499</v>
      </c>
      <c r="I1079">
        <v>39.6684973421238</v>
      </c>
      <c r="J1079">
        <v>-0.63079479982757602</v>
      </c>
      <c r="K1079">
        <v>628.80547437703001</v>
      </c>
      <c r="L1079">
        <v>506.90804491491798</v>
      </c>
      <c r="M1079">
        <v>60.747900061981099</v>
      </c>
      <c r="N1079">
        <v>2.1402279039637402</v>
      </c>
      <c r="O1079">
        <v>14.133873212704</v>
      </c>
      <c r="P1079">
        <v>153.01744837522</v>
      </c>
      <c r="Q1079">
        <v>6.5052161166861994E-2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78</v>
      </c>
      <c r="E1080">
        <v>2240.1371614350001</v>
      </c>
      <c r="F1080">
        <v>2970.65</v>
      </c>
      <c r="G1080">
        <v>-28.8348177884336</v>
      </c>
      <c r="H1080">
        <v>0.75957485585002305</v>
      </c>
      <c r="I1080">
        <v>-1.71045705904548</v>
      </c>
      <c r="J1080">
        <v>6.3149256427443401E-2</v>
      </c>
      <c r="K1080">
        <v>2885.97043333992</v>
      </c>
      <c r="L1080">
        <v>2813.14747889521</v>
      </c>
      <c r="M1080">
        <v>49.381731747367901</v>
      </c>
      <c r="N1080">
        <v>0.96087496674297002</v>
      </c>
      <c r="O1080">
        <v>8.2591352060996606</v>
      </c>
      <c r="P1080">
        <v>26.645066399505399</v>
      </c>
      <c r="Q1080">
        <v>-0.15182783946970499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545</v>
      </c>
      <c r="E1081">
        <v>2235.2954503999999</v>
      </c>
      <c r="F1081">
        <v>431.15</v>
      </c>
      <c r="G1081">
        <v>-37.865869612216102</v>
      </c>
      <c r="H1081">
        <v>-4.8712211187318504</v>
      </c>
      <c r="I1081">
        <v>-19.2441908610427</v>
      </c>
      <c r="J1081">
        <v>-3.9658607317119698</v>
      </c>
      <c r="K1081">
        <v>441.25427465441601</v>
      </c>
      <c r="L1081">
        <v>458.76016107178901</v>
      </c>
      <c r="M1081">
        <v>37.719571304385099</v>
      </c>
      <c r="N1081">
        <v>1.2189169374987501</v>
      </c>
      <c r="O1081">
        <v>30.6621825350806</v>
      </c>
      <c r="P1081">
        <v>12.5718015665796</v>
      </c>
      <c r="Q1081">
        <v>7.6026170883060004E-3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496</v>
      </c>
      <c r="E1082">
        <v>2235.1787787500002</v>
      </c>
      <c r="F1082">
        <v>2627.5</v>
      </c>
      <c r="G1082">
        <v>29.963645002525698</v>
      </c>
      <c r="H1082">
        <v>-4.0242080795826798</v>
      </c>
      <c r="I1082">
        <v>73.489320495824501</v>
      </c>
      <c r="J1082">
        <v>-12.507103059338901</v>
      </c>
      <c r="K1082">
        <v>2494.22263382746</v>
      </c>
      <c r="L1082">
        <v>1946.5168174600001</v>
      </c>
      <c r="M1082">
        <v>37.334837170981302</v>
      </c>
      <c r="N1082">
        <v>1.80126750193556</v>
      </c>
      <c r="O1082">
        <v>28.601332064700198</v>
      </c>
      <c r="P1082">
        <v>103.233167034072</v>
      </c>
      <c r="Q1082">
        <v>-1.3473306099340001E-2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542</v>
      </c>
      <c r="E1083">
        <v>2227.62540825</v>
      </c>
      <c r="F1083">
        <v>123.75</v>
      </c>
      <c r="G1083">
        <v>68.923332484294505</v>
      </c>
      <c r="H1083">
        <v>-9.7616031950505509</v>
      </c>
      <c r="I1083">
        <v>-5.3394167986255701</v>
      </c>
      <c r="J1083">
        <v>-6.5907073933979996</v>
      </c>
      <c r="K1083">
        <v>122.907895308893</v>
      </c>
      <c r="L1083">
        <v>107.25150157548001</v>
      </c>
      <c r="M1083">
        <v>43.685204815306498</v>
      </c>
      <c r="N1083">
        <v>0.44911941459306898</v>
      </c>
      <c r="O1083">
        <v>20.404040404040401</v>
      </c>
      <c r="P1083">
        <v>101.05605199025101</v>
      </c>
      <c r="Q1083">
        <v>5.4286352972527999E-2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138</v>
      </c>
      <c r="E1084">
        <v>2224.7751616720002</v>
      </c>
      <c r="F1084">
        <v>278.32</v>
      </c>
      <c r="G1084">
        <v>461.952925953548</v>
      </c>
      <c r="H1084">
        <v>52.157375830038298</v>
      </c>
      <c r="I1084">
        <v>77.962322772666099</v>
      </c>
      <c r="J1084">
        <v>13.7299230124234</v>
      </c>
      <c r="K1084">
        <v>191.71223989623601</v>
      </c>
      <c r="L1084">
        <v>136.13206389918099</v>
      </c>
      <c r="M1084">
        <v>79.275681048359999</v>
      </c>
      <c r="N1084">
        <v>2.8428734256833499</v>
      </c>
      <c r="O1084">
        <v>7.07099741304972</v>
      </c>
      <c r="P1084">
        <v>561.87871581450599</v>
      </c>
      <c r="Q1084">
        <v>0.15252472086368599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116</v>
      </c>
      <c r="E1085">
        <v>2223.9111536820001</v>
      </c>
      <c r="F1085">
        <v>186.57</v>
      </c>
      <c r="G1085">
        <v>-11.929862097660701</v>
      </c>
      <c r="H1085">
        <v>1.6592740367730801</v>
      </c>
      <c r="I1085">
        <v>-31.7883177836699</v>
      </c>
      <c r="J1085">
        <v>-4.7089101014672803</v>
      </c>
      <c r="K1085">
        <v>191.03763503698201</v>
      </c>
      <c r="L1085">
        <v>195.51046378589101</v>
      </c>
      <c r="M1085">
        <v>38.456459112326101</v>
      </c>
      <c r="N1085">
        <v>1.03428653987288</v>
      </c>
      <c r="O1085">
        <v>55.303639384681297</v>
      </c>
      <c r="P1085">
        <v>24.546061415220201</v>
      </c>
      <c r="Q1085">
        <v>3.4473650670512002E-2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166</v>
      </c>
      <c r="E1086">
        <v>2217.5005896749999</v>
      </c>
      <c r="F1086">
        <v>1471.75</v>
      </c>
      <c r="G1086">
        <v>140.030793687732</v>
      </c>
      <c r="H1086">
        <v>-8.6872735299698096</v>
      </c>
      <c r="I1086">
        <v>128.301930617164</v>
      </c>
      <c r="J1086">
        <v>-4.5789787226470702E-2</v>
      </c>
      <c r="K1086">
        <v>1444.9031902967799</v>
      </c>
      <c r="L1086">
        <v>1115.2792797607899</v>
      </c>
      <c r="M1086">
        <v>46.945528327929502</v>
      </c>
      <c r="N1086">
        <v>0.56266965288894599</v>
      </c>
      <c r="O1086">
        <v>21.1516901647698</v>
      </c>
      <c r="P1086">
        <v>176.904985888993</v>
      </c>
      <c r="Q1086">
        <v>8.2296497520848E-2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166</v>
      </c>
      <c r="E1087">
        <v>2215.6469999999999</v>
      </c>
      <c r="F1087">
        <v>2221.1999999999998</v>
      </c>
      <c r="G1087">
        <v>4.8074328176412999</v>
      </c>
      <c r="H1087">
        <v>-13.9496134388817</v>
      </c>
      <c r="I1087">
        <v>1.1822113160693</v>
      </c>
      <c r="J1087">
        <v>6.5402928854251599</v>
      </c>
      <c r="K1087">
        <v>2159.5526048123702</v>
      </c>
      <c r="L1087">
        <v>2069.1360234758399</v>
      </c>
      <c r="M1087">
        <v>59.214037457750599</v>
      </c>
      <c r="N1087">
        <v>1.03944817882232</v>
      </c>
      <c r="O1087">
        <v>25.099045560958</v>
      </c>
      <c r="P1087">
        <v>31.431952662721802</v>
      </c>
      <c r="Q1087">
        <v>0.16658010058603201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121</v>
      </c>
      <c r="E1088">
        <v>2214.6215281300001</v>
      </c>
      <c r="F1088">
        <v>997.7</v>
      </c>
      <c r="G1088">
        <v>113.309459992892</v>
      </c>
      <c r="H1088">
        <v>12.5492409208192</v>
      </c>
      <c r="I1088">
        <v>31.420482161486401</v>
      </c>
      <c r="J1088">
        <v>-0.622618233960189</v>
      </c>
      <c r="K1088">
        <v>913.63002099085202</v>
      </c>
      <c r="L1088">
        <v>715.72683989398399</v>
      </c>
      <c r="M1088">
        <v>51.596047848483401</v>
      </c>
      <c r="N1088">
        <v>1.6008492441084301</v>
      </c>
      <c r="O1088">
        <v>8.1487421068457309</v>
      </c>
      <c r="P1088">
        <v>158.404558404558</v>
      </c>
      <c r="Q1088">
        <v>7.4065335915856997E-2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51</v>
      </c>
      <c r="E1089">
        <v>2214.1525294349999</v>
      </c>
      <c r="F1089">
        <v>1566.95</v>
      </c>
      <c r="G1089">
        <v>9.6861463429346593</v>
      </c>
      <c r="H1089">
        <v>7.7619221602251596</v>
      </c>
      <c r="I1089">
        <v>-5.47679142773862</v>
      </c>
      <c r="J1089">
        <v>1.94541867633785</v>
      </c>
      <c r="K1089">
        <v>1497.41402903324</v>
      </c>
      <c r="L1089">
        <v>1429.0655608263701</v>
      </c>
      <c r="M1089">
        <v>59.777527945362799</v>
      </c>
      <c r="N1089">
        <v>3.2153036182064998</v>
      </c>
      <c r="O1089">
        <v>15.2493697948243</v>
      </c>
      <c r="P1089">
        <v>42.294769342535403</v>
      </c>
      <c r="Q1089">
        <v>7.6991742352588002E-2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130</v>
      </c>
      <c r="E1090">
        <v>2212.1838923099999</v>
      </c>
      <c r="F1090">
        <v>271.45</v>
      </c>
      <c r="G1090">
        <v>22.350315654215098</v>
      </c>
      <c r="H1090">
        <v>-15.3201974828287</v>
      </c>
      <c r="I1090">
        <v>14.790897556247</v>
      </c>
      <c r="J1090">
        <v>-5.4198712758423104</v>
      </c>
      <c r="K1090">
        <v>290.34312699060899</v>
      </c>
      <c r="L1090">
        <v>253.931426064975</v>
      </c>
      <c r="M1090">
        <v>32.493991765872103</v>
      </c>
      <c r="N1090">
        <v>0.61463060042774897</v>
      </c>
      <c r="O1090">
        <v>25.326947872536302</v>
      </c>
      <c r="P1090">
        <v>55.291762013729901</v>
      </c>
      <c r="Q1090">
        <v>6.5244486187697001E-2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257</v>
      </c>
      <c r="E1091">
        <v>2206.0333701300001</v>
      </c>
      <c r="F1091">
        <v>4295.1000000000004</v>
      </c>
      <c r="G1091">
        <v>42.897094047411002</v>
      </c>
      <c r="H1091">
        <v>-8.6032481684655302</v>
      </c>
      <c r="I1091">
        <v>19.548971598677198</v>
      </c>
      <c r="J1091">
        <v>-5.6234484531675699</v>
      </c>
      <c r="K1091">
        <v>4126.5779620863996</v>
      </c>
      <c r="L1091">
        <v>3494.7645376548799</v>
      </c>
      <c r="M1091">
        <v>45.693534720857201</v>
      </c>
      <c r="N1091">
        <v>0.61339776640267296</v>
      </c>
      <c r="O1091">
        <v>11.173197364438501</v>
      </c>
      <c r="P1091">
        <v>82.731333758774696</v>
      </c>
      <c r="Q1091">
        <v>8.5464653335645999E-2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260</v>
      </c>
      <c r="E1092">
        <v>2193.8472920999998</v>
      </c>
      <c r="F1092">
        <v>395.95</v>
      </c>
      <c r="G1092">
        <v>225.33236086637001</v>
      </c>
      <c r="H1092">
        <v>23.7793439561338</v>
      </c>
      <c r="I1092">
        <v>65.891328271319495</v>
      </c>
      <c r="J1092">
        <v>-5.3328293996134404</v>
      </c>
      <c r="K1092">
        <v>309.14718059936899</v>
      </c>
      <c r="L1092">
        <v>225.573369224749</v>
      </c>
      <c r="M1092">
        <v>59.359934195289597</v>
      </c>
      <c r="N1092">
        <v>1.67744070325394</v>
      </c>
      <c r="O1092">
        <v>10.7968177800227</v>
      </c>
      <c r="P1092">
        <v>325.52391187533499</v>
      </c>
      <c r="Q1092">
        <v>0.14787971700527999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309</v>
      </c>
      <c r="E1093">
        <v>2193.5517500000001</v>
      </c>
      <c r="F1093">
        <v>3495.7</v>
      </c>
      <c r="G1093">
        <v>1932.3102014953399</v>
      </c>
      <c r="H1093">
        <v>32.406266343273799</v>
      </c>
      <c r="I1093">
        <v>309.66627839120599</v>
      </c>
      <c r="J1093">
        <v>-2.3534354316253299</v>
      </c>
      <c r="K1093">
        <v>2954.7432892701199</v>
      </c>
      <c r="L1093">
        <v>1790.51807577567</v>
      </c>
      <c r="M1093">
        <v>49.779949813951802</v>
      </c>
      <c r="N1093">
        <v>1.3289766177706701</v>
      </c>
      <c r="O1093">
        <v>15.713590983207901</v>
      </c>
      <c r="P1093">
        <v>2044.6012269938601</v>
      </c>
      <c r="Q1093">
        <v>0.19591427989865201</v>
      </c>
    </row>
    <row r="1094" spans="1:17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514</v>
      </c>
      <c r="E1094">
        <v>2188.2801167099901</v>
      </c>
      <c r="F1094">
        <v>560.04999999999995</v>
      </c>
      <c r="G1094">
        <v>-42.099275461605799</v>
      </c>
      <c r="H1094">
        <v>-4.6042193758916001</v>
      </c>
      <c r="I1094">
        <v>-23.1003980920181</v>
      </c>
      <c r="J1094">
        <v>3.4650426717979701</v>
      </c>
      <c r="K1094">
        <v>552.40504922393097</v>
      </c>
      <c r="L1094">
        <v>592.28941986559198</v>
      </c>
      <c r="M1094">
        <v>53.743257784073499</v>
      </c>
      <c r="N1094">
        <v>1.6167596841424301</v>
      </c>
      <c r="O1094">
        <v>41.362378359075102</v>
      </c>
      <c r="P1094">
        <v>21.472725300943399</v>
      </c>
      <c r="Q1094">
        <v>-0.104956727089713</v>
      </c>
    </row>
    <row r="1095" spans="1:17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279</v>
      </c>
      <c r="E1095">
        <v>2186.1784039150002</v>
      </c>
      <c r="F1095">
        <v>677.05</v>
      </c>
      <c r="G1095">
        <v>5.47115076989133</v>
      </c>
      <c r="H1095">
        <v>-4.6389373506722</v>
      </c>
      <c r="I1095">
        <v>-15.641757593011601</v>
      </c>
      <c r="J1095">
        <v>-2.9391045986209798</v>
      </c>
      <c r="K1095">
        <v>647.41862706877805</v>
      </c>
      <c r="L1095">
        <v>629.33798671964405</v>
      </c>
      <c r="M1095">
        <v>55.278879900674298</v>
      </c>
      <c r="N1095">
        <v>0.75381293981459496</v>
      </c>
      <c r="O1095">
        <v>13.418506757255701</v>
      </c>
      <c r="P1095">
        <v>40.437668533499199</v>
      </c>
      <c r="Q1095">
        <v>-5.4911781510896998E-2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704</v>
      </c>
      <c r="E1096">
        <v>2181.585489345</v>
      </c>
      <c r="F1096">
        <v>548.54999999999995</v>
      </c>
      <c r="G1096">
        <v>9.5482162728226907</v>
      </c>
      <c r="H1096">
        <v>-9.9306580351902998</v>
      </c>
      <c r="I1096">
        <v>-9.5940362000230106</v>
      </c>
      <c r="J1096">
        <v>-3.4059220948502502</v>
      </c>
      <c r="K1096">
        <v>560.701287555862</v>
      </c>
      <c r="L1096">
        <v>537.35322992025499</v>
      </c>
      <c r="M1096">
        <v>27.146034201773801</v>
      </c>
      <c r="N1096">
        <v>0.85026754834745599</v>
      </c>
      <c r="O1096">
        <v>23.033451827545299</v>
      </c>
      <c r="P1096">
        <v>34.762314212013202</v>
      </c>
      <c r="Q1096">
        <v>9.0754811194552004E-2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724</v>
      </c>
      <c r="E1097">
        <v>2180.653534008</v>
      </c>
      <c r="F1097">
        <v>269.64999999999998</v>
      </c>
      <c r="G1097">
        <v>1.52809278516846</v>
      </c>
      <c r="H1097">
        <v>-0.98043418511781</v>
      </c>
      <c r="I1097">
        <v>1.09013677356538</v>
      </c>
      <c r="J1097">
        <v>-0.83406136234519701</v>
      </c>
      <c r="K1097">
        <v>265.42824857506599</v>
      </c>
      <c r="L1097">
        <v>245.582031851583</v>
      </c>
      <c r="M1097">
        <v>58.290846172297002</v>
      </c>
      <c r="N1097">
        <v>0.99138542424612996</v>
      </c>
      <c r="O1097">
        <v>4.9137771184869203</v>
      </c>
      <c r="P1097">
        <v>30.1399613899613</v>
      </c>
      <c r="Q1097">
        <v>3.2968413234804997E-2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210</v>
      </c>
      <c r="E1098">
        <v>2179.7217109849998</v>
      </c>
      <c r="F1098">
        <v>1526.65</v>
      </c>
      <c r="G1098">
        <v>43.687692854325803</v>
      </c>
      <c r="H1098">
        <v>-15.2326981164512</v>
      </c>
      <c r="I1098">
        <v>19.245142924214601</v>
      </c>
      <c r="J1098">
        <v>-10.193924372870599</v>
      </c>
      <c r="K1098">
        <v>1534.6107048573299</v>
      </c>
      <c r="L1098">
        <v>1304.1936052316801</v>
      </c>
      <c r="M1098">
        <v>26.336127250603401</v>
      </c>
      <c r="N1098">
        <v>0.27356550679339098</v>
      </c>
      <c r="O1098">
        <v>23.472963678642699</v>
      </c>
      <c r="P1098">
        <v>70.565890173733294</v>
      </c>
      <c r="Q1098">
        <v>7.9488058365898007E-2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375</v>
      </c>
      <c r="E1099">
        <v>2177.9725627500002</v>
      </c>
      <c r="F1099">
        <v>912.3</v>
      </c>
      <c r="G1099">
        <v>-19.109792689247801</v>
      </c>
      <c r="H1099">
        <v>-4.0923058056535799</v>
      </c>
      <c r="I1099">
        <v>-39.667003497784499</v>
      </c>
      <c r="J1099">
        <v>0.166930909782844</v>
      </c>
      <c r="K1099">
        <v>894.00532910008201</v>
      </c>
      <c r="L1099">
        <v>933.21867290513796</v>
      </c>
      <c r="M1099">
        <v>61.859105997971803</v>
      </c>
      <c r="N1099">
        <v>1.1839034898482701</v>
      </c>
      <c r="O1099">
        <v>58.938945522306199</v>
      </c>
      <c r="P1099">
        <v>22.177581357975001</v>
      </c>
      <c r="Q1099">
        <v>9.0449984727270002E-3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210</v>
      </c>
      <c r="E1100">
        <v>2177.1518504999999</v>
      </c>
      <c r="F1100">
        <v>352.7</v>
      </c>
      <c r="G1100">
        <v>77.328869236412999</v>
      </c>
      <c r="H1100">
        <v>1.47552717589914</v>
      </c>
      <c r="I1100">
        <v>12.571625301810499</v>
      </c>
      <c r="J1100">
        <v>-4.6808129841028396</v>
      </c>
      <c r="K1100">
        <v>339.03993475814002</v>
      </c>
      <c r="L1100">
        <v>285.68896110542801</v>
      </c>
      <c r="M1100">
        <v>43.556700017685898</v>
      </c>
      <c r="N1100">
        <v>1.23684998881245</v>
      </c>
      <c r="O1100">
        <v>12.2200170116246</v>
      </c>
      <c r="P1100">
        <v>104.59423400429201</v>
      </c>
      <c r="Q1100">
        <v>0.15167038823244799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219</v>
      </c>
      <c r="E1101">
        <v>2167.17034775</v>
      </c>
      <c r="F1101">
        <v>574.9</v>
      </c>
      <c r="G1101">
        <v>7.61731997052396</v>
      </c>
      <c r="H1101">
        <v>-4.6737209102664599</v>
      </c>
      <c r="I1101">
        <v>17.5470289722019</v>
      </c>
      <c r="J1101">
        <v>-7.6350271344371903</v>
      </c>
      <c r="K1101">
        <v>548.49131236266305</v>
      </c>
      <c r="L1101">
        <v>471.77705855148099</v>
      </c>
      <c r="M1101">
        <v>44.920913773909298</v>
      </c>
      <c r="N1101">
        <v>0.43902082263117698</v>
      </c>
      <c r="O1101">
        <v>15.567924856496701</v>
      </c>
      <c r="P1101">
        <v>68.296252927400403</v>
      </c>
      <c r="Q1101">
        <v>0.123622047527062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51</v>
      </c>
      <c r="E1102">
        <v>2160.6418170000002</v>
      </c>
      <c r="F1102">
        <v>234.75</v>
      </c>
      <c r="G1102">
        <v>21.169894329039501</v>
      </c>
      <c r="H1102">
        <v>7.1274989622963298</v>
      </c>
      <c r="I1102">
        <v>-8.7057772632344506</v>
      </c>
      <c r="J1102">
        <v>-8.7072041461323</v>
      </c>
      <c r="K1102">
        <v>227.70520938230499</v>
      </c>
      <c r="L1102">
        <v>207.64399040319</v>
      </c>
      <c r="M1102">
        <v>44.0825176430222</v>
      </c>
      <c r="N1102">
        <v>2.1546138911492601</v>
      </c>
      <c r="O1102">
        <v>16.017039403620799</v>
      </c>
      <c r="P1102">
        <v>65.316901408450704</v>
      </c>
      <c r="Q1102">
        <v>7.1845328143628998E-2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260</v>
      </c>
      <c r="E1103">
        <v>2159.6557716000002</v>
      </c>
      <c r="F1103">
        <v>599.25</v>
      </c>
      <c r="G1103">
        <v>-3.0454701375876301</v>
      </c>
      <c r="H1103">
        <v>-8.6403905568224406</v>
      </c>
      <c r="I1103">
        <v>-11.7926919478172</v>
      </c>
      <c r="J1103">
        <v>-2.4993286882568402</v>
      </c>
      <c r="K1103">
        <v>630.30380941491399</v>
      </c>
      <c r="L1103">
        <v>608.76699508913805</v>
      </c>
      <c r="M1103">
        <v>35.925405794239502</v>
      </c>
      <c r="N1103">
        <v>0.60320679798867505</v>
      </c>
      <c r="O1103">
        <v>56.028368794326198</v>
      </c>
      <c r="P1103">
        <v>40.142656688493901</v>
      </c>
      <c r="Q1103">
        <v>3.2529683805998001E-2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592</v>
      </c>
      <c r="E1104">
        <v>2148.3730649399999</v>
      </c>
      <c r="F1104">
        <v>320.89999999999998</v>
      </c>
      <c r="G1104">
        <v>-13.6281570816196</v>
      </c>
      <c r="H1104">
        <v>0.41543255474767798</v>
      </c>
      <c r="I1104">
        <v>-20.3733509961401</v>
      </c>
      <c r="J1104">
        <v>0.54126917301612498</v>
      </c>
      <c r="K1104">
        <v>309.20267329853903</v>
      </c>
      <c r="L1104">
        <v>308.94339271194798</v>
      </c>
      <c r="M1104">
        <v>60.2781087457846</v>
      </c>
      <c r="N1104">
        <v>1.24946914905032</v>
      </c>
      <c r="O1104">
        <v>19.943907759426601</v>
      </c>
      <c r="P1104">
        <v>36.379090522736902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704</v>
      </c>
      <c r="E1105">
        <v>2142.1093750999999</v>
      </c>
      <c r="F1105">
        <v>339.65</v>
      </c>
      <c r="G1105">
        <v>2.8931850810084101</v>
      </c>
      <c r="H1105">
        <v>-7.0656910465942504</v>
      </c>
      <c r="I1105">
        <v>-9.7670126739275496</v>
      </c>
      <c r="J1105">
        <v>-3.04789470557286</v>
      </c>
      <c r="K1105">
        <v>343.20714329238899</v>
      </c>
      <c r="L1105">
        <v>332.25131893097898</v>
      </c>
      <c r="M1105">
        <v>42.167717614167699</v>
      </c>
      <c r="N1105">
        <v>0.61793241850567504</v>
      </c>
      <c r="O1105">
        <v>24.201383777417899</v>
      </c>
      <c r="P1105">
        <v>32.288218111002898</v>
      </c>
      <c r="Q1105">
        <v>5.3717160424030998E-2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156</v>
      </c>
      <c r="E1106">
        <v>2135.8944000000001</v>
      </c>
      <c r="F1106">
        <v>2011.2</v>
      </c>
      <c r="G1106">
        <v>311.85962052614798</v>
      </c>
      <c r="H1106">
        <v>20.974004072899199</v>
      </c>
      <c r="I1106">
        <v>112.56180160225701</v>
      </c>
      <c r="J1106">
        <v>5.8375829516581303</v>
      </c>
      <c r="K1106">
        <v>1847.82028649372</v>
      </c>
      <c r="L1106">
        <v>1289.44678964785</v>
      </c>
      <c r="M1106">
        <v>44.837574947044303</v>
      </c>
      <c r="N1106">
        <v>0.96342854260873501</v>
      </c>
      <c r="O1106">
        <v>16.631861575178899</v>
      </c>
      <c r="P1106">
        <v>425.11749347258399</v>
      </c>
      <c r="Q1106">
        <v>0.171212000245032</v>
      </c>
    </row>
    <row r="1107" spans="1:17" hidden="1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297</v>
      </c>
      <c r="E1107">
        <v>2135.83073165</v>
      </c>
      <c r="F1107">
        <v>430.85</v>
      </c>
      <c r="G1107">
        <v>-26.8471784671245</v>
      </c>
      <c r="H1107">
        <v>-11.1035382186822</v>
      </c>
      <c r="I1107">
        <v>-28.2627786051642</v>
      </c>
      <c r="J1107">
        <v>-8.46588290587699</v>
      </c>
      <c r="K1107">
        <v>439.34687923298401</v>
      </c>
      <c r="L1107">
        <v>442.85589410730898</v>
      </c>
      <c r="M1107">
        <v>47.045862095416297</v>
      </c>
      <c r="N1107">
        <v>1.12534728629672</v>
      </c>
      <c r="O1107">
        <v>48.740861088545898</v>
      </c>
      <c r="P1107">
        <v>30.560606060605998</v>
      </c>
      <c r="Q1107">
        <v>4.1453152865037E-2</v>
      </c>
    </row>
    <row r="1108" spans="1:17" hidden="1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244</v>
      </c>
      <c r="E1108">
        <v>2130.833584896</v>
      </c>
      <c r="F1108">
        <v>109.28</v>
      </c>
      <c r="G1108">
        <v>-39.0072443010149</v>
      </c>
      <c r="H1108">
        <v>-7.5670513309176801</v>
      </c>
      <c r="I1108">
        <v>-6.9543430240227799</v>
      </c>
      <c r="J1108">
        <v>-0.582404023654156</v>
      </c>
      <c r="K1108">
        <v>115.309427471867</v>
      </c>
      <c r="L1108">
        <v>113.863106822624</v>
      </c>
      <c r="M1108">
        <v>36.355722733238302</v>
      </c>
      <c r="N1108">
        <v>0.93603488270325397</v>
      </c>
      <c r="O1108">
        <v>42.752562225475799</v>
      </c>
      <c r="P1108">
        <v>26.3937080730974</v>
      </c>
      <c r="Q1108">
        <v>0.18096953554315101</v>
      </c>
    </row>
    <row r="1109" spans="1:17" hidden="1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51</v>
      </c>
      <c r="E1109">
        <v>2123.0927593199999</v>
      </c>
      <c r="F1109">
        <v>734.85</v>
      </c>
      <c r="G1109">
        <v>-9.7259669952193999</v>
      </c>
      <c r="H1109">
        <v>-9.7743650889598204</v>
      </c>
      <c r="I1109">
        <v>13.726002466608501</v>
      </c>
      <c r="J1109">
        <v>-4.5800199726034796</v>
      </c>
      <c r="K1109">
        <v>743.08891125483001</v>
      </c>
      <c r="L1109">
        <v>688.73169583970798</v>
      </c>
      <c r="M1109">
        <v>43.417825842128103</v>
      </c>
      <c r="N1109">
        <v>0.72592261220674204</v>
      </c>
      <c r="O1109">
        <v>12.288222086139999</v>
      </c>
      <c r="P1109">
        <v>30.315658804752601</v>
      </c>
      <c r="Q1109">
        <v>-2.9602763637272999E-2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18</v>
      </c>
      <c r="E1110">
        <v>2114.96685342</v>
      </c>
      <c r="F1110">
        <v>216.1</v>
      </c>
      <c r="G1110">
        <v>-52.285176934727303</v>
      </c>
      <c r="H1110">
        <v>-6.1846435296839397</v>
      </c>
      <c r="I1110">
        <v>-24.5773487507524</v>
      </c>
      <c r="J1110">
        <v>-1.7605627593500801</v>
      </c>
      <c r="K1110">
        <v>211.569474919811</v>
      </c>
      <c r="M1110">
        <v>62.718571476451302</v>
      </c>
      <c r="N1110">
        <v>1.2422726798515</v>
      </c>
      <c r="O1110">
        <v>59.208699676075803</v>
      </c>
      <c r="P1110">
        <v>18.443409153192601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932</v>
      </c>
      <c r="E1111">
        <v>2111.1173920000001</v>
      </c>
      <c r="F1111">
        <v>115.84</v>
      </c>
      <c r="G1111">
        <v>-23.314758247830099</v>
      </c>
      <c r="H1111">
        <v>1.9507231725630301</v>
      </c>
      <c r="I1111">
        <v>-10.124029665938201</v>
      </c>
      <c r="J1111">
        <v>-4.4208838318714196</v>
      </c>
      <c r="O1111">
        <v>11.1792127071823</v>
      </c>
      <c r="P1111">
        <v>8.1605975723622901</v>
      </c>
    </row>
    <row r="1112" spans="1:17" hidden="1" x14ac:dyDescent="0.3">
      <c r="A1112" t="s">
        <v>2379</v>
      </c>
      <c r="B1112" t="s">
        <v>2380</v>
      </c>
      <c r="C1112" t="str">
        <f>IFERROR(VLOOKUP(Table1[[#This Row],[Ticker]],[1]!Table2[[Symbol]:[Industry]],2,FALSE),"-")</f>
        <v>-</v>
      </c>
      <c r="D1112" t="s">
        <v>1501</v>
      </c>
      <c r="E1112">
        <v>2106.576898925</v>
      </c>
      <c r="F1112">
        <v>295.14999999999998</v>
      </c>
      <c r="G1112">
        <v>14.5191340594536</v>
      </c>
      <c r="H1112">
        <v>5.0609817213536799</v>
      </c>
      <c r="I1112">
        <v>-0.84720135265019503</v>
      </c>
      <c r="J1112">
        <v>3.1875246924516798</v>
      </c>
      <c r="K1112">
        <v>249.88097505514301</v>
      </c>
      <c r="L1112">
        <v>225.51678411573201</v>
      </c>
      <c r="M1112">
        <v>60.440354563687201</v>
      </c>
      <c r="N1112">
        <v>0.59272812681697595</v>
      </c>
      <c r="O1112">
        <v>14.145349822124301</v>
      </c>
      <c r="P1112">
        <v>118.62962962962899</v>
      </c>
      <c r="Q1112">
        <v>7.9371426240465004E-2</v>
      </c>
    </row>
    <row r="1113" spans="1:17" hidden="1" x14ac:dyDescent="0.3">
      <c r="A1113" t="s">
        <v>2381</v>
      </c>
      <c r="B1113" t="s">
        <v>2382</v>
      </c>
      <c r="C1113" t="str">
        <f>IFERROR(VLOOKUP(Table1[[#This Row],[Ticker]],[1]!Table2[[Symbol]:[Industry]],2,FALSE),"-")</f>
        <v>-</v>
      </c>
      <c r="D1113" t="s">
        <v>78</v>
      </c>
      <c r="E1113">
        <v>2098.9562617400002</v>
      </c>
      <c r="F1113">
        <v>241.79</v>
      </c>
      <c r="G1113">
        <v>6.8548284370297896</v>
      </c>
      <c r="H1113">
        <v>-10.8521341703881</v>
      </c>
      <c r="I1113">
        <v>-14.481695835108599</v>
      </c>
      <c r="J1113">
        <v>-2.6532666588175</v>
      </c>
      <c r="K1113">
        <v>243.537552852961</v>
      </c>
      <c r="L1113">
        <v>225.386988862436</v>
      </c>
      <c r="M1113">
        <v>47.973975189775899</v>
      </c>
      <c r="N1113">
        <v>0.64684897397889496</v>
      </c>
      <c r="O1113">
        <v>13.5282683320236</v>
      </c>
      <c r="P1113">
        <v>42.480848556275703</v>
      </c>
      <c r="Q1113">
        <v>-7.6730255612928996E-2</v>
      </c>
    </row>
    <row r="1114" spans="1:17" hidden="1" x14ac:dyDescent="0.3">
      <c r="A1114" t="s">
        <v>2383</v>
      </c>
      <c r="B1114" t="s">
        <v>2384</v>
      </c>
      <c r="C1114" t="str">
        <f>IFERROR(VLOOKUP(Table1[[#This Row],[Ticker]],[1]!Table2[[Symbol]:[Industry]],2,FALSE),"-")</f>
        <v>-</v>
      </c>
      <c r="D1114" t="s">
        <v>375</v>
      </c>
      <c r="E1114">
        <v>2098.3154767199999</v>
      </c>
      <c r="F1114">
        <v>861.05</v>
      </c>
      <c r="G1114">
        <v>-27.1061033704366</v>
      </c>
      <c r="H1114">
        <v>3.53952002386248</v>
      </c>
      <c r="I1114">
        <v>-10.1385613497047</v>
      </c>
      <c r="J1114">
        <v>-9.1477619372247396</v>
      </c>
      <c r="K1114">
        <v>821.080918474187</v>
      </c>
      <c r="L1114">
        <v>795.82938220614801</v>
      </c>
      <c r="M1114">
        <v>43.162473478320301</v>
      </c>
      <c r="N1114">
        <v>0.92808773294455904</v>
      </c>
      <c r="O1114">
        <v>26.589628941408701</v>
      </c>
      <c r="P1114">
        <v>33.610055085732</v>
      </c>
      <c r="Q1114">
        <v>-6.5983014146135999E-2</v>
      </c>
    </row>
    <row r="1115" spans="1:17" hidden="1" x14ac:dyDescent="0.3">
      <c r="A1115" t="s">
        <v>1681</v>
      </c>
      <c r="B1115" t="s">
        <v>2385</v>
      </c>
      <c r="C1115" t="str">
        <f>IFERROR(VLOOKUP(Table1[[#This Row],[Ticker]],[1]!Table2[[Symbol]:[Industry]],2,FALSE),"-")</f>
        <v>-</v>
      </c>
      <c r="D1115" t="s">
        <v>1683</v>
      </c>
      <c r="E1115">
        <v>2091.9342556299998</v>
      </c>
      <c r="F1115">
        <v>37.380000000000003</v>
      </c>
      <c r="G1115">
        <v>9.9945784719411499</v>
      </c>
      <c r="H1115">
        <v>-18.581344543605301</v>
      </c>
      <c r="I1115">
        <v>-11.6419939358705</v>
      </c>
      <c r="J1115">
        <v>-13.5031674707334</v>
      </c>
      <c r="K1115">
        <v>39.0910054969033</v>
      </c>
      <c r="L1115">
        <v>34.813604764485497</v>
      </c>
      <c r="M1115">
        <v>49.333103027404697</v>
      </c>
      <c r="N1115">
        <v>0.66591743898697997</v>
      </c>
      <c r="O1115">
        <v>22.926698769395301</v>
      </c>
      <c r="P1115">
        <v>40.790960451977398</v>
      </c>
      <c r="Q1115">
        <v>7.0291434656782004E-2</v>
      </c>
    </row>
    <row r="1116" spans="1:17" hidden="1" x14ac:dyDescent="0.3">
      <c r="A1116" t="s">
        <v>2386</v>
      </c>
      <c r="B1116" t="s">
        <v>2387</v>
      </c>
      <c r="C1116" t="str">
        <f>IFERROR(VLOOKUP(Table1[[#This Row],[Ticker]],[1]!Table2[[Symbol]:[Industry]],2,FALSE),"-")</f>
        <v>-</v>
      </c>
      <c r="D1116" t="s">
        <v>210</v>
      </c>
      <c r="E1116">
        <v>2084.1174144000001</v>
      </c>
      <c r="F1116">
        <v>1281.5999999999999</v>
      </c>
      <c r="G1116">
        <v>25.718221449032701</v>
      </c>
      <c r="H1116">
        <v>-7.2441447311411897</v>
      </c>
      <c r="I1116">
        <v>19.067993907530401</v>
      </c>
      <c r="J1116">
        <v>0.69029218933395398</v>
      </c>
      <c r="K1116">
        <v>1206.0723105859499</v>
      </c>
      <c r="L1116">
        <v>1020.53890293555</v>
      </c>
      <c r="M1116">
        <v>53.845478529597003</v>
      </c>
      <c r="N1116">
        <v>0.52188557766274701</v>
      </c>
      <c r="O1116">
        <v>9.1604244694132309</v>
      </c>
      <c r="P1116">
        <v>65.250467410224999</v>
      </c>
      <c r="Q1116">
        <v>3.0355802761937001E-2</v>
      </c>
    </row>
    <row r="1117" spans="1:17" hidden="1" x14ac:dyDescent="0.3">
      <c r="A1117" t="s">
        <v>2388</v>
      </c>
      <c r="B1117" t="s">
        <v>2389</v>
      </c>
      <c r="C1117" t="str">
        <f>IFERROR(VLOOKUP(Table1[[#This Row],[Ticker]],[1]!Table2[[Symbol]:[Industry]],2,FALSE),"-")</f>
        <v>-</v>
      </c>
      <c r="D1117" t="s">
        <v>394</v>
      </c>
      <c r="E1117">
        <v>2081.8307924109999</v>
      </c>
      <c r="F1117">
        <v>138.31</v>
      </c>
      <c r="G1117">
        <v>75.310031975086304</v>
      </c>
      <c r="H1117">
        <v>16.206235842287001</v>
      </c>
      <c r="I1117">
        <v>6.6176783045404797</v>
      </c>
      <c r="J1117">
        <v>-8.3945810359534896</v>
      </c>
      <c r="K1117">
        <v>122.579222503327</v>
      </c>
      <c r="L1117">
        <v>102.064719178614</v>
      </c>
      <c r="M1117">
        <v>52.606881998616501</v>
      </c>
      <c r="N1117">
        <v>0.98059503865905295</v>
      </c>
      <c r="O1117">
        <v>13.5058925601908</v>
      </c>
      <c r="P1117">
        <v>148.535489667565</v>
      </c>
      <c r="Q1117">
        <v>0.101448346922194</v>
      </c>
    </row>
    <row r="1118" spans="1:17" hidden="1" x14ac:dyDescent="0.3">
      <c r="A1118" t="s">
        <v>2390</v>
      </c>
      <c r="B1118" t="s">
        <v>2391</v>
      </c>
      <c r="C1118" t="str">
        <f>IFERROR(VLOOKUP(Table1[[#This Row],[Ticker]],[1]!Table2[[Symbol]:[Industry]],2,FALSE),"-")</f>
        <v>-</v>
      </c>
      <c r="D1118" t="s">
        <v>297</v>
      </c>
      <c r="E1118">
        <v>2081.4331798839999</v>
      </c>
      <c r="F1118">
        <v>70.52</v>
      </c>
      <c r="G1118">
        <v>21.568199431360501</v>
      </c>
      <c r="H1118">
        <v>21.4312862651865</v>
      </c>
      <c r="I1118">
        <v>-9.6167169815875599</v>
      </c>
      <c r="J1118">
        <v>3.1071635393579702</v>
      </c>
      <c r="K1118">
        <v>58.537997010985201</v>
      </c>
      <c r="L1118">
        <v>55.676580578213702</v>
      </c>
      <c r="M1118">
        <v>71.116317325796203</v>
      </c>
      <c r="N1118">
        <v>3.1532988636086801</v>
      </c>
      <c r="O1118">
        <v>3.5025524673851298</v>
      </c>
      <c r="P1118">
        <v>60.820980615735401</v>
      </c>
      <c r="Q1118">
        <v>6.6908350481671E-2</v>
      </c>
    </row>
    <row r="1119" spans="1:17" hidden="1" x14ac:dyDescent="0.3">
      <c r="A1119" t="s">
        <v>2392</v>
      </c>
      <c r="B1119" t="s">
        <v>2393</v>
      </c>
      <c r="C1119" t="str">
        <f>IFERROR(VLOOKUP(Table1[[#This Row],[Ticker]],[1]!Table2[[Symbol]:[Industry]],2,FALSE),"-")</f>
        <v>-</v>
      </c>
      <c r="D1119" t="s">
        <v>46</v>
      </c>
      <c r="E1119">
        <v>2079.6807553549902</v>
      </c>
      <c r="F1119">
        <v>215.95</v>
      </c>
      <c r="G1119">
        <v>229.45307239165601</v>
      </c>
      <c r="H1119">
        <v>20.073329233817802</v>
      </c>
      <c r="I1119">
        <v>41.284277218909502</v>
      </c>
      <c r="J1119">
        <v>6.4410213033298804</v>
      </c>
      <c r="K1119">
        <v>176.38936059131399</v>
      </c>
      <c r="L1119">
        <v>136.80271933303101</v>
      </c>
      <c r="M1119">
        <v>60.938322375458498</v>
      </c>
      <c r="N1119">
        <v>0.59743258676544497</v>
      </c>
      <c r="O1119">
        <v>5.5336883537855996</v>
      </c>
      <c r="P1119">
        <v>303.644859813084</v>
      </c>
      <c r="Q1119">
        <v>0.16482254404114399</v>
      </c>
    </row>
    <row r="1120" spans="1:17" hidden="1" x14ac:dyDescent="0.3">
      <c r="A1120" t="s">
        <v>2394</v>
      </c>
      <c r="B1120" t="s">
        <v>2395</v>
      </c>
      <c r="C1120" t="str">
        <f>IFERROR(VLOOKUP(Table1[[#This Row],[Ticker]],[1]!Table2[[Symbol]:[Industry]],2,FALSE),"-")</f>
        <v>-</v>
      </c>
      <c r="D1120" t="s">
        <v>127</v>
      </c>
      <c r="E1120">
        <v>2071.9214123719998</v>
      </c>
      <c r="F1120">
        <v>132.04</v>
      </c>
      <c r="G1120">
        <v>-26.824239919190799</v>
      </c>
      <c r="H1120">
        <v>-0.82893102755389203</v>
      </c>
      <c r="I1120">
        <v>-34.711366768900902</v>
      </c>
      <c r="J1120">
        <v>-6.4463730232322103</v>
      </c>
      <c r="K1120">
        <v>132.009261894471</v>
      </c>
      <c r="L1120">
        <v>143.74624171808301</v>
      </c>
      <c r="M1120">
        <v>50.9990214535121</v>
      </c>
      <c r="N1120">
        <v>1.61375755112583</v>
      </c>
      <c r="O1120">
        <v>46.925174189639499</v>
      </c>
      <c r="P1120">
        <v>10.033333333333299</v>
      </c>
    </row>
    <row r="1121" spans="1:17" hidden="1" x14ac:dyDescent="0.3">
      <c r="A1121" t="s">
        <v>2396</v>
      </c>
      <c r="B1121" t="s">
        <v>2397</v>
      </c>
      <c r="C1121" t="str">
        <f>IFERROR(VLOOKUP(Table1[[#This Row],[Ticker]],[1]!Table2[[Symbol]:[Industry]],2,FALSE),"-")</f>
        <v>-</v>
      </c>
      <c r="D1121" t="s">
        <v>1845</v>
      </c>
      <c r="E1121">
        <v>2067.84</v>
      </c>
      <c r="F1121">
        <v>323.10000000000002</v>
      </c>
      <c r="G1121">
        <v>10.389134378541</v>
      </c>
      <c r="H1121">
        <v>3.0901752394666802</v>
      </c>
      <c r="I1121">
        <v>14.6825405855169</v>
      </c>
      <c r="J1121">
        <v>-1.9547152419857501</v>
      </c>
      <c r="K1121">
        <v>302.525737476617</v>
      </c>
      <c r="L1121">
        <v>274.65801998475001</v>
      </c>
      <c r="M1121">
        <v>57.818767893064397</v>
      </c>
      <c r="N1121">
        <v>2.0436115064279798</v>
      </c>
      <c r="O1121">
        <v>7.67564221603216</v>
      </c>
      <c r="P1121">
        <v>42.303457388240403</v>
      </c>
      <c r="Q1121">
        <v>0.174310620962082</v>
      </c>
    </row>
    <row r="1122" spans="1:17" hidden="1" x14ac:dyDescent="0.3">
      <c r="A1122" t="s">
        <v>2398</v>
      </c>
      <c r="B1122" t="s">
        <v>2399</v>
      </c>
      <c r="C1122" t="str">
        <f>IFERROR(VLOOKUP(Table1[[#This Row],[Ticker]],[1]!Table2[[Symbol]:[Industry]],2,FALSE),"-")</f>
        <v>-</v>
      </c>
      <c r="D1122" t="s">
        <v>701</v>
      </c>
      <c r="E1122">
        <v>2067.1734649999999</v>
      </c>
      <c r="F1122">
        <v>336.35</v>
      </c>
      <c r="G1122">
        <v>401.56295884828501</v>
      </c>
      <c r="H1122">
        <v>5.8255519825531499</v>
      </c>
      <c r="I1122">
        <v>19.752125839841401</v>
      </c>
      <c r="J1122">
        <v>-11.8107265816134</v>
      </c>
      <c r="K1122">
        <v>332.21840395541602</v>
      </c>
      <c r="L1122">
        <v>251.843542854041</v>
      </c>
      <c r="M1122">
        <v>31.739703885315901</v>
      </c>
      <c r="N1122">
        <v>1.1410179984703299</v>
      </c>
      <c r="O1122">
        <v>32.302660918685802</v>
      </c>
      <c r="P1122">
        <v>460.58333333333297</v>
      </c>
      <c r="Q1122">
        <v>0.14201030913372301</v>
      </c>
    </row>
    <row r="1123" spans="1:17" hidden="1" x14ac:dyDescent="0.3">
      <c r="A1123" t="s">
        <v>2400</v>
      </c>
      <c r="B1123" t="s">
        <v>2401</v>
      </c>
      <c r="C1123" t="str">
        <f>IFERROR(VLOOKUP(Table1[[#This Row],[Ticker]],[1]!Table2[[Symbol]:[Industry]],2,FALSE),"-")</f>
        <v>-</v>
      </c>
      <c r="D1123" t="s">
        <v>1570</v>
      </c>
      <c r="E1123">
        <v>2059.0094131199999</v>
      </c>
      <c r="F1123">
        <v>94.6</v>
      </c>
      <c r="G1123">
        <v>-29.5727385070042</v>
      </c>
      <c r="H1123">
        <v>0.51038389313618604</v>
      </c>
      <c r="I1123">
        <v>-19.744101910535001</v>
      </c>
      <c r="J1123">
        <v>-5.2794407330747797</v>
      </c>
      <c r="K1123">
        <v>96.014540920032701</v>
      </c>
      <c r="L1123">
        <v>96.864666139232398</v>
      </c>
      <c r="M1123">
        <v>38.465292081988402</v>
      </c>
      <c r="N1123">
        <v>1.51389041015298</v>
      </c>
      <c r="O1123">
        <v>36.892177589851997</v>
      </c>
      <c r="P1123">
        <v>13.975903614457801</v>
      </c>
      <c r="Q1123">
        <v>2.9070639685007001E-2</v>
      </c>
    </row>
    <row r="1124" spans="1:17" hidden="1" x14ac:dyDescent="0.3">
      <c r="A1124" t="s">
        <v>2402</v>
      </c>
      <c r="B1124" t="s">
        <v>2403</v>
      </c>
      <c r="C1124" t="str">
        <f>IFERROR(VLOOKUP(Table1[[#This Row],[Ticker]],[1]!Table2[[Symbol]:[Industry]],2,FALSE),"-")</f>
        <v>-</v>
      </c>
      <c r="D1124" t="s">
        <v>133</v>
      </c>
      <c r="E1124">
        <v>2055.2996475549999</v>
      </c>
      <c r="F1124">
        <v>1593.65</v>
      </c>
      <c r="G1124">
        <v>-24.5795997844493</v>
      </c>
      <c r="H1124">
        <v>-6.7783006489337803</v>
      </c>
      <c r="I1124">
        <v>-18.9242765189206</v>
      </c>
      <c r="J1124">
        <v>-4.2046534045952999</v>
      </c>
      <c r="K1124">
        <v>1668.89355751122</v>
      </c>
      <c r="L1124">
        <v>1597.16231885456</v>
      </c>
      <c r="M1124">
        <v>39.785932235460599</v>
      </c>
      <c r="N1124">
        <v>0.49451321601477599</v>
      </c>
      <c r="O1124">
        <v>31.710224955291299</v>
      </c>
      <c r="P1124">
        <v>28.0863205272464</v>
      </c>
      <c r="Q1124">
        <v>0.116954455982291</v>
      </c>
    </row>
    <row r="1125" spans="1:17" hidden="1" x14ac:dyDescent="0.3">
      <c r="A1125" t="s">
        <v>2404</v>
      </c>
      <c r="B1125" t="s">
        <v>2405</v>
      </c>
      <c r="C1125" t="str">
        <f>IFERROR(VLOOKUP(Table1[[#This Row],[Ticker]],[1]!Table2[[Symbol]:[Industry]],2,FALSE),"-")</f>
        <v>-</v>
      </c>
      <c r="D1125" t="s">
        <v>2406</v>
      </c>
      <c r="E1125">
        <v>2054.5428034249999</v>
      </c>
      <c r="F1125">
        <v>1902.25</v>
      </c>
      <c r="G1125">
        <v>297.94133614949402</v>
      </c>
      <c r="H1125">
        <v>-6.2905100954421398</v>
      </c>
      <c r="I1125">
        <v>55.567387881661602</v>
      </c>
      <c r="J1125">
        <v>-8.3598157472427896</v>
      </c>
      <c r="K1125">
        <v>1846.32369083098</v>
      </c>
      <c r="L1125">
        <v>1328.8641846539999</v>
      </c>
      <c r="M1125">
        <v>41.921593377933803</v>
      </c>
      <c r="N1125">
        <v>0.52633942984136395</v>
      </c>
      <c r="O1125">
        <v>18.806676304376399</v>
      </c>
      <c r="P1125">
        <v>440.02838892831699</v>
      </c>
      <c r="Q1125">
        <v>0.24790407944177001</v>
      </c>
    </row>
    <row r="1126" spans="1:17" hidden="1" x14ac:dyDescent="0.3">
      <c r="A1126" t="s">
        <v>2407</v>
      </c>
      <c r="B1126" t="s">
        <v>2408</v>
      </c>
      <c r="C1126" t="str">
        <f>IFERROR(VLOOKUP(Table1[[#This Row],[Ticker]],[1]!Table2[[Symbol]:[Industry]],2,FALSE),"-")</f>
        <v>-</v>
      </c>
      <c r="D1126" t="s">
        <v>260</v>
      </c>
      <c r="E1126">
        <v>2050.8910846200001</v>
      </c>
      <c r="F1126">
        <v>670.6</v>
      </c>
      <c r="G1126">
        <v>-50.469336015779596</v>
      </c>
      <c r="H1126">
        <v>-14.9475031271311</v>
      </c>
      <c r="I1126">
        <v>-32.010292832980703</v>
      </c>
      <c r="J1126">
        <v>-3.4940111811715102</v>
      </c>
      <c r="K1126">
        <v>702.62683233786595</v>
      </c>
      <c r="L1126">
        <v>792.02844001808899</v>
      </c>
      <c r="M1126">
        <v>49.9181379383555</v>
      </c>
      <c r="N1126">
        <v>0.79392407356218997</v>
      </c>
      <c r="O1126">
        <v>71.488219504920906</v>
      </c>
      <c r="P1126">
        <v>5.6895193065405802</v>
      </c>
    </row>
    <row r="1127" spans="1:17" hidden="1" x14ac:dyDescent="0.3">
      <c r="A1127" t="s">
        <v>2409</v>
      </c>
      <c r="B1127" t="s">
        <v>2410</v>
      </c>
      <c r="C1127" t="str">
        <f>IFERROR(VLOOKUP(Table1[[#This Row],[Ticker]],[1]!Table2[[Symbol]:[Industry]],2,FALSE),"-")</f>
        <v>-</v>
      </c>
      <c r="D1127" t="s">
        <v>24</v>
      </c>
      <c r="E1127">
        <v>2040.481797125</v>
      </c>
      <c r="F1127">
        <v>192.05</v>
      </c>
      <c r="G1127">
        <v>-17.790938545964099</v>
      </c>
      <c r="H1127">
        <v>-0.33728622621149201</v>
      </c>
      <c r="I1127">
        <v>-3.4427124440542598</v>
      </c>
      <c r="J1127">
        <v>2.9869802109586701</v>
      </c>
      <c r="K1127">
        <v>190.085017000856</v>
      </c>
      <c r="L1127">
        <v>179.72384411293999</v>
      </c>
      <c r="M1127">
        <v>55.339509754642101</v>
      </c>
      <c r="N1127">
        <v>2.0127461167909502</v>
      </c>
      <c r="O1127">
        <v>13.3558969018484</v>
      </c>
      <c r="P1127">
        <v>34.961349262122198</v>
      </c>
      <c r="Q1127">
        <v>6.9588635212570003E-3</v>
      </c>
    </row>
    <row r="1128" spans="1:17" hidden="1" x14ac:dyDescent="0.3">
      <c r="A1128" t="s">
        <v>2411</v>
      </c>
      <c r="B1128" t="s">
        <v>2412</v>
      </c>
      <c r="C1128" t="str">
        <f>IFERROR(VLOOKUP(Table1[[#This Row],[Ticker]],[1]!Table2[[Symbol]:[Industry]],2,FALSE),"-")</f>
        <v>-</v>
      </c>
      <c r="D1128" t="s">
        <v>257</v>
      </c>
      <c r="E1128">
        <v>2040.4318408649999</v>
      </c>
      <c r="F1128">
        <v>1871.65</v>
      </c>
      <c r="G1128">
        <v>73.4891794380721</v>
      </c>
      <c r="H1128">
        <v>-3.9573015190874901</v>
      </c>
      <c r="I1128">
        <v>25.868489623415801</v>
      </c>
      <c r="J1128">
        <v>-5.9772210997105297</v>
      </c>
      <c r="K1128">
        <v>1757.95932445735</v>
      </c>
      <c r="L1128">
        <v>1414.6495192052</v>
      </c>
      <c r="M1128">
        <v>44.4914849186463</v>
      </c>
      <c r="N1128">
        <v>0.72948631626615501</v>
      </c>
      <c r="O1128">
        <v>13.803328613789899</v>
      </c>
      <c r="P1128">
        <v>111.47392802666501</v>
      </c>
      <c r="Q1128">
        <v>0.10373114578447599</v>
      </c>
    </row>
    <row r="1129" spans="1:17" hidden="1" x14ac:dyDescent="0.3">
      <c r="A1129" t="s">
        <v>2413</v>
      </c>
      <c r="B1129" t="s">
        <v>2414</v>
      </c>
      <c r="C1129" t="str">
        <f>IFERROR(VLOOKUP(Table1[[#This Row],[Ticker]],[1]!Table2[[Symbol]:[Industry]],2,FALSE),"-")</f>
        <v>-</v>
      </c>
      <c r="D1129" t="s">
        <v>60</v>
      </c>
      <c r="E1129">
        <v>2032.2989786799999</v>
      </c>
      <c r="F1129">
        <v>20.87</v>
      </c>
      <c r="G1129">
        <v>20.4451495922298</v>
      </c>
      <c r="H1129">
        <v>10.866175097047799</v>
      </c>
      <c r="I1129">
        <v>-25.609514100435</v>
      </c>
      <c r="J1129">
        <v>-5.4204820742343598</v>
      </c>
      <c r="K1129">
        <v>19.625408190176799</v>
      </c>
      <c r="L1129">
        <v>18.306122231192901</v>
      </c>
      <c r="M1129">
        <v>48.717003662109803</v>
      </c>
      <c r="N1129">
        <v>1.5163473514549899</v>
      </c>
      <c r="O1129">
        <v>34.403449928126399</v>
      </c>
      <c r="P1129">
        <v>54.022140221402204</v>
      </c>
      <c r="Q1129">
        <v>3.2185979741885001E-2</v>
      </c>
    </row>
    <row r="1130" spans="1:17" hidden="1" x14ac:dyDescent="0.3">
      <c r="A1130" t="s">
        <v>2415</v>
      </c>
      <c r="B1130" t="s">
        <v>2416</v>
      </c>
      <c r="C1130" t="str">
        <f>IFERROR(VLOOKUP(Table1[[#This Row],[Ticker]],[1]!Table2[[Symbol]:[Industry]],2,FALSE),"-")</f>
        <v>-</v>
      </c>
      <c r="D1130" t="s">
        <v>130</v>
      </c>
      <c r="E1130">
        <v>2030.9764108500001</v>
      </c>
      <c r="F1130">
        <v>157.05000000000001</v>
      </c>
      <c r="G1130">
        <v>-27.781772200719299</v>
      </c>
      <c r="H1130">
        <v>-2.3911303941730702</v>
      </c>
      <c r="I1130">
        <v>-9.8288674155316205</v>
      </c>
      <c r="J1130">
        <v>1.14141960676524</v>
      </c>
      <c r="K1130">
        <v>151.84027399884101</v>
      </c>
      <c r="L1130">
        <v>151.20191316392399</v>
      </c>
      <c r="M1130">
        <v>57.767060292268702</v>
      </c>
      <c r="N1130">
        <v>0.91289649962268504</v>
      </c>
      <c r="O1130">
        <v>25.023877745940698</v>
      </c>
      <c r="P1130">
        <v>36.565217391304301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260</v>
      </c>
      <c r="E1131">
        <v>2024.70472</v>
      </c>
      <c r="F1131">
        <v>1486</v>
      </c>
      <c r="G1131">
        <v>-24.516062475219499</v>
      </c>
      <c r="H1131">
        <v>1.1422565515169301</v>
      </c>
      <c r="I1131">
        <v>2.3741264199722898</v>
      </c>
      <c r="J1131">
        <v>-4.2327003210922802</v>
      </c>
      <c r="K1131">
        <v>1454.04021573465</v>
      </c>
      <c r="L1131">
        <v>1327.3012214806299</v>
      </c>
      <c r="M1131">
        <v>39.591867566303598</v>
      </c>
      <c r="N1131">
        <v>0.66520593976942499</v>
      </c>
      <c r="O1131">
        <v>15.8983849259757</v>
      </c>
      <c r="P1131">
        <v>44.531439964985601</v>
      </c>
      <c r="Q1131">
        <v>3.0677223316812999E-2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407</v>
      </c>
      <c r="E1132">
        <v>2024.40580589</v>
      </c>
      <c r="F1132">
        <v>653.9</v>
      </c>
      <c r="G1132">
        <v>-7.9516208806651703</v>
      </c>
      <c r="H1132">
        <v>6.5065425044770704</v>
      </c>
      <c r="I1132">
        <v>-1.59145076287561</v>
      </c>
      <c r="J1132">
        <v>-8.4681471779958404</v>
      </c>
      <c r="K1132">
        <v>630.03033159353095</v>
      </c>
      <c r="L1132">
        <v>586.60633886022401</v>
      </c>
      <c r="M1132">
        <v>41.922579187366097</v>
      </c>
      <c r="N1132">
        <v>1.1928799962707499</v>
      </c>
      <c r="O1132">
        <v>14.230004587857399</v>
      </c>
      <c r="P1132">
        <v>48.596750369276201</v>
      </c>
      <c r="Q1132">
        <v>0.141814347758835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297</v>
      </c>
      <c r="E1133">
        <v>2021.02468684</v>
      </c>
      <c r="F1133">
        <v>61.58</v>
      </c>
      <c r="G1133">
        <v>61.2469456320121</v>
      </c>
      <c r="H1133">
        <v>1.5075030948025101</v>
      </c>
      <c r="I1133">
        <v>-32.046384500769101</v>
      </c>
      <c r="J1133">
        <v>-3.76230354111933</v>
      </c>
      <c r="K1133">
        <v>63.434189941868603</v>
      </c>
      <c r="L1133">
        <v>59.935747917186198</v>
      </c>
      <c r="M1133">
        <v>38.862382356661499</v>
      </c>
      <c r="N1133">
        <v>1.8742968998317899</v>
      </c>
      <c r="O1133">
        <v>55.732380643065902</v>
      </c>
      <c r="P1133">
        <v>104.347104695536</v>
      </c>
      <c r="Q1133">
        <v>1.2348637332549E-2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309</v>
      </c>
      <c r="E1134">
        <v>2019.89403085</v>
      </c>
      <c r="F1134">
        <v>1301.5</v>
      </c>
      <c r="G1134">
        <v>-48.908927688401398</v>
      </c>
      <c r="H1134">
        <v>-0.53268369351203204</v>
      </c>
      <c r="I1134">
        <v>-16.474758698165399</v>
      </c>
      <c r="J1134">
        <v>3.37754624943684E-2</v>
      </c>
      <c r="K1134">
        <v>1282.44073493523</v>
      </c>
      <c r="L1134">
        <v>1313.62579036787</v>
      </c>
      <c r="M1134">
        <v>52.682052205682403</v>
      </c>
      <c r="N1134">
        <v>1.7169385923976099</v>
      </c>
      <c r="O1134">
        <v>34.456396465616599</v>
      </c>
      <c r="P1134">
        <v>13.5788463216685</v>
      </c>
      <c r="Q1134">
        <v>5.8631134519070002E-3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595</v>
      </c>
      <c r="E1135">
        <v>2014.7360640299901</v>
      </c>
      <c r="F1135">
        <v>404.35</v>
      </c>
      <c r="G1135">
        <v>-0.89411402081675395</v>
      </c>
      <c r="H1135">
        <v>-6.7368630133331502</v>
      </c>
      <c r="I1135">
        <v>-37.534740246695698</v>
      </c>
      <c r="J1135">
        <v>-5.14749918489618</v>
      </c>
      <c r="K1135">
        <v>408.70945156325001</v>
      </c>
      <c r="L1135">
        <v>399.48661081093701</v>
      </c>
      <c r="M1135">
        <v>47.335719875649602</v>
      </c>
      <c r="N1135">
        <v>1.2233717195248499</v>
      </c>
      <c r="O1135">
        <v>55.793248423395497</v>
      </c>
      <c r="P1135">
        <v>47.707762557077601</v>
      </c>
      <c r="Q1135">
        <v>9.1165102170765996E-2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932</v>
      </c>
      <c r="E1136">
        <v>2008.5566040599999</v>
      </c>
      <c r="F1136">
        <v>475.9</v>
      </c>
      <c r="G1136">
        <v>1714.8877994587899</v>
      </c>
      <c r="H1136">
        <v>19.520875295561002</v>
      </c>
      <c r="I1136">
        <v>728.53661842664906</v>
      </c>
      <c r="J1136">
        <v>24.047397390598199</v>
      </c>
      <c r="K1136">
        <v>342.47620584367701</v>
      </c>
      <c r="L1136">
        <v>191.905097829688</v>
      </c>
      <c r="M1136">
        <v>83.300587774893202</v>
      </c>
      <c r="N1136">
        <v>2.0420927031441698</v>
      </c>
      <c r="O1136">
        <v>3.9714225677663402</v>
      </c>
      <c r="P1136">
        <v>1969.1304347826001</v>
      </c>
      <c r="Q1136">
        <v>0.21716278705671299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347</v>
      </c>
      <c r="E1137">
        <v>2005.1617040000001</v>
      </c>
      <c r="F1137">
        <v>1496.3</v>
      </c>
      <c r="G1137">
        <v>443.97964429618798</v>
      </c>
      <c r="H1137">
        <v>29.669639730011699</v>
      </c>
      <c r="I1137">
        <v>340.103301807908</v>
      </c>
      <c r="J1137">
        <v>11.4757189307907</v>
      </c>
      <c r="K1137">
        <v>1129.43900324781</v>
      </c>
      <c r="L1137">
        <v>762.32122748738595</v>
      </c>
      <c r="M1137">
        <v>90.371385686408303</v>
      </c>
      <c r="N1137">
        <v>3.3851532601308998</v>
      </c>
      <c r="O1137">
        <v>3.00741829847073E-2</v>
      </c>
      <c r="P1137">
        <v>579.67295026118495</v>
      </c>
      <c r="Q1137">
        <v>0.23579002688965101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98</v>
      </c>
      <c r="E1138">
        <v>1987.4572204200001</v>
      </c>
      <c r="F1138">
        <v>186.1</v>
      </c>
      <c r="G1138">
        <v>18.3487798329888</v>
      </c>
      <c r="H1138">
        <v>1.62065439748206</v>
      </c>
      <c r="I1138">
        <v>-9.7342682106048208</v>
      </c>
      <c r="J1138">
        <v>-3.7602800318110101</v>
      </c>
      <c r="K1138">
        <v>176.38465327773201</v>
      </c>
      <c r="L1138">
        <v>168.40048608726701</v>
      </c>
      <c r="M1138">
        <v>55.755491163848703</v>
      </c>
      <c r="N1138">
        <v>1.24440296717044</v>
      </c>
      <c r="O1138">
        <v>16.3353036002149</v>
      </c>
      <c r="P1138">
        <v>54.760914760914702</v>
      </c>
      <c r="Q1138">
        <v>1.9265904089515E-2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1629</v>
      </c>
      <c r="E1139">
        <v>1984.1380216</v>
      </c>
      <c r="F1139">
        <v>58.55</v>
      </c>
      <c r="G1139">
        <v>-8.4094984651770694</v>
      </c>
      <c r="H1139">
        <v>-5.4119797776947696</v>
      </c>
      <c r="I1139">
        <v>-0.88141734267812599</v>
      </c>
      <c r="J1139">
        <v>1.82526321747096</v>
      </c>
      <c r="K1139">
        <v>60.520417701393001</v>
      </c>
      <c r="L1139">
        <v>57.3941502162224</v>
      </c>
      <c r="M1139">
        <v>58.880462682991599</v>
      </c>
      <c r="N1139">
        <v>2.4135731604449702</v>
      </c>
      <c r="O1139">
        <v>9.2228864218616593</v>
      </c>
      <c r="P1139">
        <v>21.599169262720601</v>
      </c>
      <c r="Q1139">
        <v>-2.8254867209200001E-2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260</v>
      </c>
      <c r="E1140">
        <v>1978.3653538999999</v>
      </c>
      <c r="F1140">
        <v>629.9</v>
      </c>
      <c r="G1140">
        <v>60.494045482492197</v>
      </c>
      <c r="H1140">
        <v>-10.435410048085901</v>
      </c>
      <c r="I1140">
        <v>30.234462715635502</v>
      </c>
      <c r="J1140">
        <v>-6.2219232979482202</v>
      </c>
      <c r="K1140">
        <v>589.02987499837798</v>
      </c>
      <c r="L1140">
        <v>463.70620115877199</v>
      </c>
      <c r="M1140">
        <v>40.782509619296597</v>
      </c>
      <c r="N1140">
        <v>0.70431765458127005</v>
      </c>
      <c r="O1140">
        <v>18.526750277821801</v>
      </c>
      <c r="P1140">
        <v>111.23407109322601</v>
      </c>
      <c r="Q1140">
        <v>0.138967731649564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394</v>
      </c>
      <c r="E1141">
        <v>1977.17877</v>
      </c>
      <c r="F1141">
        <v>3313.8</v>
      </c>
      <c r="G1141">
        <v>241.81804874507199</v>
      </c>
      <c r="H1141">
        <v>0.122296203285571</v>
      </c>
      <c r="I1141">
        <v>80.137902543106406</v>
      </c>
      <c r="J1141">
        <v>-6.1411689590659302</v>
      </c>
      <c r="K1141">
        <v>2991.6371515802798</v>
      </c>
      <c r="L1141">
        <v>2152.7852052118501</v>
      </c>
      <c r="M1141">
        <v>48.522939416936502</v>
      </c>
      <c r="N1141">
        <v>0.75522894537758101</v>
      </c>
      <c r="O1141">
        <v>13.917556883336299</v>
      </c>
      <c r="P1141">
        <v>280.896551724137</v>
      </c>
      <c r="Q1141">
        <v>0.11576153189013701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1614</v>
      </c>
      <c r="E1142">
        <v>1975.3393587200001</v>
      </c>
      <c r="F1142">
        <v>188.24</v>
      </c>
      <c r="G1142">
        <v>-55.928963150991699</v>
      </c>
      <c r="H1142">
        <v>-13.367348088371401</v>
      </c>
      <c r="I1142">
        <v>-34.705879566589203</v>
      </c>
      <c r="J1142">
        <v>-4.6413196419192797</v>
      </c>
      <c r="K1142">
        <v>200.94358470443899</v>
      </c>
      <c r="L1142">
        <v>222.988003338119</v>
      </c>
      <c r="M1142">
        <v>29.371282941616698</v>
      </c>
      <c r="N1142">
        <v>1.21279438633845</v>
      </c>
      <c r="O1142">
        <v>60.406927326816799</v>
      </c>
      <c r="P1142">
        <v>2.8633879781420699</v>
      </c>
      <c r="Q1142">
        <v>0.13852267058432699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347</v>
      </c>
      <c r="E1143">
        <v>1974.51208265999</v>
      </c>
      <c r="F1143">
        <v>597.4</v>
      </c>
      <c r="G1143">
        <v>-3.02825711142322</v>
      </c>
      <c r="H1143">
        <v>-10.604066274129</v>
      </c>
      <c r="I1143">
        <v>18.710389278215199</v>
      </c>
      <c r="J1143">
        <v>-5.3409179201572998</v>
      </c>
      <c r="K1143">
        <v>575.57662742301602</v>
      </c>
      <c r="L1143">
        <v>515.74447328265705</v>
      </c>
      <c r="M1143">
        <v>48.591404415305597</v>
      </c>
      <c r="N1143">
        <v>0.51019537931870496</v>
      </c>
      <c r="O1143">
        <v>9.8593906930030109</v>
      </c>
      <c r="P1143">
        <v>45.8852258852258</v>
      </c>
      <c r="Q1143">
        <v>-5.2630497439154003E-2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230</v>
      </c>
      <c r="E1144">
        <v>1969</v>
      </c>
      <c r="F1144">
        <v>447.5</v>
      </c>
      <c r="G1144">
        <v>15.4676263849009</v>
      </c>
      <c r="H1144">
        <v>-2.93788446405354</v>
      </c>
      <c r="I1144">
        <v>37.361091523042496</v>
      </c>
      <c r="J1144">
        <v>2.2969523601855801</v>
      </c>
      <c r="K1144">
        <v>403.38915409048701</v>
      </c>
      <c r="L1144">
        <v>337.87042658776897</v>
      </c>
      <c r="M1144">
        <v>71.074993387603101</v>
      </c>
      <c r="N1144">
        <v>0.95518129580165501</v>
      </c>
      <c r="O1144">
        <v>3.9106145251396498</v>
      </c>
      <c r="P1144">
        <v>96.746537700593507</v>
      </c>
      <c r="Q1144">
        <v>0.17541556270466199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210</v>
      </c>
      <c r="E1145">
        <v>1967.1035999999999</v>
      </c>
      <c r="F1145">
        <v>805.2</v>
      </c>
      <c r="G1145">
        <v>-8.8237330853532203</v>
      </c>
      <c r="H1145">
        <v>-10.486169491985001</v>
      </c>
      <c r="I1145">
        <v>10.1258693456299</v>
      </c>
      <c r="J1145">
        <v>-5.6032775848886596</v>
      </c>
      <c r="K1145">
        <v>792.35276117761396</v>
      </c>
      <c r="L1145">
        <v>705.640878904435</v>
      </c>
      <c r="M1145">
        <v>42.274586139403503</v>
      </c>
      <c r="N1145">
        <v>0.57167777170242795</v>
      </c>
      <c r="O1145">
        <v>13.630153999006399</v>
      </c>
      <c r="P1145">
        <v>46.934306569343001</v>
      </c>
      <c r="Q1145">
        <v>-2.5214840142855001E-2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138</v>
      </c>
      <c r="E1146">
        <v>1962.55385147999</v>
      </c>
      <c r="F1146">
        <v>117.13</v>
      </c>
      <c r="G1146">
        <v>345.47500168395601</v>
      </c>
      <c r="H1146">
        <v>-13.5183322613501</v>
      </c>
      <c r="I1146">
        <v>34.7189560415815</v>
      </c>
      <c r="J1146">
        <v>-3.5100090055064999</v>
      </c>
      <c r="K1146">
        <v>119.318979987547</v>
      </c>
      <c r="L1146">
        <v>91.206250445656096</v>
      </c>
      <c r="M1146">
        <v>30.7094715277291</v>
      </c>
      <c r="N1146">
        <v>0.87729710042779796</v>
      </c>
      <c r="O1146">
        <v>17.544608554597399</v>
      </c>
      <c r="P1146">
        <v>378.08163265306098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545</v>
      </c>
      <c r="E1147">
        <v>1961.1700222500001</v>
      </c>
      <c r="F1147">
        <v>636.85</v>
      </c>
      <c r="G1147">
        <v>22.857218273002701</v>
      </c>
      <c r="H1147">
        <v>-5.7823906366254203</v>
      </c>
      <c r="I1147">
        <v>17.345645428165</v>
      </c>
      <c r="J1147">
        <v>-2.3457764289300198</v>
      </c>
      <c r="K1147">
        <v>585.60373400461594</v>
      </c>
      <c r="L1147">
        <v>525.51225328168505</v>
      </c>
      <c r="M1147">
        <v>61.186277511292602</v>
      </c>
      <c r="N1147">
        <v>0.97558292011653502</v>
      </c>
      <c r="O1147">
        <v>4.4201931381015802</v>
      </c>
      <c r="P1147">
        <v>58.223602484472003</v>
      </c>
      <c r="Q1147">
        <v>-1.6529151206640998E-2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203</v>
      </c>
      <c r="E1148">
        <v>1960.536284</v>
      </c>
      <c r="F1148">
        <v>3220</v>
      </c>
      <c r="G1148">
        <v>122.587117907812</v>
      </c>
      <c r="H1148">
        <v>30.8204105167198</v>
      </c>
      <c r="I1148">
        <v>72.359079081675901</v>
      </c>
      <c r="J1148">
        <v>12.857307583273</v>
      </c>
      <c r="K1148">
        <v>2416.7937740501402</v>
      </c>
      <c r="L1148">
        <v>1949.7688173648401</v>
      </c>
      <c r="M1148">
        <v>73.342716403287994</v>
      </c>
      <c r="N1148">
        <v>3.8300382811454199</v>
      </c>
      <c r="O1148">
        <v>7.1118012422360204</v>
      </c>
      <c r="P1148">
        <v>157.6</v>
      </c>
      <c r="Q1148">
        <v>0.16033878572037299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545</v>
      </c>
      <c r="E1149">
        <v>1953.024936</v>
      </c>
      <c r="F1149">
        <v>1783.75</v>
      </c>
      <c r="G1149">
        <v>-20.307659249651401</v>
      </c>
      <c r="H1149">
        <v>-12.7765624084312</v>
      </c>
      <c r="I1149">
        <v>-3.5386628870016001</v>
      </c>
      <c r="J1149">
        <v>-7.9175898259321098</v>
      </c>
      <c r="K1149">
        <v>1862.7436171623799</v>
      </c>
      <c r="L1149">
        <v>1793.6877128552401</v>
      </c>
      <c r="M1149">
        <v>17.8647373120887</v>
      </c>
      <c r="N1149">
        <v>1.36382043275818</v>
      </c>
      <c r="O1149">
        <v>36.042046250875899</v>
      </c>
      <c r="P1149">
        <v>17.739273927392698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947</v>
      </c>
      <c r="E1150">
        <v>1951.8791287500001</v>
      </c>
      <c r="F1150">
        <v>549.75</v>
      </c>
      <c r="G1150">
        <v>40.982325408675301</v>
      </c>
      <c r="H1150">
        <v>0.254780509680607</v>
      </c>
      <c r="I1150">
        <v>71.878352553121104</v>
      </c>
      <c r="J1150">
        <v>-9.8358545748635091</v>
      </c>
      <c r="K1150">
        <v>527.03944145015396</v>
      </c>
      <c r="L1150">
        <v>397.38200964360198</v>
      </c>
      <c r="M1150">
        <v>33.497912524374897</v>
      </c>
      <c r="N1150">
        <v>0.21638591467934101</v>
      </c>
      <c r="O1150">
        <v>24.411095952705701</v>
      </c>
      <c r="P1150">
        <v>115.503724029792</v>
      </c>
      <c r="Q1150">
        <v>0.14212559215001999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380</v>
      </c>
      <c r="E1151">
        <v>1951.0138191000001</v>
      </c>
      <c r="F1151">
        <v>222.65</v>
      </c>
      <c r="G1151">
        <v>-50.081335453017502</v>
      </c>
      <c r="H1151">
        <v>-4.1551802457506897</v>
      </c>
      <c r="I1151">
        <v>-25.584615047817401</v>
      </c>
      <c r="J1151">
        <v>-7.33577128930804</v>
      </c>
      <c r="K1151">
        <v>230.41703505882501</v>
      </c>
      <c r="L1151">
        <v>249.84332081010899</v>
      </c>
      <c r="M1151">
        <v>40.038054481850097</v>
      </c>
      <c r="N1151">
        <v>1.3947855123595401</v>
      </c>
      <c r="O1151">
        <v>56.456321580956597</v>
      </c>
      <c r="P1151">
        <v>6.0238095238095202</v>
      </c>
      <c r="Q1151">
        <v>0.15830248417672901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21</v>
      </c>
      <c r="E1152">
        <v>1945.78248275999</v>
      </c>
      <c r="F1152">
        <v>214.16</v>
      </c>
      <c r="G1152">
        <v>-65.470254949528993</v>
      </c>
      <c r="H1152">
        <v>-15.421941099950301</v>
      </c>
      <c r="I1152">
        <v>-51.9499398709631</v>
      </c>
      <c r="J1152">
        <v>-6.3153460042741498</v>
      </c>
      <c r="K1152">
        <v>245.22001585127799</v>
      </c>
      <c r="M1152">
        <v>31.0630948382268</v>
      </c>
      <c r="N1152">
        <v>1.2924022571607101</v>
      </c>
      <c r="O1152">
        <v>97.842734404183702</v>
      </c>
      <c r="P1152">
        <v>2.5768751796149099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954</v>
      </c>
      <c r="E1153">
        <v>1945.610876</v>
      </c>
      <c r="F1153">
        <v>852.65</v>
      </c>
      <c r="G1153">
        <v>-17.081960284111901</v>
      </c>
      <c r="H1153">
        <v>-12.0276516636099</v>
      </c>
      <c r="I1153">
        <v>-3.2236423733300699</v>
      </c>
      <c r="J1153">
        <v>-6.4994227970466003</v>
      </c>
      <c r="K1153">
        <v>813.69409264208105</v>
      </c>
      <c r="L1153">
        <v>774.42267825742499</v>
      </c>
      <c r="M1153">
        <v>53.775763249500102</v>
      </c>
      <c r="N1153">
        <v>0.78510715718990198</v>
      </c>
      <c r="O1153">
        <v>12.2383158388553</v>
      </c>
      <c r="P1153">
        <v>32.697844525717798</v>
      </c>
      <c r="Q1153">
        <v>5.4497450509558003E-2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757</v>
      </c>
      <c r="E1154">
        <v>1934.9858522249999</v>
      </c>
      <c r="F1154">
        <v>749.25</v>
      </c>
      <c r="G1154">
        <v>23.230937959691001</v>
      </c>
      <c r="H1154">
        <v>-13.9591716846837</v>
      </c>
      <c r="I1154">
        <v>-31.2802935870148</v>
      </c>
      <c r="J1154">
        <v>-8.8276575839413507</v>
      </c>
      <c r="K1154">
        <v>818.69579807069897</v>
      </c>
      <c r="L1154">
        <v>796.997591292827</v>
      </c>
      <c r="M1154">
        <v>38.644205142802797</v>
      </c>
      <c r="N1154">
        <v>0.68966649272498304</v>
      </c>
      <c r="O1154">
        <v>73.506840173506802</v>
      </c>
      <c r="P1154">
        <v>59.584664536741201</v>
      </c>
      <c r="Q1154">
        <v>0.17567741266271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387</v>
      </c>
      <c r="E1155">
        <v>1929.6195175949999</v>
      </c>
      <c r="F1155">
        <v>14472.15</v>
      </c>
      <c r="G1155">
        <v>280.559886610067</v>
      </c>
      <c r="H1155">
        <v>-0.77531921908518098</v>
      </c>
      <c r="I1155">
        <v>169.183790791771</v>
      </c>
      <c r="J1155">
        <v>-8.3586698239308799</v>
      </c>
      <c r="K1155">
        <v>12828.095316410299</v>
      </c>
      <c r="L1155">
        <v>8380.1507260599392</v>
      </c>
      <c r="M1155">
        <v>42.534740390017198</v>
      </c>
      <c r="N1155">
        <v>0.30889888760357398</v>
      </c>
      <c r="O1155">
        <v>15.6980821785291</v>
      </c>
      <c r="P1155">
        <v>323.55859283540099</v>
      </c>
      <c r="Q1155">
        <v>0.24405980153426901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46</v>
      </c>
      <c r="E1156">
        <v>1927.2383600000001</v>
      </c>
      <c r="F1156">
        <v>165.65</v>
      </c>
      <c r="G1156">
        <v>281.27602268620501</v>
      </c>
      <c r="H1156">
        <v>1.8465512221396502E-2</v>
      </c>
      <c r="I1156">
        <v>67.997961917495005</v>
      </c>
      <c r="J1156">
        <v>0.27689568049421698</v>
      </c>
      <c r="K1156">
        <v>150.54713805331701</v>
      </c>
      <c r="L1156">
        <v>106.962894920591</v>
      </c>
      <c r="M1156">
        <v>50.1614780840235</v>
      </c>
      <c r="N1156">
        <v>1.2725255819324199</v>
      </c>
      <c r="O1156">
        <v>23.1512224569876</v>
      </c>
      <c r="P1156">
        <v>348.61205145565299</v>
      </c>
      <c r="Q1156">
        <v>0.192178350540927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1629</v>
      </c>
      <c r="E1157">
        <v>1906.0882018</v>
      </c>
      <c r="F1157">
        <v>60.31</v>
      </c>
      <c r="G1157">
        <v>-7.8468085068081699</v>
      </c>
      <c r="H1157">
        <v>-5.25835608369841</v>
      </c>
      <c r="I1157">
        <v>-0.21379629736226399</v>
      </c>
      <c r="J1157">
        <v>2.5368688893657398</v>
      </c>
      <c r="K1157">
        <v>62.208052179228901</v>
      </c>
      <c r="L1157">
        <v>58.884331457303098</v>
      </c>
      <c r="M1157">
        <v>59.453032016997597</v>
      </c>
      <c r="N1157">
        <v>3.0783957872230201</v>
      </c>
      <c r="O1157">
        <v>9.2853589786104909</v>
      </c>
      <c r="P1157">
        <v>21.838383838383798</v>
      </c>
      <c r="Q1157">
        <v>-2.8326200589973E-2</v>
      </c>
    </row>
    <row r="1158" spans="1:17" hidden="1" x14ac:dyDescent="0.3">
      <c r="A1158" t="s">
        <v>2471</v>
      </c>
      <c r="B1158" t="s">
        <v>2472</v>
      </c>
      <c r="C1158" t="str">
        <f>IFERROR(VLOOKUP(Table1[[#This Row],[Ticker]],[1]!Table2[[Symbol]:[Industry]],2,FALSE),"-")</f>
        <v>-</v>
      </c>
      <c r="D1158" t="s">
        <v>1629</v>
      </c>
      <c r="E1158">
        <v>1905.052968</v>
      </c>
      <c r="F1158">
        <v>60.19</v>
      </c>
      <c r="G1158">
        <v>-8.1893797915762594</v>
      </c>
      <c r="H1158">
        <v>-4.9271336896836297</v>
      </c>
      <c r="I1158">
        <v>-0.93737446524172396</v>
      </c>
      <c r="J1158">
        <v>1.8141953404570601</v>
      </c>
      <c r="K1158">
        <v>62.065016972027898</v>
      </c>
      <c r="L1158">
        <v>58.835163046881298</v>
      </c>
      <c r="M1158">
        <v>55.931821315525497</v>
      </c>
      <c r="N1158">
        <v>2.75688576202753</v>
      </c>
      <c r="O1158">
        <v>10.7326798471506</v>
      </c>
      <c r="P1158">
        <v>22.3125381020117</v>
      </c>
      <c r="Q1158">
        <v>-2.9924776916618E-2</v>
      </c>
    </row>
    <row r="1159" spans="1:17" hidden="1" x14ac:dyDescent="0.3">
      <c r="A1159" t="s">
        <v>2473</v>
      </c>
      <c r="B1159" t="s">
        <v>2474</v>
      </c>
      <c r="C1159" t="str">
        <f>IFERROR(VLOOKUP(Table1[[#This Row],[Ticker]],[1]!Table2[[Symbol]:[Industry]],2,FALSE),"-")</f>
        <v>-</v>
      </c>
      <c r="D1159" t="s">
        <v>545</v>
      </c>
      <c r="E1159">
        <v>1902.1030219479901</v>
      </c>
      <c r="F1159">
        <v>76.989999999999995</v>
      </c>
      <c r="G1159">
        <v>-39.099682414118298</v>
      </c>
      <c r="H1159">
        <v>10.674506893499499</v>
      </c>
      <c r="I1159">
        <v>-17.471975448610699</v>
      </c>
      <c r="J1159">
        <v>-10.264784841699001</v>
      </c>
      <c r="K1159">
        <v>75.081726732803602</v>
      </c>
      <c r="L1159">
        <v>77.7425134367016</v>
      </c>
      <c r="M1159">
        <v>40.434992836394102</v>
      </c>
      <c r="N1159">
        <v>1.45032745671417</v>
      </c>
      <c r="O1159">
        <v>42.875698142615903</v>
      </c>
      <c r="P1159">
        <v>56.802443991853302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724</v>
      </c>
      <c r="E1160">
        <v>1901.11000107</v>
      </c>
      <c r="F1160">
        <v>769.94</v>
      </c>
      <c r="G1160">
        <v>37.829374588481102</v>
      </c>
      <c r="H1160">
        <v>-3.6306783778535801</v>
      </c>
      <c r="I1160">
        <v>15.3913183875333</v>
      </c>
      <c r="J1160">
        <v>-2.0141194530476101</v>
      </c>
      <c r="K1160">
        <v>758.37519353743096</v>
      </c>
      <c r="L1160">
        <v>656.78466149727706</v>
      </c>
      <c r="M1160">
        <v>43.078312623575101</v>
      </c>
      <c r="N1160">
        <v>1.11486470988215</v>
      </c>
      <c r="O1160">
        <v>5.5796555575759097</v>
      </c>
      <c r="P1160">
        <v>73.585841506030803</v>
      </c>
      <c r="Q1160">
        <v>-3.6227040049000002E-5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95</v>
      </c>
      <c r="E1161">
        <v>1894.4661719999999</v>
      </c>
      <c r="F1161">
        <v>345.65</v>
      </c>
      <c r="G1161">
        <v>-33.629714086625199</v>
      </c>
      <c r="H1161">
        <v>2.1192525042755001E-2</v>
      </c>
      <c r="I1161">
        <v>-16.456397176809698</v>
      </c>
      <c r="J1161">
        <v>-2.6680162704178501</v>
      </c>
      <c r="K1161">
        <v>342.67924086446101</v>
      </c>
      <c r="L1161">
        <v>345.23643104610102</v>
      </c>
      <c r="M1161">
        <v>40.107265900909802</v>
      </c>
      <c r="N1161">
        <v>0.87333583957654903</v>
      </c>
      <c r="O1161">
        <v>28.4536380731954</v>
      </c>
      <c r="P1161">
        <v>22.5491934054245</v>
      </c>
      <c r="Q1161">
        <v>7.1990505925334E-2</v>
      </c>
    </row>
    <row r="1162" spans="1:17" hidden="1" x14ac:dyDescent="0.3">
      <c r="A1162" t="s">
        <v>2479</v>
      </c>
      <c r="B1162" t="s">
        <v>2480</v>
      </c>
      <c r="C1162" t="str">
        <f>IFERROR(VLOOKUP(Table1[[#This Row],[Ticker]],[1]!Table2[[Symbol]:[Industry]],2,FALSE),"-")</f>
        <v>-</v>
      </c>
      <c r="D1162" t="s">
        <v>260</v>
      </c>
      <c r="E1162">
        <v>1890.56</v>
      </c>
      <c r="F1162">
        <v>590.79999999999995</v>
      </c>
      <c r="G1162">
        <v>52.479644182813203</v>
      </c>
      <c r="H1162">
        <v>-4.1821276061649399</v>
      </c>
      <c r="I1162">
        <v>19.010173959343302</v>
      </c>
      <c r="J1162">
        <v>-7.9120353017821499</v>
      </c>
      <c r="K1162">
        <v>575.07100284148999</v>
      </c>
      <c r="L1162">
        <v>472.84785661861798</v>
      </c>
      <c r="M1162">
        <v>42.780201852319003</v>
      </c>
      <c r="N1162">
        <v>0.67865031930269504</v>
      </c>
      <c r="O1162">
        <v>11.035883547731901</v>
      </c>
      <c r="P1162">
        <v>106.645680307799</v>
      </c>
      <c r="Q1162">
        <v>0.148468709986357</v>
      </c>
    </row>
    <row r="1163" spans="1:17" hidden="1" x14ac:dyDescent="0.3">
      <c r="A1163" t="s">
        <v>2481</v>
      </c>
      <c r="B1163" t="s">
        <v>2482</v>
      </c>
      <c r="C1163" t="str">
        <f>IFERROR(VLOOKUP(Table1[[#This Row],[Ticker]],[1]!Table2[[Symbol]:[Industry]],2,FALSE),"-")</f>
        <v>-</v>
      </c>
      <c r="D1163" t="s">
        <v>545</v>
      </c>
      <c r="E1163">
        <v>1889.3979847099999</v>
      </c>
      <c r="F1163">
        <v>1451.05</v>
      </c>
      <c r="G1163">
        <v>13.140445972647299</v>
      </c>
      <c r="H1163">
        <v>-2.32712340670555</v>
      </c>
      <c r="I1163">
        <v>5.4954804859553201</v>
      </c>
      <c r="J1163">
        <v>3.0024221748266702</v>
      </c>
      <c r="K1163">
        <v>1369.89491815372</v>
      </c>
      <c r="L1163">
        <v>1311.8809838278601</v>
      </c>
      <c r="M1163">
        <v>69.577834399968097</v>
      </c>
      <c r="N1163">
        <v>1.4131122229986901</v>
      </c>
      <c r="O1163">
        <v>7.0259467282312897</v>
      </c>
      <c r="P1163">
        <v>45.250250250250197</v>
      </c>
      <c r="Q1163">
        <v>-3.9707267376314997E-2</v>
      </c>
    </row>
    <row r="1164" spans="1:17" hidden="1" x14ac:dyDescent="0.3">
      <c r="A1164" t="s">
        <v>2483</v>
      </c>
      <c r="B1164" t="s">
        <v>2484</v>
      </c>
      <c r="C1164" t="str">
        <f>IFERROR(VLOOKUP(Table1[[#This Row],[Ticker]],[1]!Table2[[Symbol]:[Industry]],2,FALSE),"-")</f>
        <v>-</v>
      </c>
      <c r="D1164" t="s">
        <v>279</v>
      </c>
      <c r="E1164">
        <v>1879.9059999999999</v>
      </c>
      <c r="F1164">
        <v>3999.8</v>
      </c>
      <c r="G1164">
        <v>103.212902933772</v>
      </c>
      <c r="H1164">
        <v>24.359887085844001</v>
      </c>
      <c r="I1164">
        <v>19.338740268414998</v>
      </c>
      <c r="J1164">
        <v>-1.17475222305538</v>
      </c>
      <c r="K1164">
        <v>3504.9244108530402</v>
      </c>
      <c r="L1164">
        <v>3060.6828336897302</v>
      </c>
      <c r="M1164">
        <v>70.436455740372807</v>
      </c>
      <c r="N1164">
        <v>2.8868727338951299</v>
      </c>
      <c r="O1164">
        <v>4.9052452622631</v>
      </c>
      <c r="P1164">
        <v>133.899593579135</v>
      </c>
      <c r="Q1164">
        <v>0.19894641143526801</v>
      </c>
    </row>
    <row r="1165" spans="1:17" hidden="1" x14ac:dyDescent="0.3">
      <c r="A1165" t="s">
        <v>2485</v>
      </c>
      <c r="B1165" t="s">
        <v>2486</v>
      </c>
      <c r="C1165" t="str">
        <f>IFERROR(VLOOKUP(Table1[[#This Row],[Ticker]],[1]!Table2[[Symbol]:[Industry]],2,FALSE),"-")</f>
        <v>-</v>
      </c>
      <c r="D1165" t="s">
        <v>138</v>
      </c>
      <c r="E1165">
        <v>1865.9652212999999</v>
      </c>
      <c r="F1165">
        <v>110.1</v>
      </c>
      <c r="G1165">
        <v>50.362877197453798</v>
      </c>
      <c r="H1165">
        <v>0.31794099894333699</v>
      </c>
      <c r="I1165">
        <v>10.944981381968301</v>
      </c>
      <c r="J1165">
        <v>5.7646820757539103</v>
      </c>
      <c r="K1165">
        <v>99.854317534781202</v>
      </c>
      <c r="L1165">
        <v>90.078748228166504</v>
      </c>
      <c r="M1165">
        <v>59.731901961403203</v>
      </c>
      <c r="N1165">
        <v>1.16927973077533</v>
      </c>
      <c r="O1165">
        <v>6.9936421435059</v>
      </c>
      <c r="P1165">
        <v>77.266140718080806</v>
      </c>
      <c r="Q1165">
        <v>6.8798580071638998E-2</v>
      </c>
    </row>
    <row r="1166" spans="1:17" hidden="1" x14ac:dyDescent="0.3">
      <c r="A1166" t="s">
        <v>2487</v>
      </c>
      <c r="B1166" t="s">
        <v>2488</v>
      </c>
      <c r="C1166" t="str">
        <f>IFERROR(VLOOKUP(Table1[[#This Row],[Ticker]],[1]!Table2[[Symbol]:[Industry]],2,FALSE),"-")</f>
        <v>-</v>
      </c>
      <c r="D1166" t="s">
        <v>116</v>
      </c>
      <c r="E1166">
        <v>1865.54759872</v>
      </c>
      <c r="F1166">
        <v>1452.8</v>
      </c>
      <c r="G1166">
        <v>304.82363992856801</v>
      </c>
      <c r="H1166">
        <v>103.25062768660899</v>
      </c>
      <c r="I1166">
        <v>298.85012273611198</v>
      </c>
      <c r="J1166">
        <v>24.164719368964398</v>
      </c>
      <c r="K1166">
        <v>785.43235854578097</v>
      </c>
      <c r="L1166">
        <v>481.22451652105099</v>
      </c>
      <c r="M1166">
        <v>98.741247108321204</v>
      </c>
      <c r="N1166">
        <v>1.71728894635061</v>
      </c>
      <c r="O1166">
        <v>0.23747246696035301</v>
      </c>
      <c r="P1166">
        <v>582.06572769953004</v>
      </c>
      <c r="Q1166">
        <v>0.23044367694891901</v>
      </c>
    </row>
    <row r="1167" spans="1:17" hidden="1" x14ac:dyDescent="0.3">
      <c r="A1167" t="s">
        <v>2489</v>
      </c>
      <c r="B1167" t="s">
        <v>2490</v>
      </c>
      <c r="C1167" t="str">
        <f>IFERROR(VLOOKUP(Table1[[#This Row],[Ticker]],[1]!Table2[[Symbol]:[Industry]],2,FALSE),"-")</f>
        <v>-</v>
      </c>
      <c r="D1167" t="s">
        <v>210</v>
      </c>
      <c r="E1167">
        <v>1861.4343387199999</v>
      </c>
      <c r="F1167">
        <v>591.4</v>
      </c>
      <c r="G1167">
        <v>-16.437089455951899</v>
      </c>
      <c r="H1167">
        <v>8.2024671455843805</v>
      </c>
      <c r="I1167">
        <v>-3.9555035304406698</v>
      </c>
      <c r="J1167">
        <v>-4.0882101424778599</v>
      </c>
      <c r="K1167">
        <v>525.97838069134195</v>
      </c>
      <c r="L1167">
        <v>507.663781211946</v>
      </c>
      <c r="M1167">
        <v>61.951297639476799</v>
      </c>
      <c r="N1167">
        <v>2.76676391788454</v>
      </c>
      <c r="O1167">
        <v>17.09502874535</v>
      </c>
      <c r="P1167">
        <v>47.114427860696502</v>
      </c>
      <c r="Q1167">
        <v>1.0880496882936E-2</v>
      </c>
    </row>
    <row r="1168" spans="1:17" hidden="1" x14ac:dyDescent="0.3">
      <c r="A1168" t="s">
        <v>2491</v>
      </c>
      <c r="B1168" t="s">
        <v>2492</v>
      </c>
      <c r="C1168" t="str">
        <f>IFERROR(VLOOKUP(Table1[[#This Row],[Ticker]],[1]!Table2[[Symbol]:[Industry]],2,FALSE),"-")</f>
        <v>-</v>
      </c>
      <c r="D1168" t="s">
        <v>176</v>
      </c>
      <c r="E1168">
        <v>1859.59277133</v>
      </c>
      <c r="F1168">
        <v>452.9</v>
      </c>
      <c r="G1168">
        <v>-28.263742845152301</v>
      </c>
      <c r="H1168">
        <v>-4.1217107540992002</v>
      </c>
      <c r="I1168">
        <v>-30.6906053271627</v>
      </c>
      <c r="J1168">
        <v>0.63433658105802904</v>
      </c>
      <c r="K1168">
        <v>468.32431289989597</v>
      </c>
      <c r="M1168">
        <v>47.242286255959698</v>
      </c>
      <c r="N1168">
        <v>0.64780602275517796</v>
      </c>
      <c r="O1168">
        <v>41.532347096489197</v>
      </c>
      <c r="P1168">
        <v>4.9351251158479901</v>
      </c>
    </row>
    <row r="1169" spans="1:17" hidden="1" x14ac:dyDescent="0.3">
      <c r="A1169" t="s">
        <v>2493</v>
      </c>
      <c r="B1169" t="s">
        <v>2494</v>
      </c>
      <c r="C1169" t="str">
        <f>IFERROR(VLOOKUP(Table1[[#This Row],[Ticker]],[1]!Table2[[Symbol]:[Industry]],2,FALSE),"-")</f>
        <v>-</v>
      </c>
      <c r="D1169" t="s">
        <v>260</v>
      </c>
      <c r="E1169">
        <v>1852.6406456699999</v>
      </c>
      <c r="F1169">
        <v>428.65</v>
      </c>
      <c r="G1169">
        <v>150.08897387386</v>
      </c>
      <c r="H1169">
        <v>-11.176200086826</v>
      </c>
      <c r="I1169">
        <v>25.480854712803101</v>
      </c>
      <c r="J1169">
        <v>-3.4803974836446101</v>
      </c>
      <c r="K1169">
        <v>414.43877513571101</v>
      </c>
      <c r="L1169">
        <v>336.730523341246</v>
      </c>
      <c r="M1169">
        <v>61.795008816491197</v>
      </c>
      <c r="N1169">
        <v>0.661023190574755</v>
      </c>
      <c r="O1169">
        <v>9.1799836696605706</v>
      </c>
      <c r="P1169">
        <v>187.684563758389</v>
      </c>
      <c r="Q1169">
        <v>0.223854395531629</v>
      </c>
    </row>
    <row r="1170" spans="1:17" hidden="1" x14ac:dyDescent="0.3">
      <c r="A1170" t="s">
        <v>2495</v>
      </c>
      <c r="B1170" t="s">
        <v>2496</v>
      </c>
      <c r="C1170" t="str">
        <f>IFERROR(VLOOKUP(Table1[[#This Row],[Ticker]],[1]!Table2[[Symbol]:[Industry]],2,FALSE),"-")</f>
        <v>-</v>
      </c>
      <c r="D1170" t="s">
        <v>176</v>
      </c>
      <c r="E1170">
        <v>1852.2122067739999</v>
      </c>
      <c r="F1170">
        <v>165.07</v>
      </c>
      <c r="G1170">
        <v>3.5324994527657099</v>
      </c>
      <c r="H1170">
        <v>7.0129496176339803</v>
      </c>
      <c r="I1170">
        <v>-15.1281629392809</v>
      </c>
      <c r="J1170">
        <v>-6.1414353165148201</v>
      </c>
      <c r="K1170">
        <v>148.39336967457001</v>
      </c>
      <c r="L1170">
        <v>138.34439799078601</v>
      </c>
      <c r="M1170">
        <v>55.336205264035598</v>
      </c>
      <c r="N1170">
        <v>1.9885511000706599</v>
      </c>
      <c r="O1170">
        <v>10.1956745623069</v>
      </c>
      <c r="P1170">
        <v>54.271028037383097</v>
      </c>
      <c r="Q1170">
        <v>5.1242794053036E-2</v>
      </c>
    </row>
    <row r="1171" spans="1:17" hidden="1" x14ac:dyDescent="0.3">
      <c r="A1171" t="s">
        <v>2497</v>
      </c>
      <c r="B1171" t="s">
        <v>2498</v>
      </c>
      <c r="C1171" t="str">
        <f>IFERROR(VLOOKUP(Table1[[#This Row],[Ticker]],[1]!Table2[[Symbol]:[Industry]],2,FALSE),"-")</f>
        <v>-</v>
      </c>
      <c r="D1171" t="s">
        <v>2499</v>
      </c>
      <c r="E1171">
        <v>1850.54028305</v>
      </c>
      <c r="F1171">
        <v>796.3</v>
      </c>
      <c r="G1171">
        <v>211.018187340081</v>
      </c>
      <c r="H1171">
        <v>4.2090336694056196</v>
      </c>
      <c r="I1171">
        <v>38.159300271553803</v>
      </c>
      <c r="J1171">
        <v>2.97015697835021</v>
      </c>
      <c r="K1171">
        <v>789.219211809493</v>
      </c>
      <c r="L1171">
        <v>640.47363372406596</v>
      </c>
      <c r="M1171">
        <v>66.491562060150002</v>
      </c>
      <c r="N1171">
        <v>1.15974900127721</v>
      </c>
      <c r="O1171">
        <v>23.0691950269998</v>
      </c>
      <c r="P1171">
        <v>335.25553429898798</v>
      </c>
      <c r="Q1171">
        <v>0.27464302480295399</v>
      </c>
    </row>
    <row r="1172" spans="1:17" hidden="1" x14ac:dyDescent="0.3">
      <c r="A1172" t="s">
        <v>2500</v>
      </c>
      <c r="B1172" t="s">
        <v>2501</v>
      </c>
      <c r="C1172" t="str">
        <f>IFERROR(VLOOKUP(Table1[[#This Row],[Ticker]],[1]!Table2[[Symbol]:[Industry]],2,FALSE),"-")</f>
        <v>-</v>
      </c>
      <c r="D1172" t="s">
        <v>2502</v>
      </c>
      <c r="E1172">
        <v>1849.9003247999999</v>
      </c>
      <c r="F1172">
        <v>666.6</v>
      </c>
      <c r="G1172">
        <v>54.2275529032243</v>
      </c>
      <c r="H1172">
        <v>-19.339544418327101</v>
      </c>
      <c r="I1172">
        <v>5.5418909642085596</v>
      </c>
      <c r="J1172">
        <v>-10.5385357539308</v>
      </c>
      <c r="K1172">
        <v>661.99051361791896</v>
      </c>
      <c r="L1172">
        <v>574.24564351378001</v>
      </c>
      <c r="M1172">
        <v>38.476737715306598</v>
      </c>
      <c r="N1172">
        <v>0.13183512445130399</v>
      </c>
      <c r="O1172">
        <v>26.672667266726599</v>
      </c>
      <c r="P1172">
        <v>103.510914364219</v>
      </c>
      <c r="Q1172">
        <v>0.104361069741567</v>
      </c>
    </row>
    <row r="1173" spans="1:17" hidden="1" x14ac:dyDescent="0.3">
      <c r="A1173" t="s">
        <v>2503</v>
      </c>
      <c r="B1173" t="s">
        <v>2504</v>
      </c>
      <c r="C1173" t="str">
        <f>IFERROR(VLOOKUP(Table1[[#This Row],[Ticker]],[1]!Table2[[Symbol]:[Industry]],2,FALSE),"-")</f>
        <v>-</v>
      </c>
      <c r="D1173" t="s">
        <v>1412</v>
      </c>
      <c r="E1173">
        <v>1847.209598125</v>
      </c>
      <c r="F1173">
        <v>260.95</v>
      </c>
      <c r="G1173">
        <v>54.078178696459801</v>
      </c>
      <c r="H1173">
        <v>-6.6279637558270803</v>
      </c>
      <c r="I1173">
        <v>20.271603992206199</v>
      </c>
      <c r="J1173">
        <v>-8.2154115815911606</v>
      </c>
      <c r="K1173">
        <v>251.90172515128</v>
      </c>
      <c r="L1173">
        <v>216.330600031443</v>
      </c>
      <c r="M1173">
        <v>51.016720160340597</v>
      </c>
      <c r="N1173">
        <v>0.62672760351184098</v>
      </c>
      <c r="O1173">
        <v>12.9105192565625</v>
      </c>
      <c r="P1173">
        <v>88.75226039783</v>
      </c>
      <c r="Q1173">
        <v>0.203496699378997</v>
      </c>
    </row>
    <row r="1174" spans="1:17" hidden="1" x14ac:dyDescent="0.3">
      <c r="A1174" t="s">
        <v>2505</v>
      </c>
      <c r="B1174" t="s">
        <v>2506</v>
      </c>
      <c r="C1174" t="str">
        <f>IFERROR(VLOOKUP(Table1[[#This Row],[Ticker]],[1]!Table2[[Symbol]:[Industry]],2,FALSE),"-")</f>
        <v>-</v>
      </c>
      <c r="D1174" t="s">
        <v>306</v>
      </c>
      <c r="E1174">
        <v>1842.7969380500001</v>
      </c>
      <c r="F1174">
        <v>293.89999999999998</v>
      </c>
      <c r="G1174">
        <v>-18.530023076723701</v>
      </c>
      <c r="H1174">
        <v>-12.1620333774963</v>
      </c>
      <c r="I1174">
        <v>-16.865415118560399</v>
      </c>
      <c r="J1174">
        <v>-10.370991287968501</v>
      </c>
      <c r="K1174">
        <v>330.89324034257697</v>
      </c>
      <c r="L1174">
        <v>312.608028634557</v>
      </c>
      <c r="M1174">
        <v>19.3327585691876</v>
      </c>
      <c r="N1174">
        <v>0.72792963797853805</v>
      </c>
      <c r="O1174">
        <v>43.807417488941802</v>
      </c>
      <c r="P1174">
        <v>38.175834508697697</v>
      </c>
      <c r="Q1174">
        <v>9.1834365362693002E-2</v>
      </c>
    </row>
    <row r="1175" spans="1:17" hidden="1" x14ac:dyDescent="0.3">
      <c r="A1175" t="s">
        <v>2507</v>
      </c>
      <c r="B1175" t="s">
        <v>2508</v>
      </c>
      <c r="C1175" t="str">
        <f>IFERROR(VLOOKUP(Table1[[#This Row],[Ticker]],[1]!Table2[[Symbol]:[Industry]],2,FALSE),"-")</f>
        <v>-</v>
      </c>
      <c r="D1175" t="s">
        <v>428</v>
      </c>
      <c r="E1175">
        <v>1832.0074999999999</v>
      </c>
      <c r="F1175">
        <v>1213.25</v>
      </c>
      <c r="G1175">
        <v>-1.24123822162221</v>
      </c>
      <c r="H1175">
        <v>-14.6922609373919</v>
      </c>
      <c r="I1175">
        <v>-25.184240349952599</v>
      </c>
      <c r="J1175">
        <v>-6.37416018168053</v>
      </c>
      <c r="K1175">
        <v>1287.70942759793</v>
      </c>
      <c r="L1175">
        <v>1243.77519307225</v>
      </c>
      <c r="M1175">
        <v>36.329258027441803</v>
      </c>
      <c r="N1175">
        <v>0.55181764846901704</v>
      </c>
      <c r="O1175">
        <v>32.289305584174699</v>
      </c>
      <c r="P1175">
        <v>29.766297662976601</v>
      </c>
      <c r="Q1175">
        <v>6.2507054811705001E-2</v>
      </c>
    </row>
    <row r="1176" spans="1:17" hidden="1" x14ac:dyDescent="0.3">
      <c r="A1176" t="s">
        <v>2509</v>
      </c>
      <c r="B1176" t="s">
        <v>2510</v>
      </c>
      <c r="C1176" t="str">
        <f>IFERROR(VLOOKUP(Table1[[#This Row],[Ticker]],[1]!Table2[[Symbol]:[Industry]],2,FALSE),"-")</f>
        <v>-</v>
      </c>
      <c r="D1176" t="s">
        <v>757</v>
      </c>
      <c r="E1176">
        <v>1829.3786836849999</v>
      </c>
      <c r="F1176">
        <v>16.149999999999999</v>
      </c>
      <c r="G1176">
        <v>-18.070644141202202</v>
      </c>
      <c r="H1176">
        <v>-10.0884342258276</v>
      </c>
      <c r="I1176">
        <v>-37.946999026746603</v>
      </c>
      <c r="J1176">
        <v>-6.2238184841752204</v>
      </c>
      <c r="K1176">
        <v>17.371319824247902</v>
      </c>
      <c r="L1176">
        <v>18.081490067525898</v>
      </c>
      <c r="M1176">
        <v>30.570510386568301</v>
      </c>
      <c r="N1176">
        <v>0.41686351192847798</v>
      </c>
      <c r="O1176">
        <v>81.424148606811102</v>
      </c>
      <c r="P1176">
        <v>26.965408805031402</v>
      </c>
      <c r="Q1176">
        <v>8.3644221449341E-2</v>
      </c>
    </row>
    <row r="1177" spans="1:17" x14ac:dyDescent="0.3">
      <c r="A1177" t="s">
        <v>2511</v>
      </c>
      <c r="B1177" t="s">
        <v>2512</v>
      </c>
      <c r="C1177" t="str">
        <f>IFERROR(VLOOKUP(Table1[[#This Row],[Ticker]],[1]!Table2[[Symbol]:[Industry]],2,FALSE),"-")</f>
        <v>-</v>
      </c>
      <c r="D1177" t="s">
        <v>545</v>
      </c>
      <c r="E1177">
        <v>1828.8801652330001</v>
      </c>
      <c r="F1177">
        <v>109.19</v>
      </c>
      <c r="G1177">
        <v>-54.590843383999498</v>
      </c>
      <c r="H1177">
        <v>-0.59135238521770594</v>
      </c>
      <c r="I1177">
        <v>-26.4114255914611</v>
      </c>
      <c r="J1177">
        <v>-7.7500289683688903</v>
      </c>
      <c r="K1177">
        <v>109.261721724452</v>
      </c>
      <c r="L1177">
        <v>117.93263155110699</v>
      </c>
      <c r="M1177">
        <v>40.7679863367999</v>
      </c>
      <c r="N1177">
        <v>1.1894274160413001</v>
      </c>
      <c r="O1177">
        <v>70.665811887535398</v>
      </c>
      <c r="P1177">
        <v>36.572858036272599</v>
      </c>
      <c r="Q1177">
        <v>-7.1541000225462004E-2</v>
      </c>
    </row>
    <row r="1178" spans="1:17" hidden="1" x14ac:dyDescent="0.3">
      <c r="A1178" t="s">
        <v>2513</v>
      </c>
      <c r="B1178" t="s">
        <v>2514</v>
      </c>
      <c r="C1178" t="str">
        <f>IFERROR(VLOOKUP(Table1[[#This Row],[Ticker]],[1]!Table2[[Symbol]:[Industry]],2,FALSE),"-")</f>
        <v>-</v>
      </c>
      <c r="D1178" t="s">
        <v>46</v>
      </c>
      <c r="E1178">
        <v>1828.1045200000001</v>
      </c>
      <c r="F1178">
        <v>187</v>
      </c>
      <c r="G1178">
        <v>1070.9042627620199</v>
      </c>
      <c r="H1178">
        <v>-3.8015122788382998</v>
      </c>
      <c r="I1178">
        <v>115.763633365481</v>
      </c>
      <c r="J1178">
        <v>-2.0661449435547699</v>
      </c>
      <c r="K1178">
        <v>185.08612887912301</v>
      </c>
      <c r="L1178">
        <v>118.48593072716</v>
      </c>
      <c r="M1178">
        <v>54.154529439384497</v>
      </c>
      <c r="N1178">
        <v>0.25846097409528701</v>
      </c>
      <c r="O1178">
        <v>23.208556149732601</v>
      </c>
      <c r="P1178">
        <v>1146.6666666666599</v>
      </c>
    </row>
    <row r="1179" spans="1:17" hidden="1" x14ac:dyDescent="0.3">
      <c r="A1179" t="s">
        <v>2515</v>
      </c>
      <c r="B1179" t="s">
        <v>2516</v>
      </c>
      <c r="C1179" t="str">
        <f>IFERROR(VLOOKUP(Table1[[#This Row],[Ticker]],[1]!Table2[[Symbol]:[Industry]],2,FALSE),"-")</f>
        <v>-</v>
      </c>
      <c r="D1179" t="s">
        <v>138</v>
      </c>
      <c r="E1179">
        <v>1825.04161264</v>
      </c>
      <c r="F1179">
        <v>59.12</v>
      </c>
      <c r="G1179">
        <v>56.811190881924297</v>
      </c>
      <c r="H1179">
        <v>-17.313986757662299</v>
      </c>
      <c r="I1179">
        <v>-19.5586196685882</v>
      </c>
      <c r="J1179">
        <v>-10.623443970517201</v>
      </c>
      <c r="K1179">
        <v>65.141679937186197</v>
      </c>
      <c r="L1179">
        <v>55.1887190900215</v>
      </c>
      <c r="M1179">
        <v>25.082793540628</v>
      </c>
      <c r="N1179">
        <v>0.36421987405268502</v>
      </c>
      <c r="O1179">
        <v>32.324086603518197</v>
      </c>
      <c r="P1179">
        <v>110.01776198934201</v>
      </c>
      <c r="Q1179">
        <v>0.130135513789436</v>
      </c>
    </row>
    <row r="1180" spans="1:17" hidden="1" x14ac:dyDescent="0.3">
      <c r="A1180" t="s">
        <v>2517</v>
      </c>
      <c r="B1180" t="s">
        <v>2518</v>
      </c>
      <c r="C1180" t="str">
        <f>IFERROR(VLOOKUP(Table1[[#This Row],[Ticker]],[1]!Table2[[Symbol]:[Industry]],2,FALSE),"-")</f>
        <v>-</v>
      </c>
      <c r="D1180" t="s">
        <v>57</v>
      </c>
      <c r="E1180">
        <v>1824.75803175999</v>
      </c>
      <c r="F1180">
        <v>1741.4</v>
      </c>
      <c r="G1180">
        <v>-44.980195981131303</v>
      </c>
      <c r="H1180">
        <v>-15.196117493996701</v>
      </c>
      <c r="I1180">
        <v>-35.206669350320702</v>
      </c>
      <c r="J1180">
        <v>-5.7909148464803</v>
      </c>
      <c r="K1180">
        <v>2016.04318781503</v>
      </c>
      <c r="L1180">
        <v>2083.3829546656498</v>
      </c>
      <c r="M1180">
        <v>24.9004804692566</v>
      </c>
      <c r="N1180">
        <v>1.2269685296523201</v>
      </c>
      <c r="O1180">
        <v>53.899161594119597</v>
      </c>
      <c r="P1180">
        <v>3.9765942202053899</v>
      </c>
      <c r="Q1180">
        <v>9.3563525706286996E-2</v>
      </c>
    </row>
    <row r="1181" spans="1:17" hidden="1" x14ac:dyDescent="0.3">
      <c r="A1181" t="s">
        <v>2519</v>
      </c>
      <c r="B1181" t="s">
        <v>2520</v>
      </c>
      <c r="C1181" t="str">
        <f>IFERROR(VLOOKUP(Table1[[#This Row],[Ticker]],[1]!Table2[[Symbol]:[Industry]],2,FALSE),"-")</f>
        <v>-</v>
      </c>
      <c r="D1181" t="s">
        <v>375</v>
      </c>
      <c r="E1181">
        <v>1822.3992835649999</v>
      </c>
      <c r="F1181">
        <v>209.49</v>
      </c>
      <c r="G1181">
        <v>31.4240957177214</v>
      </c>
      <c r="H1181">
        <v>-5.5663325169194504</v>
      </c>
      <c r="I1181">
        <v>-5.3628906397775404</v>
      </c>
      <c r="J1181">
        <v>-5.7639973126594501</v>
      </c>
      <c r="K1181">
        <v>214.920070884979</v>
      </c>
      <c r="L1181">
        <v>186.987016597631</v>
      </c>
      <c r="M1181">
        <v>39.513346926638803</v>
      </c>
      <c r="N1181">
        <v>0.72531868599390203</v>
      </c>
      <c r="O1181">
        <v>15.757315384982499</v>
      </c>
      <c r="P1181">
        <v>80.750647109577201</v>
      </c>
      <c r="Q1181">
        <v>8.9179175026775998E-2</v>
      </c>
    </row>
    <row r="1182" spans="1:17" hidden="1" x14ac:dyDescent="0.3">
      <c r="A1182" t="s">
        <v>2521</v>
      </c>
      <c r="B1182" t="s">
        <v>2522</v>
      </c>
      <c r="C1182" t="str">
        <f>IFERROR(VLOOKUP(Table1[[#This Row],[Ticker]],[1]!Table2[[Symbol]:[Industry]],2,FALSE),"-")</f>
        <v>-</v>
      </c>
      <c r="D1182" t="s">
        <v>260</v>
      </c>
      <c r="E1182">
        <v>1821.51465465</v>
      </c>
      <c r="F1182">
        <v>1339.5</v>
      </c>
      <c r="G1182">
        <v>3.5207242747285101</v>
      </c>
      <c r="H1182">
        <v>-6.81295826179083</v>
      </c>
      <c r="I1182">
        <v>-19.624223812803901</v>
      </c>
      <c r="J1182">
        <v>-4.3983115823853698</v>
      </c>
      <c r="K1182">
        <v>1391.87943976871</v>
      </c>
      <c r="L1182">
        <v>1360.12911167983</v>
      </c>
      <c r="M1182">
        <v>28.817469107811799</v>
      </c>
      <c r="N1182">
        <v>0.57126909470203202</v>
      </c>
      <c r="O1182">
        <v>32.138857782754698</v>
      </c>
      <c r="P1182">
        <v>31.066536203522499</v>
      </c>
      <c r="Q1182">
        <v>6.1279195122916998E-2</v>
      </c>
    </row>
    <row r="1183" spans="1:17" hidden="1" x14ac:dyDescent="0.3">
      <c r="A1183" t="s">
        <v>2523</v>
      </c>
      <c r="B1183" t="s">
        <v>2524</v>
      </c>
      <c r="C1183" t="str">
        <f>IFERROR(VLOOKUP(Table1[[#This Row],[Ticker]],[1]!Table2[[Symbol]:[Industry]],2,FALSE),"-")</f>
        <v>-</v>
      </c>
      <c r="D1183" t="s">
        <v>124</v>
      </c>
      <c r="E1183">
        <v>1819.2598212400001</v>
      </c>
      <c r="F1183">
        <v>121.77</v>
      </c>
      <c r="G1183">
        <v>154.02978247842199</v>
      </c>
      <c r="H1183">
        <v>-9.3312295317502993</v>
      </c>
      <c r="I1183">
        <v>-65.575957714642698</v>
      </c>
      <c r="J1183">
        <v>1.4293198854163599E-2</v>
      </c>
      <c r="K1183">
        <v>119.13204289226</v>
      </c>
      <c r="L1183">
        <v>125.89552432205301</v>
      </c>
      <c r="M1183">
        <v>39.240812004789397</v>
      </c>
      <c r="N1183">
        <v>1.01747111395881</v>
      </c>
      <c r="O1183">
        <v>125.34285948919999</v>
      </c>
      <c r="P1183">
        <v>247.914285714285</v>
      </c>
    </row>
    <row r="1184" spans="1:17" hidden="1" x14ac:dyDescent="0.3">
      <c r="A1184" t="s">
        <v>2525</v>
      </c>
      <c r="B1184" t="s">
        <v>2526</v>
      </c>
      <c r="C1184" t="str">
        <f>IFERROR(VLOOKUP(Table1[[#This Row],[Ticker]],[1]!Table2[[Symbol]:[Industry]],2,FALSE),"-")</f>
        <v>-</v>
      </c>
      <c r="D1184" t="s">
        <v>1845</v>
      </c>
      <c r="E1184">
        <v>1813.6374883200001</v>
      </c>
      <c r="F1184">
        <v>625.79999999999995</v>
      </c>
      <c r="G1184">
        <v>31.8039852672545</v>
      </c>
      <c r="H1184">
        <v>-2.1661685332605201</v>
      </c>
      <c r="I1184">
        <v>-23.250346414335599</v>
      </c>
      <c r="J1184">
        <v>-7.6428109021447899</v>
      </c>
      <c r="K1184">
        <v>646.13251742357704</v>
      </c>
      <c r="L1184">
        <v>643.83600614440797</v>
      </c>
      <c r="M1184">
        <v>45.035216532688999</v>
      </c>
      <c r="N1184">
        <v>2.6679801338885301</v>
      </c>
      <c r="O1184">
        <v>46.2128475551294</v>
      </c>
      <c r="P1184">
        <v>64.597580220936294</v>
      </c>
      <c r="Q1184">
        <v>0.14739756820580199</v>
      </c>
    </row>
    <row r="1185" spans="1:17" hidden="1" x14ac:dyDescent="0.3">
      <c r="A1185" t="s">
        <v>2527</v>
      </c>
      <c r="B1185" t="s">
        <v>2528</v>
      </c>
      <c r="C1185" t="str">
        <f>IFERROR(VLOOKUP(Table1[[#This Row],[Ticker]],[1]!Table2[[Symbol]:[Industry]],2,FALSE),"-")</f>
        <v>-</v>
      </c>
      <c r="D1185" t="s">
        <v>542</v>
      </c>
      <c r="E1185">
        <v>1804.70603493</v>
      </c>
      <c r="F1185">
        <v>896.9</v>
      </c>
      <c r="G1185">
        <v>70.973153731993506</v>
      </c>
      <c r="H1185">
        <v>2.7956224209263301</v>
      </c>
      <c r="I1185">
        <v>38.615441449000997</v>
      </c>
      <c r="J1185">
        <v>-7.4853861743143302</v>
      </c>
      <c r="K1185">
        <v>863.89533600599896</v>
      </c>
      <c r="L1185">
        <v>721.00614404287603</v>
      </c>
      <c r="M1185">
        <v>48.682571406681099</v>
      </c>
      <c r="N1185">
        <v>0.76324228323495202</v>
      </c>
      <c r="O1185">
        <v>11.383654811015701</v>
      </c>
      <c r="P1185">
        <v>124.224999999999</v>
      </c>
      <c r="Q1185">
        <v>0.18608733918590301</v>
      </c>
    </row>
    <row r="1186" spans="1:17" hidden="1" x14ac:dyDescent="0.3">
      <c r="A1186" t="s">
        <v>2529</v>
      </c>
      <c r="B1186" t="s">
        <v>2530</v>
      </c>
      <c r="C1186" t="str">
        <f>IFERROR(VLOOKUP(Table1[[#This Row],[Ticker]],[1]!Table2[[Symbol]:[Industry]],2,FALSE),"-")</f>
        <v>-</v>
      </c>
      <c r="D1186" t="s">
        <v>2499</v>
      </c>
      <c r="E1186">
        <v>1804.281528</v>
      </c>
      <c r="F1186">
        <v>730.1</v>
      </c>
      <c r="G1186">
        <v>2243.5434157859399</v>
      </c>
      <c r="H1186">
        <v>-9.3623916858235798</v>
      </c>
      <c r="I1186">
        <v>160.16617409282301</v>
      </c>
      <c r="J1186">
        <v>-3.5272172257700198</v>
      </c>
      <c r="K1186">
        <v>732.78586439295702</v>
      </c>
      <c r="L1186">
        <v>483.36157662612698</v>
      </c>
      <c r="M1186">
        <v>40.488827444956797</v>
      </c>
      <c r="N1186">
        <v>0.39276520796640002</v>
      </c>
      <c r="O1186">
        <v>30.3930968360498</v>
      </c>
      <c r="P1186">
        <v>2820.4</v>
      </c>
    </row>
    <row r="1187" spans="1:17" hidden="1" x14ac:dyDescent="0.3">
      <c r="A1187" t="s">
        <v>2531</v>
      </c>
      <c r="B1187" t="s">
        <v>2532</v>
      </c>
      <c r="C1187" t="str">
        <f>IFERROR(VLOOKUP(Table1[[#This Row],[Ticker]],[1]!Table2[[Symbol]:[Industry]],2,FALSE),"-")</f>
        <v>-</v>
      </c>
      <c r="D1187" t="s">
        <v>1838</v>
      </c>
      <c r="E1187">
        <v>1802.4451100259901</v>
      </c>
      <c r="F1187">
        <v>160.27000000000001</v>
      </c>
      <c r="G1187">
        <v>-7.7620162242310897</v>
      </c>
      <c r="H1187">
        <v>-9.35575925021503</v>
      </c>
      <c r="I1187">
        <v>-28.307340940898499</v>
      </c>
      <c r="J1187">
        <v>-1.0561323506434599</v>
      </c>
      <c r="K1187">
        <v>169.271507621458</v>
      </c>
      <c r="L1187">
        <v>171.09272469319799</v>
      </c>
      <c r="M1187">
        <v>32.393585176893403</v>
      </c>
      <c r="N1187">
        <v>0.67918462736413299</v>
      </c>
      <c r="O1187">
        <v>35.895676046671198</v>
      </c>
      <c r="P1187">
        <v>20.3680060082613</v>
      </c>
      <c r="Q1187">
        <v>-6.0970834752619003E-2</v>
      </c>
    </row>
    <row r="1188" spans="1:17" hidden="1" x14ac:dyDescent="0.3">
      <c r="A1188" t="s">
        <v>2533</v>
      </c>
      <c r="B1188" t="s">
        <v>2534</v>
      </c>
      <c r="C1188" t="str">
        <f>IFERROR(VLOOKUP(Table1[[#This Row],[Ticker]],[1]!Table2[[Symbol]:[Industry]],2,FALSE),"-")</f>
        <v>-</v>
      </c>
      <c r="D1188" t="s">
        <v>244</v>
      </c>
      <c r="E1188">
        <v>1779.889536315</v>
      </c>
      <c r="F1188">
        <v>779.05</v>
      </c>
      <c r="G1188">
        <v>43.726839036436402</v>
      </c>
      <c r="H1188">
        <v>-17.168612965075098</v>
      </c>
      <c r="I1188">
        <v>43.2057845184193</v>
      </c>
      <c r="J1188">
        <v>-4.5480597311422697</v>
      </c>
      <c r="K1188">
        <v>750.38332807440304</v>
      </c>
      <c r="L1188">
        <v>624.89394407272403</v>
      </c>
      <c r="M1188">
        <v>41.907042697584302</v>
      </c>
      <c r="N1188">
        <v>0.35012889496685201</v>
      </c>
      <c r="O1188">
        <v>21.6866696617675</v>
      </c>
      <c r="P1188">
        <v>70.545096322241605</v>
      </c>
      <c r="Q1188">
        <v>4.6611262449058E-2</v>
      </c>
    </row>
    <row r="1189" spans="1:17" hidden="1" x14ac:dyDescent="0.3">
      <c r="A1189" t="s">
        <v>2535</v>
      </c>
      <c r="B1189" t="s">
        <v>2536</v>
      </c>
      <c r="C1189" t="str">
        <f>IFERROR(VLOOKUP(Table1[[#This Row],[Ticker]],[1]!Table2[[Symbol]:[Industry]],2,FALSE),"-")</f>
        <v>-</v>
      </c>
      <c r="D1189" t="s">
        <v>51</v>
      </c>
      <c r="E1189">
        <v>1773.4217450450001</v>
      </c>
      <c r="F1189">
        <v>668.35</v>
      </c>
      <c r="G1189">
        <v>39.686954424996301</v>
      </c>
      <c r="H1189">
        <v>9.1776610353618793</v>
      </c>
      <c r="I1189">
        <v>25.8976806171083</v>
      </c>
      <c r="J1189">
        <v>9.0529436864910906</v>
      </c>
      <c r="K1189">
        <v>573.46166140199296</v>
      </c>
      <c r="L1189">
        <v>498.04521329674299</v>
      </c>
      <c r="M1189">
        <v>69.350961556061904</v>
      </c>
      <c r="N1189">
        <v>2.1188595453764099</v>
      </c>
      <c r="O1189">
        <v>6.9798758135707297</v>
      </c>
      <c r="P1189">
        <v>79.663978494623606</v>
      </c>
      <c r="Q1189">
        <v>6.3671418493185999E-2</v>
      </c>
    </row>
    <row r="1190" spans="1:17" hidden="1" x14ac:dyDescent="0.3">
      <c r="A1190" t="s">
        <v>2537</v>
      </c>
      <c r="B1190" t="s">
        <v>2538</v>
      </c>
      <c r="C1190" t="str">
        <f>IFERROR(VLOOKUP(Table1[[#This Row],[Ticker]],[1]!Table2[[Symbol]:[Industry]],2,FALSE),"-")</f>
        <v>-</v>
      </c>
      <c r="D1190" t="s">
        <v>210</v>
      </c>
      <c r="E1190">
        <v>1767.7511784799999</v>
      </c>
      <c r="F1190">
        <v>781.45</v>
      </c>
      <c r="G1190">
        <v>40.100073349597501</v>
      </c>
      <c r="H1190">
        <v>-4.7033110053580396</v>
      </c>
      <c r="I1190">
        <v>-4.0012504328225003</v>
      </c>
      <c r="J1190">
        <v>0.17915241586917699</v>
      </c>
      <c r="K1190">
        <v>767.45820541610499</v>
      </c>
      <c r="L1190">
        <v>668.284436055274</v>
      </c>
      <c r="M1190">
        <v>47.412178717376797</v>
      </c>
      <c r="N1190">
        <v>0.824441713907893</v>
      </c>
      <c r="O1190">
        <v>10.947597415061701</v>
      </c>
      <c r="P1190">
        <v>82.539126372342906</v>
      </c>
      <c r="Q1190">
        <v>7.4461289655513005E-2</v>
      </c>
    </row>
    <row r="1191" spans="1:17" hidden="1" x14ac:dyDescent="0.3">
      <c r="A1191" t="s">
        <v>2539</v>
      </c>
      <c r="B1191" t="s">
        <v>2540</v>
      </c>
      <c r="C1191" t="str">
        <f>IFERROR(VLOOKUP(Table1[[#This Row],[Ticker]],[1]!Table2[[Symbol]:[Industry]],2,FALSE),"-")</f>
        <v>-</v>
      </c>
      <c r="D1191" t="s">
        <v>297</v>
      </c>
      <c r="E1191">
        <v>1762.0155</v>
      </c>
      <c r="F1191">
        <v>320.25</v>
      </c>
      <c r="G1191">
        <v>238.12598886863799</v>
      </c>
      <c r="H1191">
        <v>2.9198860354303999</v>
      </c>
      <c r="I1191">
        <v>50.460588865222398</v>
      </c>
      <c r="J1191">
        <v>-4.5125467868842</v>
      </c>
      <c r="K1191">
        <v>275.13624668108901</v>
      </c>
      <c r="L1191">
        <v>208.20438003315701</v>
      </c>
      <c r="M1191">
        <v>56.6636608235886</v>
      </c>
      <c r="N1191">
        <v>1.5727394505383201</v>
      </c>
      <c r="O1191">
        <v>11.6939890710382</v>
      </c>
      <c r="P1191">
        <v>269.803695150115</v>
      </c>
    </row>
    <row r="1192" spans="1:17" hidden="1" x14ac:dyDescent="0.3">
      <c r="A1192" t="s">
        <v>2541</v>
      </c>
      <c r="B1192" t="s">
        <v>2542</v>
      </c>
      <c r="C1192" t="str">
        <f>IFERROR(VLOOKUP(Table1[[#This Row],[Ticker]],[1]!Table2[[Symbol]:[Industry]],2,FALSE),"-")</f>
        <v>-</v>
      </c>
      <c r="D1192" t="s">
        <v>138</v>
      </c>
      <c r="E1192">
        <v>1761.1083525659999</v>
      </c>
      <c r="F1192">
        <v>103.38</v>
      </c>
      <c r="G1192">
        <v>16.382682626289199</v>
      </c>
      <c r="H1192">
        <v>-8.5540591114561497</v>
      </c>
      <c r="I1192">
        <v>-33.005377186075599</v>
      </c>
      <c r="J1192">
        <v>-3.1117625506906998</v>
      </c>
      <c r="K1192">
        <v>108.920243593595</v>
      </c>
      <c r="L1192">
        <v>109.203307514014</v>
      </c>
      <c r="M1192">
        <v>43.505984978618201</v>
      </c>
      <c r="N1192">
        <v>0.88534176646179397</v>
      </c>
      <c r="O1192">
        <v>36.293286902689097</v>
      </c>
      <c r="P1192">
        <v>52.029411764705799</v>
      </c>
      <c r="Q1192">
        <v>8.7435571753409994E-3</v>
      </c>
    </row>
    <row r="1193" spans="1:17" hidden="1" x14ac:dyDescent="0.3">
      <c r="A1193" t="s">
        <v>2543</v>
      </c>
      <c r="B1193" t="s">
        <v>2544</v>
      </c>
      <c r="C1193" t="str">
        <f>IFERROR(VLOOKUP(Table1[[#This Row],[Ticker]],[1]!Table2[[Symbol]:[Industry]],2,FALSE),"-")</f>
        <v>-</v>
      </c>
      <c r="D1193" t="s">
        <v>51</v>
      </c>
      <c r="E1193">
        <v>1759.2836784250001</v>
      </c>
      <c r="F1193">
        <v>841.75</v>
      </c>
      <c r="G1193">
        <v>127.438816123084</v>
      </c>
      <c r="H1193">
        <v>10.497556248731801</v>
      </c>
      <c r="I1193">
        <v>64.699359078775004</v>
      </c>
      <c r="J1193">
        <v>2.6134665861615201</v>
      </c>
      <c r="K1193">
        <v>707.59607246370297</v>
      </c>
      <c r="L1193">
        <v>559.45682491014099</v>
      </c>
      <c r="M1193">
        <v>74.391324502351594</v>
      </c>
      <c r="N1193">
        <v>1.18196734485817</v>
      </c>
      <c r="O1193">
        <v>1.8473418473418299</v>
      </c>
      <c r="P1193">
        <v>174.90202482037799</v>
      </c>
      <c r="Q1193">
        <v>8.3969992933212001E-2</v>
      </c>
    </row>
    <row r="1194" spans="1:17" hidden="1" x14ac:dyDescent="0.3">
      <c r="A1194" t="s">
        <v>2545</v>
      </c>
      <c r="B1194" t="s">
        <v>2546</v>
      </c>
      <c r="C1194" t="str">
        <f>IFERROR(VLOOKUP(Table1[[#This Row],[Ticker]],[1]!Table2[[Symbol]:[Industry]],2,FALSE),"-")</f>
        <v>-</v>
      </c>
      <c r="D1194" t="s">
        <v>545</v>
      </c>
      <c r="E1194">
        <v>1758.7775329599999</v>
      </c>
      <c r="F1194">
        <v>5706.4</v>
      </c>
      <c r="G1194">
        <v>-38.098482239430297</v>
      </c>
      <c r="H1194">
        <v>-1.3006117030130999</v>
      </c>
      <c r="I1194">
        <v>-7.0819447942058202</v>
      </c>
      <c r="J1194">
        <v>-3.0325259671684099</v>
      </c>
      <c r="K1194">
        <v>5683.8435728484601</v>
      </c>
      <c r="L1194">
        <v>5755.0061948685698</v>
      </c>
      <c r="M1194">
        <v>41.136485262709002</v>
      </c>
      <c r="N1194">
        <v>1.53284949312172</v>
      </c>
      <c r="O1194">
        <v>20.671526706855399</v>
      </c>
      <c r="P1194">
        <v>27.831541218637899</v>
      </c>
      <c r="Q1194">
        <v>-0.100701688748386</v>
      </c>
    </row>
    <row r="1195" spans="1:17" hidden="1" x14ac:dyDescent="0.3">
      <c r="A1195" t="s">
        <v>2547</v>
      </c>
      <c r="B1195" t="s">
        <v>2548</v>
      </c>
      <c r="C1195" t="str">
        <f>IFERROR(VLOOKUP(Table1[[#This Row],[Ticker]],[1]!Table2[[Symbol]:[Industry]],2,FALSE),"-")</f>
        <v>-</v>
      </c>
      <c r="D1195" t="s">
        <v>297</v>
      </c>
      <c r="E1195">
        <v>1758.58725272999</v>
      </c>
      <c r="F1195">
        <v>1175.7</v>
      </c>
      <c r="G1195">
        <v>15.8222554399375</v>
      </c>
      <c r="H1195">
        <v>-9.9232408846049101</v>
      </c>
      <c r="I1195">
        <v>-2.5982766049307502</v>
      </c>
      <c r="J1195">
        <v>-3.6490623713794998</v>
      </c>
      <c r="K1195">
        <v>1123.79710924963</v>
      </c>
      <c r="L1195">
        <v>978.59456784492102</v>
      </c>
      <c r="M1195">
        <v>49.760401066914902</v>
      </c>
      <c r="N1195">
        <v>0.53374409032142001</v>
      </c>
      <c r="O1195">
        <v>10.4023135153525</v>
      </c>
      <c r="P1195">
        <v>53.676230311744298</v>
      </c>
      <c r="Q1195">
        <v>0.12326787989052</v>
      </c>
    </row>
    <row r="1196" spans="1:17" hidden="1" x14ac:dyDescent="0.3">
      <c r="A1196" t="s">
        <v>2549</v>
      </c>
      <c r="B1196" t="s">
        <v>2550</v>
      </c>
      <c r="C1196" t="str">
        <f>IFERROR(VLOOKUP(Table1[[#This Row],[Ticker]],[1]!Table2[[Symbol]:[Industry]],2,FALSE),"-")</f>
        <v>-</v>
      </c>
      <c r="D1196" t="s">
        <v>380</v>
      </c>
      <c r="E1196">
        <v>1756.9707778</v>
      </c>
      <c r="F1196">
        <v>109.06</v>
      </c>
      <c r="G1196">
        <v>16.286180311307699</v>
      </c>
      <c r="H1196">
        <v>-5.3909992091082497</v>
      </c>
      <c r="I1196">
        <v>-9.81170608834136</v>
      </c>
      <c r="J1196">
        <v>-10.2552810692092</v>
      </c>
      <c r="K1196">
        <v>109.83256515164101</v>
      </c>
      <c r="L1196">
        <v>97.098011518734594</v>
      </c>
      <c r="M1196">
        <v>39.592446401879997</v>
      </c>
      <c r="N1196">
        <v>0.39567212984912098</v>
      </c>
      <c r="O1196">
        <v>22.868145974692801</v>
      </c>
      <c r="P1196">
        <v>54.3665958952583</v>
      </c>
      <c r="Q1196">
        <v>0.113996002092372</v>
      </c>
    </row>
    <row r="1197" spans="1:17" hidden="1" x14ac:dyDescent="0.3">
      <c r="A1197" t="s">
        <v>2551</v>
      </c>
      <c r="B1197" t="s">
        <v>2552</v>
      </c>
      <c r="C1197" t="str">
        <f>IFERROR(VLOOKUP(Table1[[#This Row],[Ticker]],[1]!Table2[[Symbol]:[Industry]],2,FALSE),"-")</f>
        <v>-</v>
      </c>
      <c r="D1197" t="s">
        <v>380</v>
      </c>
      <c r="E1197">
        <v>1749.7774729400001</v>
      </c>
      <c r="F1197">
        <v>1391.95</v>
      </c>
      <c r="G1197">
        <v>31.489109649692502</v>
      </c>
      <c r="H1197">
        <v>13.5849582415222</v>
      </c>
      <c r="I1197">
        <v>44.480391547807798</v>
      </c>
      <c r="J1197">
        <v>8.6966182035743191</v>
      </c>
      <c r="K1197">
        <v>1178.7179287695999</v>
      </c>
      <c r="L1197">
        <v>1016.31581011023</v>
      </c>
      <c r="M1197">
        <v>69.963053074028494</v>
      </c>
      <c r="N1197">
        <v>1.3630415650474701</v>
      </c>
      <c r="O1197">
        <v>2.7335752002586302</v>
      </c>
      <c r="P1197">
        <v>98.906830523006505</v>
      </c>
      <c r="Q1197">
        <v>1.0365115028022001E-2</v>
      </c>
    </row>
    <row r="1198" spans="1:17" hidden="1" x14ac:dyDescent="0.3">
      <c r="A1198" t="s">
        <v>2553</v>
      </c>
      <c r="B1198" t="s">
        <v>2554</v>
      </c>
      <c r="C1198" t="str">
        <f>IFERROR(VLOOKUP(Table1[[#This Row],[Ticker]],[1]!Table2[[Symbol]:[Industry]],2,FALSE),"-")</f>
        <v>-</v>
      </c>
      <c r="D1198" t="s">
        <v>297</v>
      </c>
      <c r="E1198">
        <v>1748.8079563199999</v>
      </c>
      <c r="F1198">
        <v>318.39999999999998</v>
      </c>
      <c r="G1198">
        <v>19.958217663836699</v>
      </c>
      <c r="H1198">
        <v>30.846707399184599</v>
      </c>
      <c r="I1198">
        <v>33.148946245728602</v>
      </c>
      <c r="J1198">
        <v>7.7872674316725901</v>
      </c>
      <c r="K1198">
        <v>244.873972542438</v>
      </c>
      <c r="M1198">
        <v>70.986474028440597</v>
      </c>
      <c r="N1198">
        <v>1.4280935632773699</v>
      </c>
      <c r="O1198">
        <v>5.5276381909547796</v>
      </c>
      <c r="P1198">
        <v>90.944527736131903</v>
      </c>
    </row>
    <row r="1199" spans="1:17" hidden="1" x14ac:dyDescent="0.3">
      <c r="A1199" t="s">
        <v>2555</v>
      </c>
      <c r="B1199" t="s">
        <v>2556</v>
      </c>
      <c r="C1199" t="str">
        <f>IFERROR(VLOOKUP(Table1[[#This Row],[Ticker]],[1]!Table2[[Symbol]:[Industry]],2,FALSE),"-")</f>
        <v>-</v>
      </c>
      <c r="D1199" t="s">
        <v>210</v>
      </c>
      <c r="E1199">
        <v>1740.1404972</v>
      </c>
      <c r="F1199">
        <v>183.2</v>
      </c>
      <c r="G1199">
        <v>-51.314340586462897</v>
      </c>
      <c r="H1199">
        <v>-8.4352376731981895</v>
      </c>
      <c r="I1199">
        <v>-30.9848669425085</v>
      </c>
      <c r="J1199">
        <v>-6.8598070929080297</v>
      </c>
      <c r="K1199">
        <v>191.77603608677299</v>
      </c>
      <c r="L1199">
        <v>205.53554255995499</v>
      </c>
      <c r="M1199">
        <v>42.2195852084214</v>
      </c>
      <c r="N1199">
        <v>1.2072839365375201</v>
      </c>
      <c r="O1199">
        <v>74.126637554585102</v>
      </c>
      <c r="P1199">
        <v>6.1106284390385097</v>
      </c>
      <c r="Q1199">
        <v>6.2033813884586002E-2</v>
      </c>
    </row>
    <row r="1200" spans="1:17" hidden="1" x14ac:dyDescent="0.3">
      <c r="A1200" t="s">
        <v>2557</v>
      </c>
      <c r="B1200" t="s">
        <v>2558</v>
      </c>
      <c r="C1200" t="str">
        <f>IFERROR(VLOOKUP(Table1[[#This Row],[Ticker]],[1]!Table2[[Symbol]:[Industry]],2,FALSE),"-")</f>
        <v>-</v>
      </c>
      <c r="D1200" t="s">
        <v>116</v>
      </c>
      <c r="E1200">
        <v>1739.3975626199999</v>
      </c>
      <c r="F1200">
        <v>58.93</v>
      </c>
      <c r="G1200">
        <v>0.301647488483471</v>
      </c>
      <c r="H1200">
        <v>5.5767938712890501</v>
      </c>
      <c r="I1200">
        <v>-30.4523559406476</v>
      </c>
      <c r="J1200">
        <v>-9.1449869515621707</v>
      </c>
      <c r="K1200">
        <v>56.9932141493939</v>
      </c>
      <c r="L1200">
        <v>57.7641561615809</v>
      </c>
      <c r="M1200">
        <v>50.644873488277</v>
      </c>
      <c r="N1200">
        <v>1.00151406304292</v>
      </c>
      <c r="O1200">
        <v>46.444934668250397</v>
      </c>
      <c r="P1200">
        <v>32.695338887637902</v>
      </c>
      <c r="Q1200">
        <v>8.1516333606292998E-2</v>
      </c>
    </row>
    <row r="1201" spans="1:17" hidden="1" x14ac:dyDescent="0.3">
      <c r="A1201" t="s">
        <v>2559</v>
      </c>
      <c r="B1201" t="s">
        <v>2560</v>
      </c>
      <c r="C1201" t="str">
        <f>IFERROR(VLOOKUP(Table1[[#This Row],[Ticker]],[1]!Table2[[Symbol]:[Industry]],2,FALSE),"-")</f>
        <v>-</v>
      </c>
      <c r="D1201" t="s">
        <v>422</v>
      </c>
      <c r="E1201">
        <v>1737.2128294299901</v>
      </c>
      <c r="F1201">
        <v>1338.35</v>
      </c>
      <c r="G1201">
        <v>447.96052829272901</v>
      </c>
      <c r="H1201">
        <v>-0.95376565719720796</v>
      </c>
      <c r="I1201">
        <v>44.828905453432903</v>
      </c>
      <c r="J1201">
        <v>6.1407917277256399</v>
      </c>
      <c r="K1201">
        <v>1199.01856335919</v>
      </c>
      <c r="L1201">
        <v>862.28367706789595</v>
      </c>
      <c r="M1201">
        <v>51.060767955864499</v>
      </c>
      <c r="N1201">
        <v>0.32380284247947</v>
      </c>
      <c r="O1201">
        <v>23.7718085702544</v>
      </c>
      <c r="P1201">
        <v>481.89130434782601</v>
      </c>
      <c r="Q1201">
        <v>0.129680997612411</v>
      </c>
    </row>
    <row r="1202" spans="1:17" hidden="1" x14ac:dyDescent="0.3">
      <c r="A1202" t="s">
        <v>2561</v>
      </c>
      <c r="B1202" t="s">
        <v>2562</v>
      </c>
      <c r="C1202" t="str">
        <f>IFERROR(VLOOKUP(Table1[[#This Row],[Ticker]],[1]!Table2[[Symbol]:[Industry]],2,FALSE),"-")</f>
        <v>-</v>
      </c>
      <c r="D1202" t="s">
        <v>309</v>
      </c>
      <c r="E1202">
        <v>1734.17279729399</v>
      </c>
      <c r="F1202">
        <v>31.29</v>
      </c>
      <c r="G1202">
        <v>-30.301281421175801</v>
      </c>
      <c r="H1202">
        <v>-7.5231756417510498</v>
      </c>
      <c r="I1202">
        <v>-34.938642115277297</v>
      </c>
      <c r="J1202">
        <v>-11.239678486712799</v>
      </c>
      <c r="K1202">
        <v>31.481880905437301</v>
      </c>
      <c r="L1202">
        <v>32.160021691291298</v>
      </c>
      <c r="M1202">
        <v>42.478745206483197</v>
      </c>
      <c r="N1202">
        <v>1.7648999154888201</v>
      </c>
      <c r="O1202">
        <v>46.372643016938298</v>
      </c>
      <c r="P1202">
        <v>39.066666666666599</v>
      </c>
      <c r="Q1202">
        <v>-3.614284283587E-2</v>
      </c>
    </row>
    <row r="1203" spans="1:17" hidden="1" x14ac:dyDescent="0.3">
      <c r="A1203" t="s">
        <v>2563</v>
      </c>
      <c r="B1203" t="s">
        <v>2564</v>
      </c>
      <c r="C1203" t="str">
        <f>IFERROR(VLOOKUP(Table1[[#This Row],[Ticker]],[1]!Table2[[Symbol]:[Industry]],2,FALSE),"-")</f>
        <v>-</v>
      </c>
      <c r="D1203" t="s">
        <v>422</v>
      </c>
      <c r="E1203">
        <v>1733.5917205000001</v>
      </c>
      <c r="F1203">
        <v>785.65</v>
      </c>
      <c r="G1203">
        <v>118.762878224926</v>
      </c>
      <c r="H1203">
        <v>-4.78701650912629</v>
      </c>
      <c r="I1203">
        <v>51.581515333969598</v>
      </c>
      <c r="J1203">
        <v>-3.2390290627886702</v>
      </c>
      <c r="K1203">
        <v>774.72428894719803</v>
      </c>
      <c r="L1203">
        <v>633.082736599133</v>
      </c>
      <c r="M1203">
        <v>51.303126022740003</v>
      </c>
      <c r="N1203">
        <v>0.71575396506497302</v>
      </c>
      <c r="O1203">
        <v>10.0999172659581</v>
      </c>
      <c r="P1203">
        <v>177.46777326505301</v>
      </c>
      <c r="Q1203">
        <v>0.150846932972208</v>
      </c>
    </row>
    <row r="1204" spans="1:17" hidden="1" x14ac:dyDescent="0.3">
      <c r="A1204" t="s">
        <v>2565</v>
      </c>
      <c r="B1204" t="s">
        <v>2566</v>
      </c>
      <c r="C1204" t="str">
        <f>IFERROR(VLOOKUP(Table1[[#This Row],[Ticker]],[1]!Table2[[Symbol]:[Industry]],2,FALSE),"-")</f>
        <v>-</v>
      </c>
      <c r="D1204" t="s">
        <v>260</v>
      </c>
      <c r="E1204">
        <v>1731.8422285500001</v>
      </c>
      <c r="F1204">
        <v>3002.3</v>
      </c>
      <c r="G1204">
        <v>286.55895271195197</v>
      </c>
      <c r="H1204">
        <v>6.09009250128413</v>
      </c>
      <c r="I1204">
        <v>87.398052486948401</v>
      </c>
      <c r="J1204">
        <v>-6.8388996130797901</v>
      </c>
      <c r="K1204">
        <v>2656.3670609253199</v>
      </c>
      <c r="L1204">
        <v>1920.65813882007</v>
      </c>
      <c r="M1204">
        <v>47.852815085308002</v>
      </c>
      <c r="N1204">
        <v>0.78843645972751297</v>
      </c>
      <c r="O1204">
        <v>16.543982946407699</v>
      </c>
      <c r="P1204">
        <v>324.053672316384</v>
      </c>
      <c r="Q1204">
        <v>0.16719042339378301</v>
      </c>
    </row>
    <row r="1205" spans="1:17" hidden="1" x14ac:dyDescent="0.3">
      <c r="A1205" t="s">
        <v>2567</v>
      </c>
      <c r="B1205" t="s">
        <v>2568</v>
      </c>
      <c r="C1205" t="str">
        <f>IFERROR(VLOOKUP(Table1[[#This Row],[Ticker]],[1]!Table2[[Symbol]:[Industry]],2,FALSE),"-")</f>
        <v>-</v>
      </c>
      <c r="D1205" t="s">
        <v>210</v>
      </c>
      <c r="E1205">
        <v>1731.8284719999999</v>
      </c>
      <c r="F1205">
        <v>403.4</v>
      </c>
      <c r="G1205">
        <v>-42.295058762963698</v>
      </c>
      <c r="H1205">
        <v>-7.8473822531190596</v>
      </c>
      <c r="I1205">
        <v>-25.9740117918581</v>
      </c>
      <c r="J1205">
        <v>-4.1802810692092196</v>
      </c>
      <c r="K1205">
        <v>413.86671208525701</v>
      </c>
      <c r="L1205">
        <v>419.83293757356898</v>
      </c>
      <c r="M1205">
        <v>38.265538420589699</v>
      </c>
      <c r="N1205">
        <v>0.53400492658713605</v>
      </c>
      <c r="O1205">
        <v>44.583539910758503</v>
      </c>
      <c r="P1205">
        <v>12.933930571108601</v>
      </c>
      <c r="Q1205">
        <v>-2.1792593580989999E-3</v>
      </c>
    </row>
    <row r="1206" spans="1:17" hidden="1" x14ac:dyDescent="0.3">
      <c r="A1206" t="s">
        <v>2569</v>
      </c>
      <c r="B1206" t="s">
        <v>2570</v>
      </c>
      <c r="C1206" t="str">
        <f>IFERROR(VLOOKUP(Table1[[#This Row],[Ticker]],[1]!Table2[[Symbol]:[Industry]],2,FALSE),"-")</f>
        <v>-</v>
      </c>
      <c r="D1206" t="s">
        <v>210</v>
      </c>
      <c r="E1206">
        <v>1730.4096</v>
      </c>
      <c r="F1206">
        <v>922</v>
      </c>
      <c r="G1206">
        <v>110.20455222522099</v>
      </c>
      <c r="H1206">
        <v>-10.196550187488301</v>
      </c>
      <c r="I1206">
        <v>92.469599026297004</v>
      </c>
      <c r="J1206">
        <v>-4.7768501913081103</v>
      </c>
      <c r="K1206">
        <v>960.88536930336397</v>
      </c>
      <c r="L1206">
        <v>762.18020680090399</v>
      </c>
      <c r="M1206">
        <v>37.982511185499199</v>
      </c>
      <c r="N1206">
        <v>0.79324773450015496</v>
      </c>
      <c r="O1206">
        <v>38.877440347071499</v>
      </c>
      <c r="P1206">
        <v>163.54151779334001</v>
      </c>
      <c r="Q1206">
        <v>0.104560369905911</v>
      </c>
    </row>
    <row r="1207" spans="1:17" hidden="1" x14ac:dyDescent="0.3">
      <c r="A1207" t="s">
        <v>2571</v>
      </c>
      <c r="B1207" t="s">
        <v>2572</v>
      </c>
      <c r="C1207" t="str">
        <f>IFERROR(VLOOKUP(Table1[[#This Row],[Ticker]],[1]!Table2[[Symbol]:[Industry]],2,FALSE),"-")</f>
        <v>-</v>
      </c>
      <c r="D1207" t="s">
        <v>297</v>
      </c>
      <c r="E1207">
        <v>1729.14</v>
      </c>
      <c r="F1207">
        <v>1440.95</v>
      </c>
      <c r="G1207">
        <v>-31.8223503837017</v>
      </c>
      <c r="H1207">
        <v>-2.48217655916471</v>
      </c>
      <c r="I1207">
        <v>-6.4370172337857596</v>
      </c>
      <c r="J1207">
        <v>0.78848643779356498</v>
      </c>
      <c r="K1207">
        <v>1410.3192149080601</v>
      </c>
      <c r="L1207">
        <v>1417.21213724974</v>
      </c>
      <c r="M1207">
        <v>58.777170143094303</v>
      </c>
      <c r="N1207">
        <v>1.0617624923792099</v>
      </c>
      <c r="O1207">
        <v>23.533085811443801</v>
      </c>
      <c r="P1207">
        <v>22.005842259006801</v>
      </c>
      <c r="Q1207">
        <v>0.15612602281868301</v>
      </c>
    </row>
    <row r="1208" spans="1:17" hidden="1" x14ac:dyDescent="0.3">
      <c r="A1208" t="s">
        <v>2573</v>
      </c>
      <c r="B1208" t="s">
        <v>2574</v>
      </c>
      <c r="C1208" t="str">
        <f>IFERROR(VLOOKUP(Table1[[#This Row],[Ticker]],[1]!Table2[[Symbol]:[Industry]],2,FALSE),"-")</f>
        <v>-</v>
      </c>
      <c r="D1208" t="s">
        <v>484</v>
      </c>
      <c r="E1208">
        <v>1726.7300202900001</v>
      </c>
      <c r="F1208">
        <v>172.15</v>
      </c>
      <c r="G1208">
        <v>-16.188048900618899</v>
      </c>
      <c r="H1208">
        <v>5.28848950357846</v>
      </c>
      <c r="I1208">
        <v>1.4297589751575901</v>
      </c>
      <c r="J1208">
        <v>-3.2836901601183102</v>
      </c>
      <c r="K1208">
        <v>157.217989681251</v>
      </c>
      <c r="L1208">
        <v>142.476546592853</v>
      </c>
      <c r="M1208">
        <v>55.795730411720498</v>
      </c>
      <c r="N1208">
        <v>1.57663896023302</v>
      </c>
      <c r="O1208">
        <v>12.6227127505082</v>
      </c>
      <c r="P1208">
        <v>57.071167883211601</v>
      </c>
      <c r="Q1208">
        <v>9.5802536494724005E-2</v>
      </c>
    </row>
    <row r="1209" spans="1:17" hidden="1" x14ac:dyDescent="0.3">
      <c r="A1209" t="s">
        <v>2575</v>
      </c>
      <c r="B1209" t="s">
        <v>2576</v>
      </c>
      <c r="C1209" t="str">
        <f>IFERROR(VLOOKUP(Table1[[#This Row],[Ticker]],[1]!Table2[[Symbol]:[Industry]],2,FALSE),"-")</f>
        <v>-</v>
      </c>
      <c r="D1209" t="s">
        <v>230</v>
      </c>
      <c r="E1209">
        <v>1724.9910941999999</v>
      </c>
      <c r="F1209">
        <v>1137.95</v>
      </c>
      <c r="G1209">
        <v>79.821940389880993</v>
      </c>
      <c r="H1209">
        <v>-15.3773539126435</v>
      </c>
      <c r="I1209">
        <v>8.5638503995499295</v>
      </c>
      <c r="J1209">
        <v>-9.5350224838473707</v>
      </c>
      <c r="K1209">
        <v>1203.7361492934699</v>
      </c>
      <c r="L1209">
        <v>999.33835702173894</v>
      </c>
      <c r="M1209">
        <v>42.484231974731401</v>
      </c>
      <c r="N1209">
        <v>0.52713993867238196</v>
      </c>
      <c r="O1209">
        <v>31.178874291488999</v>
      </c>
      <c r="P1209">
        <v>135.25945834194701</v>
      </c>
      <c r="Q1209">
        <v>0.13107650237211399</v>
      </c>
    </row>
    <row r="1210" spans="1:17" hidden="1" x14ac:dyDescent="0.3">
      <c r="A1210" t="s">
        <v>2577</v>
      </c>
      <c r="B1210" t="s">
        <v>2578</v>
      </c>
      <c r="C1210" t="str">
        <f>IFERROR(VLOOKUP(Table1[[#This Row],[Ticker]],[1]!Table2[[Symbol]:[Industry]],2,FALSE),"-")</f>
        <v>-</v>
      </c>
      <c r="D1210" t="s">
        <v>407</v>
      </c>
      <c r="E1210">
        <v>1722.0880311000001</v>
      </c>
      <c r="F1210">
        <v>11.08</v>
      </c>
      <c r="G1210">
        <v>-43.694061079251</v>
      </c>
      <c r="H1210">
        <v>-3.3504393485511401</v>
      </c>
      <c r="I1210">
        <v>-35.247733024368301</v>
      </c>
      <c r="J1210">
        <v>1.87760390296145</v>
      </c>
      <c r="K1210">
        <v>11.252133899521301</v>
      </c>
      <c r="L1210">
        <v>12.136612454400799</v>
      </c>
      <c r="M1210">
        <v>56.444691193000899</v>
      </c>
      <c r="N1210">
        <v>2.4880674649005399</v>
      </c>
      <c r="O1210">
        <v>51.925391095066097</v>
      </c>
      <c r="P1210">
        <v>11.919191919191899</v>
      </c>
      <c r="Q1210">
        <v>0.104859552483848</v>
      </c>
    </row>
    <row r="1211" spans="1:17" hidden="1" x14ac:dyDescent="0.3">
      <c r="A1211" t="s">
        <v>2579</v>
      </c>
      <c r="B1211" t="s">
        <v>2580</v>
      </c>
      <c r="C1211" t="str">
        <f>IFERROR(VLOOKUP(Table1[[#This Row],[Ticker]],[1]!Table2[[Symbol]:[Industry]],2,FALSE),"-")</f>
        <v>-</v>
      </c>
      <c r="D1211" t="s">
        <v>290</v>
      </c>
      <c r="E1211">
        <v>1708.1209530000001</v>
      </c>
      <c r="F1211">
        <v>697.95</v>
      </c>
      <c r="G1211">
        <v>78.056900174815794</v>
      </c>
      <c r="H1211">
        <v>-34.104004777296097</v>
      </c>
      <c r="I1211">
        <v>91.247628756707698</v>
      </c>
      <c r="J1211">
        <v>-10.3141383056204</v>
      </c>
      <c r="K1211">
        <v>784.76522445277999</v>
      </c>
      <c r="M1211">
        <v>33.3535715107313</v>
      </c>
      <c r="N1211">
        <v>0.70607692845793302</v>
      </c>
      <c r="O1211">
        <v>62.146285550540803</v>
      </c>
      <c r="P1211">
        <v>197</v>
      </c>
    </row>
    <row r="1212" spans="1:17" hidden="1" x14ac:dyDescent="0.3">
      <c r="A1212" t="s">
        <v>2581</v>
      </c>
      <c r="B1212" t="s">
        <v>2582</v>
      </c>
      <c r="C1212" t="str">
        <f>IFERROR(VLOOKUP(Table1[[#This Row],[Ticker]],[1]!Table2[[Symbol]:[Industry]],2,FALSE),"-")</f>
        <v>-</v>
      </c>
      <c r="D1212" t="s">
        <v>230</v>
      </c>
      <c r="E1212">
        <v>1702.258038641</v>
      </c>
      <c r="F1212">
        <v>76.87</v>
      </c>
      <c r="G1212">
        <v>171.102456209129</v>
      </c>
      <c r="H1212">
        <v>-5.5948560683076201</v>
      </c>
      <c r="I1212">
        <v>83.814407366886002</v>
      </c>
      <c r="J1212">
        <v>-3.8565872660500502</v>
      </c>
      <c r="K1212">
        <v>74.877473568020093</v>
      </c>
      <c r="L1212">
        <v>52.580351119209297</v>
      </c>
      <c r="M1212">
        <v>30.553550274422001</v>
      </c>
      <c r="N1212">
        <v>0.64563587193331895</v>
      </c>
      <c r="O1212">
        <v>30.011708078574198</v>
      </c>
      <c r="P1212">
        <v>236.411378555798</v>
      </c>
      <c r="Q1212">
        <v>0.13466092769301199</v>
      </c>
    </row>
    <row r="1213" spans="1:17" hidden="1" x14ac:dyDescent="0.3">
      <c r="A1213" t="s">
        <v>2583</v>
      </c>
      <c r="B1213" t="s">
        <v>2584</v>
      </c>
      <c r="C1213" t="str">
        <f>IFERROR(VLOOKUP(Table1[[#This Row],[Ticker]],[1]!Table2[[Symbol]:[Industry]],2,FALSE),"-")</f>
        <v>-</v>
      </c>
      <c r="D1213" t="s">
        <v>545</v>
      </c>
      <c r="E1213">
        <v>1701.19880502</v>
      </c>
      <c r="F1213">
        <v>328.2</v>
      </c>
      <c r="G1213">
        <v>-7.4149230776604398</v>
      </c>
      <c r="H1213">
        <v>-8.8106827910691106</v>
      </c>
      <c r="I1213">
        <v>-29.7861531381308</v>
      </c>
      <c r="J1213">
        <v>-8.5162945164707509</v>
      </c>
      <c r="K1213">
        <v>338.93914312205999</v>
      </c>
      <c r="L1213">
        <v>340.31915986036603</v>
      </c>
      <c r="M1213">
        <v>38.527320467240997</v>
      </c>
      <c r="N1213">
        <v>0.53850860335825002</v>
      </c>
      <c r="O1213">
        <v>37.873248019500302</v>
      </c>
      <c r="P1213">
        <v>25.747126436781599</v>
      </c>
      <c r="Q1213">
        <v>-6.0530075850440998E-2</v>
      </c>
    </row>
    <row r="1214" spans="1:17" hidden="1" x14ac:dyDescent="0.3">
      <c r="A1214" t="s">
        <v>2585</v>
      </c>
      <c r="B1214" t="s">
        <v>2586</v>
      </c>
      <c r="C1214" t="str">
        <f>IFERROR(VLOOKUP(Table1[[#This Row],[Ticker]],[1]!Table2[[Symbol]:[Industry]],2,FALSE),"-")</f>
        <v>-</v>
      </c>
      <c r="D1214" t="s">
        <v>2587</v>
      </c>
      <c r="E1214">
        <v>1700.8530076500001</v>
      </c>
      <c r="F1214">
        <v>1621.65</v>
      </c>
      <c r="G1214">
        <v>521.19213318188395</v>
      </c>
      <c r="H1214">
        <v>14.226132046284</v>
      </c>
      <c r="I1214">
        <v>120.408694380562</v>
      </c>
      <c r="J1214">
        <v>2.07527690608865</v>
      </c>
      <c r="K1214">
        <v>1265.2918742786401</v>
      </c>
      <c r="M1214">
        <v>72.847120523051998</v>
      </c>
      <c r="N1214">
        <v>0.91058122205663194</v>
      </c>
      <c r="O1214">
        <v>4.8314987821046396</v>
      </c>
      <c r="P1214">
        <v>577.38095238095195</v>
      </c>
    </row>
    <row r="1215" spans="1:17" hidden="1" x14ac:dyDescent="0.3">
      <c r="A1215" t="s">
        <v>2588</v>
      </c>
      <c r="B1215" t="s">
        <v>2589</v>
      </c>
      <c r="C1215" t="str">
        <f>IFERROR(VLOOKUP(Table1[[#This Row],[Ticker]],[1]!Table2[[Symbol]:[Industry]],2,FALSE),"-")</f>
        <v>-</v>
      </c>
      <c r="D1215" t="s">
        <v>465</v>
      </c>
      <c r="E1215">
        <v>1699.5405000000001</v>
      </c>
      <c r="F1215">
        <v>255.57</v>
      </c>
      <c r="G1215">
        <v>9.2990043176463608</v>
      </c>
      <c r="H1215">
        <v>15.073568612269501</v>
      </c>
      <c r="I1215">
        <v>-15.732744943823199</v>
      </c>
      <c r="J1215">
        <v>8.2742768471718495</v>
      </c>
      <c r="K1215">
        <v>219.664665441398</v>
      </c>
      <c r="L1215">
        <v>212.743756557815</v>
      </c>
      <c r="M1215">
        <v>71.084463846099894</v>
      </c>
      <c r="N1215">
        <v>2.9682521918418998</v>
      </c>
      <c r="O1215">
        <v>12.5327698869194</v>
      </c>
      <c r="P1215">
        <v>47.217741935483801</v>
      </c>
      <c r="Q1215">
        <v>3.9632767663347002E-2</v>
      </c>
    </row>
    <row r="1216" spans="1:17" hidden="1" x14ac:dyDescent="0.3">
      <c r="A1216" t="s">
        <v>2590</v>
      </c>
      <c r="B1216" t="s">
        <v>2591</v>
      </c>
      <c r="C1216" t="str">
        <f>IFERROR(VLOOKUP(Table1[[#This Row],[Ticker]],[1]!Table2[[Symbol]:[Industry]],2,FALSE),"-")</f>
        <v>-</v>
      </c>
      <c r="D1216" t="s">
        <v>2592</v>
      </c>
      <c r="E1216">
        <v>1698.6497226450001</v>
      </c>
      <c r="F1216">
        <v>1075.45</v>
      </c>
      <c r="G1216">
        <v>-20.734108164003501</v>
      </c>
      <c r="H1216">
        <v>-16.2327773077213</v>
      </c>
      <c r="I1216">
        <v>-23.958306665503098</v>
      </c>
      <c r="J1216">
        <v>-12.305530238644399</v>
      </c>
      <c r="K1216">
        <v>1159.6587918923001</v>
      </c>
      <c r="L1216">
        <v>1145.4896794603301</v>
      </c>
      <c r="M1216">
        <v>34.907192221945998</v>
      </c>
      <c r="N1216">
        <v>1.54030457248296</v>
      </c>
      <c r="O1216">
        <v>34.915616718582903</v>
      </c>
      <c r="P1216">
        <v>15.2617758962542</v>
      </c>
      <c r="Q1216">
        <v>8.2118890251859006E-2</v>
      </c>
    </row>
    <row r="1217" spans="1:17" hidden="1" x14ac:dyDescent="0.3">
      <c r="A1217" t="s">
        <v>2593</v>
      </c>
      <c r="B1217" t="s">
        <v>2594</v>
      </c>
      <c r="C1217" t="str">
        <f>IFERROR(VLOOKUP(Table1[[#This Row],[Ticker]],[1]!Table2[[Symbol]:[Industry]],2,FALSE),"-")</f>
        <v>-</v>
      </c>
      <c r="D1217" t="s">
        <v>21</v>
      </c>
      <c r="E1217">
        <v>1694.8383705599999</v>
      </c>
      <c r="F1217">
        <v>1439.45</v>
      </c>
      <c r="G1217">
        <v>139.65161498381599</v>
      </c>
      <c r="H1217">
        <v>8.5596410326963994</v>
      </c>
      <c r="I1217">
        <v>159.50068155044701</v>
      </c>
      <c r="J1217">
        <v>-11.401306036357701</v>
      </c>
      <c r="K1217">
        <v>1324.08485914382</v>
      </c>
      <c r="L1217">
        <v>972.42280346656503</v>
      </c>
      <c r="M1217">
        <v>49.361548370317699</v>
      </c>
      <c r="N1217">
        <v>0.74283161234203998</v>
      </c>
      <c r="O1217">
        <v>16.5688283719476</v>
      </c>
      <c r="P1217">
        <v>245.48181927277</v>
      </c>
      <c r="Q1217">
        <v>0.14145005439025199</v>
      </c>
    </row>
    <row r="1218" spans="1:17" hidden="1" x14ac:dyDescent="0.3">
      <c r="A1218" t="s">
        <v>2595</v>
      </c>
      <c r="B1218" t="s">
        <v>2596</v>
      </c>
      <c r="C1218" t="str">
        <f>IFERROR(VLOOKUP(Table1[[#This Row],[Ticker]],[1]!Table2[[Symbol]:[Industry]],2,FALSE),"-")</f>
        <v>-</v>
      </c>
      <c r="D1218" t="s">
        <v>595</v>
      </c>
      <c r="E1218">
        <v>1692.3029750000001</v>
      </c>
      <c r="F1218">
        <v>64.73</v>
      </c>
      <c r="G1218">
        <v>35.449581385230999</v>
      </c>
      <c r="H1218">
        <v>10.6120232198196</v>
      </c>
      <c r="I1218">
        <v>-4.6784334714621796</v>
      </c>
      <c r="J1218">
        <v>0.85176312968579104</v>
      </c>
      <c r="K1218">
        <v>58.506151262610899</v>
      </c>
      <c r="L1218">
        <v>55.837439553082</v>
      </c>
      <c r="M1218">
        <v>29.188193916460101</v>
      </c>
      <c r="N1218">
        <v>1.9306061858149099</v>
      </c>
      <c r="O1218">
        <v>20.5005407075544</v>
      </c>
      <c r="P1218">
        <v>68.129870129870099</v>
      </c>
      <c r="Q1218">
        <v>7.1071011628524999E-2</v>
      </c>
    </row>
    <row r="1219" spans="1:17" hidden="1" x14ac:dyDescent="0.3">
      <c r="A1219" t="s">
        <v>2597</v>
      </c>
      <c r="B1219" t="s">
        <v>2598</v>
      </c>
      <c r="C1219" t="str">
        <f>IFERROR(VLOOKUP(Table1[[#This Row],[Ticker]],[1]!Table2[[Symbol]:[Industry]],2,FALSE),"-")</f>
        <v>-</v>
      </c>
      <c r="D1219" t="s">
        <v>116</v>
      </c>
      <c r="E1219">
        <v>1678.1815738370001</v>
      </c>
      <c r="F1219">
        <v>15.79</v>
      </c>
      <c r="G1219">
        <v>-6.8120694150995398</v>
      </c>
      <c r="H1219">
        <v>-9.0331233505291593</v>
      </c>
      <c r="I1219">
        <v>-45.697717160592099</v>
      </c>
      <c r="J1219">
        <v>-5.30166284407521</v>
      </c>
      <c r="K1219">
        <v>17.135696408110501</v>
      </c>
      <c r="L1219">
        <v>16.836924663967899</v>
      </c>
      <c r="M1219">
        <v>32.875342231580802</v>
      </c>
      <c r="N1219">
        <v>0.96071305866377299</v>
      </c>
      <c r="O1219">
        <v>66.910363851458001</v>
      </c>
      <c r="P1219">
        <v>33.981309981530501</v>
      </c>
      <c r="Q1219">
        <v>6.8980755570841004E-2</v>
      </c>
    </row>
    <row r="1220" spans="1:17" hidden="1" x14ac:dyDescent="0.3">
      <c r="A1220" t="s">
        <v>2599</v>
      </c>
      <c r="B1220" t="s">
        <v>2600</v>
      </c>
      <c r="C1220" t="str">
        <f>IFERROR(VLOOKUP(Table1[[#This Row],[Ticker]],[1]!Table2[[Symbol]:[Industry]],2,FALSE),"-")</f>
        <v>-</v>
      </c>
      <c r="D1220" t="s">
        <v>210</v>
      </c>
      <c r="E1220">
        <v>1677.6692849999999</v>
      </c>
      <c r="F1220">
        <v>124.01</v>
      </c>
      <c r="G1220">
        <v>-2.3458582802091299</v>
      </c>
      <c r="H1220">
        <v>-9.6149048275824498</v>
      </c>
      <c r="I1220">
        <v>16.592534053186899</v>
      </c>
      <c r="J1220">
        <v>-6.5921926348581801</v>
      </c>
      <c r="K1220">
        <v>130.253341626295</v>
      </c>
      <c r="L1220">
        <v>117.39723834845</v>
      </c>
      <c r="M1220">
        <v>40.202660717941001</v>
      </c>
      <c r="N1220">
        <v>0.87781054683652104</v>
      </c>
      <c r="O1220">
        <v>26.602693331182898</v>
      </c>
      <c r="P1220">
        <v>57.5730622617534</v>
      </c>
      <c r="Q1220">
        <v>8.4322156720375005E-2</v>
      </c>
    </row>
    <row r="1221" spans="1:17" hidden="1" x14ac:dyDescent="0.3">
      <c r="A1221" t="s">
        <v>2601</v>
      </c>
      <c r="B1221" t="s">
        <v>2602</v>
      </c>
      <c r="C1221" t="str">
        <f>IFERROR(VLOOKUP(Table1[[#This Row],[Ticker]],[1]!Table2[[Symbol]:[Industry]],2,FALSE),"-")</f>
        <v>-</v>
      </c>
      <c r="D1221" t="s">
        <v>704</v>
      </c>
      <c r="E1221">
        <v>1674.550467</v>
      </c>
      <c r="F1221">
        <v>241.95</v>
      </c>
      <c r="G1221">
        <v>-10.4735778058501</v>
      </c>
      <c r="H1221">
        <v>-14.340677027337801</v>
      </c>
      <c r="I1221">
        <v>-23.161894560043699</v>
      </c>
      <c r="J1221">
        <v>-5.0975685572703497</v>
      </c>
      <c r="K1221">
        <v>263.80886670021698</v>
      </c>
      <c r="L1221">
        <v>265.426815583353</v>
      </c>
      <c r="M1221">
        <v>18.953818194720501</v>
      </c>
      <c r="N1221">
        <v>0.531625800263682</v>
      </c>
      <c r="O1221">
        <v>36.805125025831799</v>
      </c>
      <c r="P1221">
        <v>14.1004480075453</v>
      </c>
      <c r="Q1221">
        <v>4.4193953245989001E-2</v>
      </c>
    </row>
    <row r="1222" spans="1:17" hidden="1" x14ac:dyDescent="0.3">
      <c r="A1222" t="s">
        <v>2603</v>
      </c>
      <c r="B1222" t="s">
        <v>2604</v>
      </c>
      <c r="C1222" t="str">
        <f>IFERROR(VLOOKUP(Table1[[#This Row],[Ticker]],[1]!Table2[[Symbol]:[Industry]],2,FALSE),"-")</f>
        <v>-</v>
      </c>
      <c r="D1222" t="s">
        <v>63</v>
      </c>
      <c r="E1222">
        <v>1674.4392205639999</v>
      </c>
      <c r="F1222">
        <v>235.18</v>
      </c>
      <c r="G1222">
        <v>-38.820055930820303</v>
      </c>
      <c r="H1222">
        <v>-7.0991931738913401</v>
      </c>
      <c r="I1222">
        <v>-25.629327348928399</v>
      </c>
      <c r="J1222">
        <v>-0.114426386302883</v>
      </c>
      <c r="K1222">
        <v>241.51934738479099</v>
      </c>
      <c r="M1222">
        <v>42.051894101452703</v>
      </c>
      <c r="N1222">
        <v>0.88053539895828004</v>
      </c>
      <c r="O1222">
        <v>26.094906029424202</v>
      </c>
      <c r="P1222">
        <v>18.180904522613002</v>
      </c>
    </row>
    <row r="1223" spans="1:17" hidden="1" x14ac:dyDescent="0.3">
      <c r="A1223" t="s">
        <v>2605</v>
      </c>
      <c r="B1223" t="s">
        <v>2606</v>
      </c>
      <c r="C1223" t="str">
        <f>IFERROR(VLOOKUP(Table1[[#This Row],[Ticker]],[1]!Table2[[Symbol]:[Industry]],2,FALSE),"-")</f>
        <v>-</v>
      </c>
      <c r="D1223" t="s">
        <v>2607</v>
      </c>
      <c r="E1223">
        <v>1672.8928780000001</v>
      </c>
      <c r="F1223">
        <v>169.93</v>
      </c>
      <c r="G1223">
        <v>40.120381289134997</v>
      </c>
      <c r="H1223">
        <v>-10.0730241586255</v>
      </c>
      <c r="I1223">
        <v>-19.457525113493901</v>
      </c>
      <c r="J1223">
        <v>-7.6973897469736503</v>
      </c>
      <c r="K1223">
        <v>159.662690397597</v>
      </c>
      <c r="M1223">
        <v>69.524989581162998</v>
      </c>
      <c r="N1223">
        <v>1.38326304368083</v>
      </c>
      <c r="O1223">
        <v>46.030718531159899</v>
      </c>
      <c r="P1223">
        <v>91.254924029262796</v>
      </c>
    </row>
    <row r="1224" spans="1:17" hidden="1" x14ac:dyDescent="0.3">
      <c r="A1224" t="s">
        <v>2608</v>
      </c>
      <c r="B1224" t="s">
        <v>2609</v>
      </c>
      <c r="C1224" t="str">
        <f>IFERROR(VLOOKUP(Table1[[#This Row],[Ticker]],[1]!Table2[[Symbol]:[Industry]],2,FALSE),"-")</f>
        <v>-</v>
      </c>
      <c r="D1224" t="s">
        <v>545</v>
      </c>
      <c r="E1224">
        <v>1666.3568156399999</v>
      </c>
      <c r="F1224">
        <v>495.15</v>
      </c>
      <c r="G1224">
        <v>-12.614145571417801</v>
      </c>
      <c r="H1224">
        <v>-0.44685132610200401</v>
      </c>
      <c r="I1224">
        <v>21.352529003435698</v>
      </c>
      <c r="J1224">
        <v>-4.3428479141290097</v>
      </c>
      <c r="K1224">
        <v>418.66774476853698</v>
      </c>
      <c r="L1224">
        <v>383.33518577298003</v>
      </c>
      <c r="M1224">
        <v>68.777784150246802</v>
      </c>
      <c r="N1224">
        <v>0.71303789645555204</v>
      </c>
      <c r="O1224">
        <v>4.6147632030697698</v>
      </c>
      <c r="P1224">
        <v>68.993174061433393</v>
      </c>
      <c r="Q1224">
        <v>-9.1006010635018994E-2</v>
      </c>
    </row>
    <row r="1225" spans="1:17" hidden="1" x14ac:dyDescent="0.3">
      <c r="A1225" t="s">
        <v>2610</v>
      </c>
      <c r="B1225" t="s">
        <v>2611</v>
      </c>
      <c r="C1225" t="str">
        <f>IFERROR(VLOOKUP(Table1[[#This Row],[Ticker]],[1]!Table2[[Symbol]:[Industry]],2,FALSE),"-")</f>
        <v>-</v>
      </c>
      <c r="D1225" t="s">
        <v>46</v>
      </c>
      <c r="E1225">
        <v>1663.3335718410001</v>
      </c>
      <c r="F1225">
        <v>74.31</v>
      </c>
      <c r="G1225">
        <v>10.7961985710385</v>
      </c>
      <c r="H1225">
        <v>-3.84614653270111</v>
      </c>
      <c r="I1225">
        <v>-23.369658158058101</v>
      </c>
      <c r="J1225">
        <v>-9.2567656297793004</v>
      </c>
      <c r="K1225">
        <v>73.244603258896902</v>
      </c>
      <c r="L1225">
        <v>68.799676901236495</v>
      </c>
      <c r="M1225">
        <v>47.793978284434999</v>
      </c>
      <c r="N1225">
        <v>1.19953801604944</v>
      </c>
      <c r="O1225">
        <v>25.3532498990714</v>
      </c>
      <c r="P1225">
        <v>59.806451612903203</v>
      </c>
      <c r="Q1225">
        <v>9.7120047643317997E-2</v>
      </c>
    </row>
    <row r="1226" spans="1:17" hidden="1" x14ac:dyDescent="0.3">
      <c r="A1226" t="s">
        <v>2612</v>
      </c>
      <c r="B1226" t="s">
        <v>2613</v>
      </c>
      <c r="C1226" t="str">
        <f>IFERROR(VLOOKUP(Table1[[#This Row],[Ticker]],[1]!Table2[[Symbol]:[Industry]],2,FALSE),"-")</f>
        <v>-</v>
      </c>
      <c r="D1226" t="s">
        <v>380</v>
      </c>
      <c r="E1226">
        <v>1651.4151959999999</v>
      </c>
      <c r="F1226">
        <v>267.10000000000002</v>
      </c>
      <c r="G1226">
        <v>-6.7190714584868001</v>
      </c>
      <c r="H1226">
        <v>-12.725912932966899</v>
      </c>
      <c r="I1226">
        <v>7.2620610489616801</v>
      </c>
      <c r="J1226">
        <v>-3.7569407477557002</v>
      </c>
      <c r="K1226">
        <v>272.39505012870899</v>
      </c>
      <c r="L1226">
        <v>251.17554939678499</v>
      </c>
      <c r="M1226">
        <v>35.727483288759402</v>
      </c>
      <c r="N1226">
        <v>0.89585050705247404</v>
      </c>
      <c r="O1226">
        <v>16.791463871209199</v>
      </c>
      <c r="P1226">
        <v>32.375170363028097</v>
      </c>
      <c r="Q1226">
        <v>0.13116580100893699</v>
      </c>
    </row>
    <row r="1227" spans="1:17" hidden="1" x14ac:dyDescent="0.3">
      <c r="A1227" t="s">
        <v>2614</v>
      </c>
      <c r="B1227" t="s">
        <v>2615</v>
      </c>
      <c r="C1227" t="str">
        <f>IFERROR(VLOOKUP(Table1[[#This Row],[Ticker]],[1]!Table2[[Symbol]:[Industry]],2,FALSE),"-")</f>
        <v>-</v>
      </c>
      <c r="D1227" t="s">
        <v>846</v>
      </c>
      <c r="E1227">
        <v>1649.83696336</v>
      </c>
      <c r="F1227">
        <v>185.8</v>
      </c>
      <c r="G1227">
        <v>-5.4133992404192899</v>
      </c>
      <c r="H1227">
        <v>-9.6038478522426001</v>
      </c>
      <c r="I1227">
        <v>7.7773293414726297</v>
      </c>
      <c r="J1227">
        <v>-4.2495354103736904</v>
      </c>
      <c r="M1227">
        <v>41.385017193289897</v>
      </c>
      <c r="O1227">
        <v>23.789020452098999</v>
      </c>
      <c r="P1227">
        <v>34.637681159420197</v>
      </c>
    </row>
    <row r="1228" spans="1:17" hidden="1" x14ac:dyDescent="0.3">
      <c r="A1228" t="s">
        <v>2616</v>
      </c>
      <c r="B1228" t="s">
        <v>2617</v>
      </c>
      <c r="C1228" t="str">
        <f>IFERROR(VLOOKUP(Table1[[#This Row],[Ticker]],[1]!Table2[[Symbol]:[Industry]],2,FALSE),"-")</f>
        <v>-</v>
      </c>
      <c r="D1228" t="s">
        <v>130</v>
      </c>
      <c r="E1228">
        <v>1635.9240773500001</v>
      </c>
      <c r="F1228">
        <v>239.3</v>
      </c>
      <c r="G1228">
        <v>-17.533738215771699</v>
      </c>
      <c r="H1228">
        <v>-12.3740199810637</v>
      </c>
      <c r="I1228">
        <v>-40.565748098069299</v>
      </c>
      <c r="J1228">
        <v>-8.7714865278900493</v>
      </c>
      <c r="K1228">
        <v>261.64360440787698</v>
      </c>
      <c r="L1228">
        <v>270.56716067995097</v>
      </c>
      <c r="M1228">
        <v>34.567071514694099</v>
      </c>
      <c r="N1228">
        <v>1.0171037720996801</v>
      </c>
      <c r="O1228">
        <v>67.404931048892607</v>
      </c>
      <c r="P1228">
        <v>19.7997496871088</v>
      </c>
      <c r="Q1228">
        <v>0.110291290410708</v>
      </c>
    </row>
    <row r="1229" spans="1:17" hidden="1" x14ac:dyDescent="0.3">
      <c r="A1229" t="s">
        <v>2618</v>
      </c>
      <c r="B1229" t="s">
        <v>2619</v>
      </c>
      <c r="C1229" t="str">
        <f>IFERROR(VLOOKUP(Table1[[#This Row],[Ticker]],[1]!Table2[[Symbol]:[Industry]],2,FALSE),"-")</f>
        <v>-</v>
      </c>
      <c r="D1229" t="s">
        <v>138</v>
      </c>
      <c r="E1229">
        <v>1635.39285606</v>
      </c>
      <c r="F1229">
        <v>128.34</v>
      </c>
      <c r="G1229">
        <v>31.565988489098899</v>
      </c>
      <c r="H1229">
        <v>-16.063135452855999</v>
      </c>
      <c r="I1229">
        <v>-7.3349046193996204</v>
      </c>
      <c r="J1229">
        <v>-11.400943097461299</v>
      </c>
      <c r="K1229">
        <v>129.51949336502</v>
      </c>
      <c r="L1229">
        <v>110.000858563816</v>
      </c>
      <c r="M1229">
        <v>41.970106477934699</v>
      </c>
      <c r="N1229">
        <v>0.59440434374828999</v>
      </c>
      <c r="O1229">
        <v>17.617266635499401</v>
      </c>
      <c r="P1229">
        <v>94.013605442176797</v>
      </c>
      <c r="Q1229">
        <v>6.6934163758939E-2</v>
      </c>
    </row>
    <row r="1230" spans="1:17" hidden="1" x14ac:dyDescent="0.3">
      <c r="A1230" t="s">
        <v>2620</v>
      </c>
      <c r="B1230" t="s">
        <v>2621</v>
      </c>
      <c r="C1230" t="str">
        <f>IFERROR(VLOOKUP(Table1[[#This Row],[Ticker]],[1]!Table2[[Symbol]:[Industry]],2,FALSE),"-")</f>
        <v>-</v>
      </c>
      <c r="D1230" t="s">
        <v>46</v>
      </c>
      <c r="E1230">
        <v>1635.0052499999999</v>
      </c>
      <c r="F1230">
        <v>414.45</v>
      </c>
      <c r="G1230">
        <v>7.8386029322546902</v>
      </c>
      <c r="H1230">
        <v>-11.7029171956138</v>
      </c>
      <c r="I1230">
        <v>35.629705911894099</v>
      </c>
      <c r="J1230">
        <v>-8.6674097820805098</v>
      </c>
      <c r="K1230">
        <v>418.38921018731003</v>
      </c>
      <c r="L1230">
        <v>343.47617596183301</v>
      </c>
      <c r="M1230">
        <v>37.095611233964597</v>
      </c>
      <c r="N1230">
        <v>0.49274881009882099</v>
      </c>
      <c r="O1230">
        <v>20.026541199179601</v>
      </c>
      <c r="P1230">
        <v>80.078209863132699</v>
      </c>
      <c r="Q1230">
        <v>6.9575088982021999E-2</v>
      </c>
    </row>
    <row r="1231" spans="1:17" hidden="1" x14ac:dyDescent="0.3">
      <c r="A1231" t="s">
        <v>2622</v>
      </c>
      <c r="B1231" t="s">
        <v>2623</v>
      </c>
      <c r="C1231" t="str">
        <f>IFERROR(VLOOKUP(Table1[[#This Row],[Ticker]],[1]!Table2[[Symbol]:[Industry]],2,FALSE),"-")</f>
        <v>-</v>
      </c>
      <c r="D1231" t="s">
        <v>2204</v>
      </c>
      <c r="E1231">
        <v>1631.9328963200001</v>
      </c>
      <c r="F1231">
        <v>316.3</v>
      </c>
      <c r="G1231">
        <v>20.149143770818799</v>
      </c>
      <c r="H1231">
        <v>-12.839695502281099</v>
      </c>
      <c r="I1231">
        <v>33.339872352710699</v>
      </c>
      <c r="J1231">
        <v>-11.780716621135101</v>
      </c>
      <c r="M1231">
        <v>25.954810438057802</v>
      </c>
      <c r="O1231">
        <v>31.7578248498261</v>
      </c>
      <c r="P1231">
        <v>51.339712918660197</v>
      </c>
    </row>
    <row r="1232" spans="1:17" hidden="1" x14ac:dyDescent="0.3">
      <c r="A1232" t="s">
        <v>2624</v>
      </c>
      <c r="B1232" t="s">
        <v>2625</v>
      </c>
      <c r="C1232" t="str">
        <f>IFERROR(VLOOKUP(Table1[[#This Row],[Ticker]],[1]!Table2[[Symbol]:[Industry]],2,FALSE),"-")</f>
        <v>-</v>
      </c>
      <c r="D1232" t="s">
        <v>260</v>
      </c>
      <c r="E1232">
        <v>1629.16</v>
      </c>
      <c r="F1232">
        <v>1253.2</v>
      </c>
      <c r="G1232">
        <v>72.196421982286495</v>
      </c>
      <c r="H1232">
        <v>-3.2014688715316799</v>
      </c>
      <c r="I1232">
        <v>69.991578731388898</v>
      </c>
      <c r="J1232">
        <v>-3.6362669712128302</v>
      </c>
      <c r="K1232">
        <v>1268.09031211306</v>
      </c>
      <c r="L1232">
        <v>1006.54983621176</v>
      </c>
      <c r="M1232">
        <v>42.793948524759003</v>
      </c>
      <c r="N1232">
        <v>0.31120138518210499</v>
      </c>
      <c r="O1232">
        <v>25.271305458027399</v>
      </c>
      <c r="P1232">
        <v>107.82752902155799</v>
      </c>
      <c r="Q1232">
        <v>7.5517892063677997E-2</v>
      </c>
    </row>
    <row r="1233" spans="1:17" hidden="1" x14ac:dyDescent="0.3">
      <c r="A1233" t="s">
        <v>2626</v>
      </c>
      <c r="B1233" t="s">
        <v>2627</v>
      </c>
      <c r="C1233" t="str">
        <f>IFERROR(VLOOKUP(Table1[[#This Row],[Ticker]],[1]!Table2[[Symbol]:[Industry]],2,FALSE),"-")</f>
        <v>-</v>
      </c>
      <c r="D1233" t="s">
        <v>68</v>
      </c>
      <c r="E1233">
        <v>1629.0345</v>
      </c>
      <c r="F1233">
        <v>53000</v>
      </c>
      <c r="G1233">
        <v>242.848863471762</v>
      </c>
      <c r="H1233">
        <v>-3.2128366292669699</v>
      </c>
      <c r="I1233">
        <v>74.515018436960105</v>
      </c>
      <c r="J1233">
        <v>0.83221893079077003</v>
      </c>
      <c r="K1233">
        <v>48056.138439963601</v>
      </c>
      <c r="L1233">
        <v>33182.598664425997</v>
      </c>
      <c r="M1233">
        <v>42.919413320889397</v>
      </c>
      <c r="N1233">
        <v>0.50334146600190899</v>
      </c>
      <c r="O1233">
        <v>26.413207547169801</v>
      </c>
      <c r="P1233">
        <v>270.62937062936999</v>
      </c>
      <c r="Q1233">
        <v>8.4120567017679004E-2</v>
      </c>
    </row>
    <row r="1234" spans="1:17" hidden="1" x14ac:dyDescent="0.3">
      <c r="A1234" t="s">
        <v>2628</v>
      </c>
      <c r="B1234" t="s">
        <v>2629</v>
      </c>
      <c r="C1234" t="str">
        <f>IFERROR(VLOOKUP(Table1[[#This Row],[Ticker]],[1]!Table2[[Symbol]:[Industry]],2,FALSE),"-")</f>
        <v>-</v>
      </c>
      <c r="D1234" t="s">
        <v>558</v>
      </c>
      <c r="E1234">
        <v>1624.478043375</v>
      </c>
      <c r="F1234">
        <v>272.25</v>
      </c>
      <c r="G1234">
        <v>1.0220776147680599</v>
      </c>
      <c r="H1234">
        <v>10.0327696129222</v>
      </c>
      <c r="I1234">
        <v>-1.4119099482880899</v>
      </c>
      <c r="J1234">
        <v>2.0514287595409102</v>
      </c>
      <c r="K1234">
        <v>242.82368066832899</v>
      </c>
      <c r="L1234">
        <v>231.418149066631</v>
      </c>
      <c r="M1234">
        <v>63.142696632043602</v>
      </c>
      <c r="N1234">
        <v>3.2970488886777201</v>
      </c>
      <c r="O1234">
        <v>13.1313131313131</v>
      </c>
      <c r="P1234">
        <v>41.796875</v>
      </c>
      <c r="Q1234">
        <v>4.14359485773E-4</v>
      </c>
    </row>
    <row r="1235" spans="1:17" hidden="1" x14ac:dyDescent="0.3">
      <c r="A1235" t="s">
        <v>2630</v>
      </c>
      <c r="B1235" t="s">
        <v>2631</v>
      </c>
      <c r="C1235" t="str">
        <f>IFERROR(VLOOKUP(Table1[[#This Row],[Ticker]],[1]!Table2[[Symbol]:[Industry]],2,FALSE),"-")</f>
        <v>-</v>
      </c>
      <c r="D1235" t="s">
        <v>130</v>
      </c>
      <c r="E1235">
        <v>1622.8733766</v>
      </c>
      <c r="F1235">
        <v>72.099999999999994</v>
      </c>
      <c r="G1235">
        <v>48.380415667553599</v>
      </c>
      <c r="H1235">
        <v>19.6594675712605</v>
      </c>
      <c r="I1235">
        <v>-16.949636873480198</v>
      </c>
      <c r="J1235">
        <v>11.0067190805586</v>
      </c>
      <c r="K1235">
        <v>64.167717921871102</v>
      </c>
      <c r="L1235">
        <v>58.303038433794498</v>
      </c>
      <c r="M1235">
        <v>62.0257180656507</v>
      </c>
      <c r="N1235">
        <v>2.24264471078811</v>
      </c>
      <c r="O1235">
        <v>19.278779472954199</v>
      </c>
      <c r="P1235">
        <v>100.222160510969</v>
      </c>
      <c r="Q1235">
        <v>6.4030582245288001E-2</v>
      </c>
    </row>
    <row r="1236" spans="1:17" hidden="1" x14ac:dyDescent="0.3">
      <c r="A1236" t="s">
        <v>2632</v>
      </c>
      <c r="B1236" t="s">
        <v>2633</v>
      </c>
      <c r="C1236" t="str">
        <f>IFERROR(VLOOKUP(Table1[[#This Row],[Ticker]],[1]!Table2[[Symbol]:[Industry]],2,FALSE),"-")</f>
        <v>-</v>
      </c>
      <c r="D1236" t="s">
        <v>545</v>
      </c>
      <c r="E1236">
        <v>1611.4889315400001</v>
      </c>
      <c r="F1236">
        <v>460.1</v>
      </c>
      <c r="G1236">
        <v>39.665381376295102</v>
      </c>
      <c r="H1236">
        <v>9.2587705204342203</v>
      </c>
      <c r="I1236">
        <v>-23.0045976060754</v>
      </c>
      <c r="J1236">
        <v>-0.32433188767979099</v>
      </c>
      <c r="K1236">
        <v>376.95760218219999</v>
      </c>
      <c r="L1236">
        <v>345.88856035352097</v>
      </c>
      <c r="M1236">
        <v>69.434494909222806</v>
      </c>
      <c r="N1236">
        <v>2.4284475307881799</v>
      </c>
      <c r="O1236">
        <v>21.430123886111701</v>
      </c>
      <c r="P1236">
        <v>86.011724277339795</v>
      </c>
      <c r="Q1236">
        <v>3.9762180858145001E-2</v>
      </c>
    </row>
    <row r="1237" spans="1:17" hidden="1" x14ac:dyDescent="0.3">
      <c r="A1237" t="s">
        <v>2634</v>
      </c>
      <c r="B1237" t="s">
        <v>2635</v>
      </c>
      <c r="C1237" t="str">
        <f>IFERROR(VLOOKUP(Table1[[#This Row],[Ticker]],[1]!Table2[[Symbol]:[Industry]],2,FALSE),"-")</f>
        <v>-</v>
      </c>
      <c r="D1237" t="s">
        <v>124</v>
      </c>
      <c r="E1237">
        <v>1607.45697727999</v>
      </c>
      <c r="F1237">
        <v>173.6</v>
      </c>
      <c r="G1237">
        <v>50.582972623272397</v>
      </c>
      <c r="H1237">
        <v>-21.435331551951801</v>
      </c>
      <c r="I1237">
        <v>-31.469449849923301</v>
      </c>
      <c r="J1237">
        <v>-7.2320544943018703</v>
      </c>
      <c r="K1237">
        <v>184.727702867651</v>
      </c>
      <c r="L1237">
        <v>164.45218825290499</v>
      </c>
      <c r="M1237">
        <v>33.282488348072398</v>
      </c>
      <c r="N1237">
        <v>0.60307494244242399</v>
      </c>
      <c r="O1237">
        <v>54.11866359447</v>
      </c>
      <c r="P1237">
        <v>96.825396825396794</v>
      </c>
      <c r="Q1237">
        <v>9.2509437447196002E-2</v>
      </c>
    </row>
    <row r="1238" spans="1:17" hidden="1" x14ac:dyDescent="0.3">
      <c r="A1238" t="s">
        <v>2636</v>
      </c>
      <c r="B1238" t="s">
        <v>2637</v>
      </c>
      <c r="C1238" t="str">
        <f>IFERROR(VLOOKUP(Table1[[#This Row],[Ticker]],[1]!Table2[[Symbol]:[Industry]],2,FALSE),"-")</f>
        <v>-</v>
      </c>
      <c r="D1238" t="s">
        <v>422</v>
      </c>
      <c r="E1238">
        <v>1605.8262460240001</v>
      </c>
      <c r="F1238">
        <v>40.04</v>
      </c>
      <c r="G1238">
        <v>37.793861626062998</v>
      </c>
      <c r="H1238">
        <v>-2.0969498207883901</v>
      </c>
      <c r="I1238">
        <v>-9.0396932877389897</v>
      </c>
      <c r="J1238">
        <v>-7.4733043250231797</v>
      </c>
      <c r="K1238">
        <v>39.588832504497098</v>
      </c>
      <c r="L1238">
        <v>34.951566348746198</v>
      </c>
      <c r="M1238">
        <v>47.5797580907564</v>
      </c>
      <c r="N1238">
        <v>1.08245425353467</v>
      </c>
      <c r="O1238">
        <v>16.1338661338661</v>
      </c>
      <c r="P1238">
        <v>96.274509803921504</v>
      </c>
      <c r="Q1238">
        <v>-9.7503981248599995E-3</v>
      </c>
    </row>
    <row r="1239" spans="1:17" hidden="1" x14ac:dyDescent="0.3">
      <c r="A1239" t="s">
        <v>2638</v>
      </c>
      <c r="B1239" t="s">
        <v>2639</v>
      </c>
      <c r="C1239" t="str">
        <f>IFERROR(VLOOKUP(Table1[[#This Row],[Ticker]],[1]!Table2[[Symbol]:[Industry]],2,FALSE),"-")</f>
        <v>-</v>
      </c>
      <c r="D1239" t="s">
        <v>230</v>
      </c>
      <c r="E1239">
        <v>1600.1992848150001</v>
      </c>
      <c r="F1239">
        <v>904.95</v>
      </c>
      <c r="G1239">
        <v>134.832042664244</v>
      </c>
      <c r="H1239">
        <v>-8.3015335114028304</v>
      </c>
      <c r="I1239">
        <v>92.863839548439699</v>
      </c>
      <c r="J1239">
        <v>-5.4850460471591003</v>
      </c>
      <c r="K1239">
        <v>863.27809032366702</v>
      </c>
      <c r="L1239">
        <v>684.52837270543296</v>
      </c>
      <c r="M1239">
        <v>53.529279283745403</v>
      </c>
      <c r="N1239">
        <v>1.1407514474923</v>
      </c>
      <c r="O1239">
        <v>8.8402674180893808</v>
      </c>
      <c r="P1239">
        <v>187.05789056304499</v>
      </c>
      <c r="Q1239">
        <v>0.15968860859517101</v>
      </c>
    </row>
    <row r="1240" spans="1:17" hidden="1" x14ac:dyDescent="0.3">
      <c r="A1240" t="s">
        <v>2640</v>
      </c>
      <c r="B1240" t="s">
        <v>2641</v>
      </c>
      <c r="C1240" t="str">
        <f>IFERROR(VLOOKUP(Table1[[#This Row],[Ticker]],[1]!Table2[[Symbol]:[Industry]],2,FALSE),"-")</f>
        <v>-</v>
      </c>
      <c r="D1240" t="s">
        <v>380</v>
      </c>
      <c r="E1240">
        <v>1599.59897955</v>
      </c>
      <c r="F1240">
        <v>134.97</v>
      </c>
      <c r="G1240">
        <v>3.1663429156427201</v>
      </c>
      <c r="H1240">
        <v>5.6067225946536201</v>
      </c>
      <c r="I1240">
        <v>1.8225821423173301</v>
      </c>
      <c r="J1240">
        <v>-2.2969181745657199</v>
      </c>
      <c r="K1240">
        <v>125.503121935238</v>
      </c>
      <c r="L1240">
        <v>117.88064452114401</v>
      </c>
      <c r="M1240">
        <v>60.693692264783003</v>
      </c>
      <c r="N1240">
        <v>1.2411873764853001</v>
      </c>
      <c r="O1240">
        <v>15.655330814255001</v>
      </c>
      <c r="P1240">
        <v>42.9766949152542</v>
      </c>
      <c r="Q1240">
        <v>5.5095251755306003E-2</v>
      </c>
    </row>
    <row r="1241" spans="1:17" hidden="1" x14ac:dyDescent="0.3">
      <c r="A1241" t="s">
        <v>2642</v>
      </c>
      <c r="B1241" t="s">
        <v>2643</v>
      </c>
      <c r="C1241" t="str">
        <f>IFERROR(VLOOKUP(Table1[[#This Row],[Ticker]],[1]!Table2[[Symbol]:[Industry]],2,FALSE),"-")</f>
        <v>-</v>
      </c>
      <c r="D1241" t="s">
        <v>545</v>
      </c>
      <c r="E1241">
        <v>1598.0448366389901</v>
      </c>
      <c r="F1241">
        <v>92.91</v>
      </c>
      <c r="G1241">
        <v>19.064582693550701</v>
      </c>
      <c r="H1241">
        <v>-5.44263025761453</v>
      </c>
      <c r="I1241">
        <v>4.0523006872846699</v>
      </c>
      <c r="J1241">
        <v>-9.4952908157979099</v>
      </c>
      <c r="K1241">
        <v>91.906268134312697</v>
      </c>
      <c r="L1241">
        <v>80.447101951456801</v>
      </c>
      <c r="M1241">
        <v>41.548904373648199</v>
      </c>
      <c r="N1241">
        <v>0.75085346436537703</v>
      </c>
      <c r="O1241">
        <v>12.9587773113766</v>
      </c>
      <c r="P1241">
        <v>66.058981233243898</v>
      </c>
      <c r="Q1241">
        <v>-1.8087483690576001E-2</v>
      </c>
    </row>
    <row r="1242" spans="1:17" hidden="1" x14ac:dyDescent="0.3">
      <c r="A1242" t="s">
        <v>2644</v>
      </c>
      <c r="B1242" t="s">
        <v>2645</v>
      </c>
      <c r="C1242" t="str">
        <f>IFERROR(VLOOKUP(Table1[[#This Row],[Ticker]],[1]!Table2[[Symbol]:[Industry]],2,FALSE),"-")</f>
        <v>-</v>
      </c>
      <c r="D1242" t="s">
        <v>210</v>
      </c>
      <c r="E1242">
        <v>1596.0047999999999</v>
      </c>
      <c r="F1242">
        <v>1278.8499999999999</v>
      </c>
      <c r="G1242">
        <v>40.192218388371202</v>
      </c>
      <c r="H1242">
        <v>8.26469649032666</v>
      </c>
      <c r="I1242">
        <v>-1.0677478443831301</v>
      </c>
      <c r="J1242">
        <v>-4.8635524446739096</v>
      </c>
      <c r="K1242">
        <v>1152.3562315479201</v>
      </c>
      <c r="L1242">
        <v>1027.13619299231</v>
      </c>
      <c r="M1242">
        <v>57.144034463333703</v>
      </c>
      <c r="N1242">
        <v>2.6062350171935398</v>
      </c>
      <c r="O1242">
        <v>17.2928803221644</v>
      </c>
      <c r="P1242">
        <v>70.752386674677794</v>
      </c>
      <c r="Q1242">
        <v>2.8877025740159001E-2</v>
      </c>
    </row>
    <row r="1243" spans="1:17" hidden="1" x14ac:dyDescent="0.3">
      <c r="A1243" t="s">
        <v>2646</v>
      </c>
      <c r="B1243" t="s">
        <v>2647</v>
      </c>
      <c r="C1243" t="str">
        <f>IFERROR(VLOOKUP(Table1[[#This Row],[Ticker]],[1]!Table2[[Symbol]:[Industry]],2,FALSE),"-")</f>
        <v>-</v>
      </c>
      <c r="D1243" t="s">
        <v>380</v>
      </c>
      <c r="E1243">
        <v>1595.9293132319999</v>
      </c>
      <c r="F1243">
        <v>78.37</v>
      </c>
      <c r="G1243">
        <v>-5.5107491071191603</v>
      </c>
      <c r="H1243">
        <v>-12.979686825427899</v>
      </c>
      <c r="I1243">
        <v>-32.540566501425403</v>
      </c>
      <c r="J1243">
        <v>-9.4868185994755692</v>
      </c>
      <c r="K1243">
        <v>82.321306486313603</v>
      </c>
      <c r="L1243">
        <v>78.929176543371497</v>
      </c>
      <c r="M1243">
        <v>35.031878649600301</v>
      </c>
      <c r="N1243">
        <v>0.58085545903992397</v>
      </c>
      <c r="O1243">
        <v>37.169835396197499</v>
      </c>
      <c r="P1243">
        <v>26.403225806451601</v>
      </c>
      <c r="Q1243">
        <v>3.2430828012469999E-2</v>
      </c>
    </row>
    <row r="1244" spans="1:17" hidden="1" x14ac:dyDescent="0.3">
      <c r="A1244" t="s">
        <v>2648</v>
      </c>
      <c r="B1244" t="s">
        <v>2649</v>
      </c>
      <c r="C1244" t="str">
        <f>IFERROR(VLOOKUP(Table1[[#This Row],[Ticker]],[1]!Table2[[Symbol]:[Industry]],2,FALSE),"-")</f>
        <v>-</v>
      </c>
      <c r="D1244" t="s">
        <v>130</v>
      </c>
      <c r="E1244">
        <v>1590.4569825599999</v>
      </c>
      <c r="F1244">
        <v>13.28</v>
      </c>
      <c r="G1244">
        <v>-21.038179717606202</v>
      </c>
      <c r="H1244">
        <v>-8.2482888246141002</v>
      </c>
      <c r="I1244">
        <v>-31.745568522203801</v>
      </c>
      <c r="J1244">
        <v>-6.98362136148479</v>
      </c>
      <c r="K1244">
        <v>13.733601537894099</v>
      </c>
      <c r="L1244">
        <v>13.404698281844199</v>
      </c>
      <c r="M1244">
        <v>40.446670068916397</v>
      </c>
      <c r="N1244">
        <v>1.55915160620183</v>
      </c>
      <c r="O1244">
        <v>38.554216867469798</v>
      </c>
      <c r="P1244">
        <v>70.256410256410206</v>
      </c>
      <c r="Q1244">
        <v>5.4290756227840999E-2</v>
      </c>
    </row>
    <row r="1245" spans="1:17" hidden="1" x14ac:dyDescent="0.3">
      <c r="A1245" t="s">
        <v>2650</v>
      </c>
      <c r="B1245" t="s">
        <v>2651</v>
      </c>
      <c r="C1245" t="str">
        <f>IFERROR(VLOOKUP(Table1[[#This Row],[Ticker]],[1]!Table2[[Symbol]:[Industry]],2,FALSE),"-")</f>
        <v>-</v>
      </c>
      <c r="D1245" t="s">
        <v>21</v>
      </c>
      <c r="E1245">
        <v>1587.17071485</v>
      </c>
      <c r="F1245">
        <v>1248.45</v>
      </c>
      <c r="G1245">
        <v>96.278963170797596</v>
      </c>
      <c r="H1245">
        <v>-1.33313900342542</v>
      </c>
      <c r="I1245">
        <v>67.722577068770093</v>
      </c>
      <c r="J1245">
        <v>-5.1052094359713998</v>
      </c>
      <c r="K1245">
        <v>1238.54959080499</v>
      </c>
      <c r="L1245">
        <v>991.38377547384505</v>
      </c>
      <c r="M1245">
        <v>43.580285190026601</v>
      </c>
      <c r="N1245">
        <v>1.2108314240151401</v>
      </c>
      <c r="O1245">
        <v>17.649885858464401</v>
      </c>
      <c r="P1245">
        <v>133.333333333333</v>
      </c>
      <c r="Q1245">
        <v>0.170071539156887</v>
      </c>
    </row>
    <row r="1246" spans="1:17" hidden="1" x14ac:dyDescent="0.3">
      <c r="A1246" t="s">
        <v>2652</v>
      </c>
      <c r="B1246" t="s">
        <v>2653</v>
      </c>
      <c r="C1246" t="str">
        <f>IFERROR(VLOOKUP(Table1[[#This Row],[Ticker]],[1]!Table2[[Symbol]:[Industry]],2,FALSE),"-")</f>
        <v>-</v>
      </c>
      <c r="D1246" t="s">
        <v>407</v>
      </c>
      <c r="E1246">
        <v>1576.2061900000001</v>
      </c>
      <c r="F1246">
        <v>650</v>
      </c>
      <c r="G1246">
        <v>-33.138353608038997</v>
      </c>
      <c r="H1246">
        <v>-10.7118008635696</v>
      </c>
      <c r="I1246">
        <v>-23.127127822031301</v>
      </c>
      <c r="J1246">
        <v>-3.6619650013229599</v>
      </c>
      <c r="K1246">
        <v>682.20821118815604</v>
      </c>
      <c r="L1246">
        <v>700.93542857967202</v>
      </c>
      <c r="M1246">
        <v>34.5140883189721</v>
      </c>
      <c r="N1246">
        <v>0.55075279706685698</v>
      </c>
      <c r="O1246">
        <v>41.538461538461497</v>
      </c>
      <c r="P1246">
        <v>3.8338658146964901</v>
      </c>
      <c r="Q1246">
        <v>-8.7846262785169996E-3</v>
      </c>
    </row>
    <row r="1247" spans="1:17" hidden="1" x14ac:dyDescent="0.3">
      <c r="A1247" t="s">
        <v>2654</v>
      </c>
      <c r="B1247" t="s">
        <v>2655</v>
      </c>
      <c r="C1247" t="str">
        <f>IFERROR(VLOOKUP(Table1[[#This Row],[Ticker]],[1]!Table2[[Symbol]:[Industry]],2,FALSE),"-")</f>
        <v>-</v>
      </c>
      <c r="D1247" t="s">
        <v>1501</v>
      </c>
      <c r="E1247">
        <v>1569.5983779999999</v>
      </c>
      <c r="F1247">
        <v>116</v>
      </c>
      <c r="G1247">
        <v>12.0067051847447</v>
      </c>
      <c r="H1247">
        <v>-1.5599008278880899</v>
      </c>
      <c r="I1247">
        <v>-20.800945521723499</v>
      </c>
      <c r="J1247">
        <v>-5.0343645828743702</v>
      </c>
      <c r="K1247">
        <v>113.738177858366</v>
      </c>
      <c r="L1247">
        <v>109.62615198838699</v>
      </c>
      <c r="M1247">
        <v>42.403598993852</v>
      </c>
      <c r="N1247">
        <v>1.7841640983553699</v>
      </c>
      <c r="O1247">
        <v>33.448275862068897</v>
      </c>
      <c r="P1247">
        <v>50.064683053040099</v>
      </c>
      <c r="Q1247">
        <v>4.2779552117422001E-2</v>
      </c>
    </row>
    <row r="1248" spans="1:17" hidden="1" x14ac:dyDescent="0.3">
      <c r="A1248" t="s">
        <v>2656</v>
      </c>
      <c r="B1248" t="s">
        <v>2657</v>
      </c>
      <c r="C1248" t="str">
        <f>IFERROR(VLOOKUP(Table1[[#This Row],[Ticker]],[1]!Table2[[Symbol]:[Industry]],2,FALSE),"-")</f>
        <v>-</v>
      </c>
      <c r="D1248" t="s">
        <v>46</v>
      </c>
      <c r="E1248">
        <v>1566.3187386</v>
      </c>
      <c r="F1248">
        <v>1469.05</v>
      </c>
      <c r="G1248">
        <v>134.03838998686399</v>
      </c>
      <c r="H1248">
        <v>15.8532221169413</v>
      </c>
      <c r="I1248">
        <v>5.5994757427786404</v>
      </c>
      <c r="J1248">
        <v>1.3706111506337399</v>
      </c>
      <c r="K1248">
        <v>1237.17327109964</v>
      </c>
      <c r="L1248">
        <v>1063.41125366856</v>
      </c>
      <c r="M1248">
        <v>66.386474904790106</v>
      </c>
      <c r="N1248">
        <v>1.8073643631187499</v>
      </c>
      <c r="O1248">
        <v>1.7664477042986999</v>
      </c>
      <c r="P1248">
        <v>177.02244012822899</v>
      </c>
      <c r="Q1248">
        <v>0.142367639944841</v>
      </c>
    </row>
    <row r="1249" spans="1:17" hidden="1" x14ac:dyDescent="0.3">
      <c r="A1249" t="s">
        <v>2658</v>
      </c>
      <c r="B1249" t="s">
        <v>2659</v>
      </c>
      <c r="C1249" t="str">
        <f>IFERROR(VLOOKUP(Table1[[#This Row],[Ticker]],[1]!Table2[[Symbol]:[Industry]],2,FALSE),"-")</f>
        <v>-</v>
      </c>
      <c r="D1249" t="s">
        <v>51</v>
      </c>
      <c r="E1249">
        <v>1552.25942012</v>
      </c>
      <c r="F1249">
        <v>2512.5500000000002</v>
      </c>
      <c r="G1249">
        <v>-9.5742808892039495</v>
      </c>
      <c r="H1249">
        <v>1.32104780563043</v>
      </c>
      <c r="I1249">
        <v>19.4379843578193</v>
      </c>
      <c r="J1249">
        <v>-2.3505694522517699</v>
      </c>
      <c r="K1249">
        <v>2471.50715815278</v>
      </c>
      <c r="L1249">
        <v>2222.1988420194398</v>
      </c>
      <c r="M1249">
        <v>44.705288403469801</v>
      </c>
      <c r="N1249">
        <v>1.12892212379333</v>
      </c>
      <c r="O1249">
        <v>12.3917931981452</v>
      </c>
      <c r="P1249">
        <v>45.393785081881802</v>
      </c>
      <c r="Q1249">
        <v>1.419194977813E-2</v>
      </c>
    </row>
    <row r="1250" spans="1:17" hidden="1" x14ac:dyDescent="0.3">
      <c r="A1250" t="s">
        <v>2660</v>
      </c>
      <c r="B1250" t="s">
        <v>2661</v>
      </c>
      <c r="C1250" t="str">
        <f>IFERROR(VLOOKUP(Table1[[#This Row],[Ticker]],[1]!Table2[[Symbol]:[Industry]],2,FALSE),"-")</f>
        <v>-</v>
      </c>
      <c r="D1250" t="s">
        <v>595</v>
      </c>
      <c r="E1250">
        <v>1550.28406</v>
      </c>
      <c r="F1250">
        <v>1322.65</v>
      </c>
      <c r="G1250">
        <v>46.746689243922198</v>
      </c>
      <c r="H1250">
        <v>49.0875649797823</v>
      </c>
      <c r="I1250">
        <v>40.211493329823199</v>
      </c>
      <c r="J1250">
        <v>-5.8995793148232698</v>
      </c>
      <c r="K1250">
        <v>1030.63127272016</v>
      </c>
      <c r="L1250">
        <v>875.42583059225296</v>
      </c>
      <c r="M1250">
        <v>75.732471403351397</v>
      </c>
      <c r="N1250">
        <v>1.97406586327071</v>
      </c>
      <c r="O1250">
        <v>9.6283975352511995</v>
      </c>
      <c r="P1250">
        <v>87.7297565822156</v>
      </c>
    </row>
    <row r="1251" spans="1:17" hidden="1" x14ac:dyDescent="0.3">
      <c r="A1251" t="s">
        <v>2662</v>
      </c>
      <c r="B1251" t="s">
        <v>2663</v>
      </c>
      <c r="C1251" t="str">
        <f>IFERROR(VLOOKUP(Table1[[#This Row],[Ticker]],[1]!Table2[[Symbol]:[Industry]],2,FALSE),"-")</f>
        <v>-</v>
      </c>
      <c r="D1251" t="s">
        <v>347</v>
      </c>
      <c r="E1251">
        <v>1547.922127825</v>
      </c>
      <c r="F1251">
        <v>865.75</v>
      </c>
      <c r="G1251">
        <v>-53.046966665869398</v>
      </c>
      <c r="H1251">
        <v>-3.3564122215279699</v>
      </c>
      <c r="I1251">
        <v>-17.3097624537446</v>
      </c>
      <c r="J1251">
        <v>-0.77694197882350602</v>
      </c>
      <c r="K1251">
        <v>837.88709547379301</v>
      </c>
      <c r="L1251">
        <v>917.73436473940899</v>
      </c>
      <c r="M1251">
        <v>54.430323025399403</v>
      </c>
      <c r="N1251">
        <v>0.91261890279311098</v>
      </c>
      <c r="O1251">
        <v>51.129078833381399</v>
      </c>
      <c r="P1251">
        <v>28.278263446436501</v>
      </c>
      <c r="Q1251">
        <v>-3.2908760393690001E-3</v>
      </c>
    </row>
    <row r="1252" spans="1:17" hidden="1" x14ac:dyDescent="0.3">
      <c r="A1252" t="s">
        <v>2664</v>
      </c>
      <c r="B1252" t="s">
        <v>2665</v>
      </c>
      <c r="C1252" t="str">
        <f>IFERROR(VLOOKUP(Table1[[#This Row],[Ticker]],[1]!Table2[[Symbol]:[Industry]],2,FALSE),"-")</f>
        <v>-</v>
      </c>
      <c r="D1252" t="s">
        <v>230</v>
      </c>
      <c r="E1252">
        <v>1546.5287596600001</v>
      </c>
      <c r="F1252">
        <v>404.65</v>
      </c>
      <c r="G1252">
        <v>-32.671719378613098</v>
      </c>
      <c r="H1252">
        <v>-9.2757466799280301</v>
      </c>
      <c r="I1252">
        <v>-44.0027278850824</v>
      </c>
      <c r="J1252">
        <v>-2.9570043113290798</v>
      </c>
      <c r="K1252">
        <v>436.91256410126601</v>
      </c>
      <c r="L1252">
        <v>481.240147857556</v>
      </c>
      <c r="M1252">
        <v>19.561631010296399</v>
      </c>
      <c r="N1252">
        <v>0.59764242944706303</v>
      </c>
      <c r="O1252">
        <v>57.024589151118199</v>
      </c>
      <c r="P1252">
        <v>6.4868421052631504</v>
      </c>
    </row>
    <row r="1253" spans="1:17" hidden="1" x14ac:dyDescent="0.3">
      <c r="A1253" t="s">
        <v>2666</v>
      </c>
      <c r="B1253" t="s">
        <v>2667</v>
      </c>
      <c r="C1253" t="str">
        <f>IFERROR(VLOOKUP(Table1[[#This Row],[Ticker]],[1]!Table2[[Symbol]:[Industry]],2,FALSE),"-")</f>
        <v>-</v>
      </c>
      <c r="D1253" t="s">
        <v>595</v>
      </c>
      <c r="E1253">
        <v>1540.3572715549999</v>
      </c>
      <c r="F1253">
        <v>704.95</v>
      </c>
      <c r="G1253">
        <v>33.582020370412998</v>
      </c>
      <c r="H1253">
        <v>8.2303216053624002</v>
      </c>
      <c r="I1253">
        <v>51.245658539819701</v>
      </c>
      <c r="J1253">
        <v>15.2371345185033</v>
      </c>
      <c r="K1253">
        <v>581.46053607406998</v>
      </c>
      <c r="L1253">
        <v>510.14429655380002</v>
      </c>
      <c r="M1253">
        <v>87.842029863126598</v>
      </c>
      <c r="N1253">
        <v>2.0690747593577399</v>
      </c>
      <c r="O1253">
        <v>1.2837789914178199</v>
      </c>
      <c r="P1253">
        <v>86.618133686300396</v>
      </c>
      <c r="Q1253">
        <v>3.5275480426766002E-2</v>
      </c>
    </row>
    <row r="1254" spans="1:17" hidden="1" x14ac:dyDescent="0.3">
      <c r="A1254" t="s">
        <v>2668</v>
      </c>
      <c r="B1254" t="s">
        <v>2669</v>
      </c>
      <c r="C1254" t="str">
        <f>IFERROR(VLOOKUP(Table1[[#This Row],[Ticker]],[1]!Table2[[Symbol]:[Industry]],2,FALSE),"-")</f>
        <v>-</v>
      </c>
      <c r="D1254" t="s">
        <v>40</v>
      </c>
      <c r="E1254">
        <v>1536.72775</v>
      </c>
      <c r="F1254">
        <v>45.77</v>
      </c>
      <c r="G1254">
        <v>-9.5303027483639404</v>
      </c>
      <c r="H1254">
        <v>3.2400830797653799</v>
      </c>
      <c r="I1254">
        <v>-1.03299572330006</v>
      </c>
      <c r="J1254">
        <v>5.0785553742594898</v>
      </c>
      <c r="K1254">
        <v>46.358596967977398</v>
      </c>
      <c r="L1254">
        <v>45.806098948736697</v>
      </c>
      <c r="M1254">
        <v>44.446665069445601</v>
      </c>
      <c r="N1254">
        <v>2.3071460968471702</v>
      </c>
      <c r="O1254">
        <v>73.454227660039294</v>
      </c>
      <c r="P1254">
        <v>34.617647058823501</v>
      </c>
      <c r="Q1254">
        <v>0.22991105342920401</v>
      </c>
    </row>
    <row r="1255" spans="1:17" hidden="1" x14ac:dyDescent="0.3">
      <c r="A1255" t="s">
        <v>2670</v>
      </c>
      <c r="B1255" t="s">
        <v>2671</v>
      </c>
      <c r="C1255" t="str">
        <f>IFERROR(VLOOKUP(Table1[[#This Row],[Ticker]],[1]!Table2[[Symbol]:[Industry]],2,FALSE),"-")</f>
        <v>-</v>
      </c>
      <c r="D1255" t="s">
        <v>92</v>
      </c>
      <c r="E1255">
        <v>1535.25976988</v>
      </c>
      <c r="F1255">
        <v>602.04999999999995</v>
      </c>
      <c r="G1255">
        <v>122.392895442488</v>
      </c>
      <c r="H1255">
        <v>-9.2372215170448708</v>
      </c>
      <c r="I1255">
        <v>32.722903014205698</v>
      </c>
      <c r="J1255">
        <v>0.111594607817692</v>
      </c>
      <c r="K1255">
        <v>572.35611361728604</v>
      </c>
      <c r="L1255">
        <v>440.87745812327501</v>
      </c>
      <c r="M1255">
        <v>48.790274476812499</v>
      </c>
      <c r="N1255">
        <v>0.64589303697128497</v>
      </c>
      <c r="O1255">
        <v>17.930404451457498</v>
      </c>
      <c r="P1255">
        <v>202.082288008028</v>
      </c>
      <c r="Q1255">
        <v>0.19583993401764299</v>
      </c>
    </row>
    <row r="1256" spans="1:17" hidden="1" x14ac:dyDescent="0.3">
      <c r="A1256" t="s">
        <v>2672</v>
      </c>
      <c r="B1256" t="s">
        <v>2673</v>
      </c>
      <c r="C1256" t="str">
        <f>IFERROR(VLOOKUP(Table1[[#This Row],[Ticker]],[1]!Table2[[Symbol]:[Industry]],2,FALSE),"-")</f>
        <v>-</v>
      </c>
      <c r="D1256" t="s">
        <v>595</v>
      </c>
      <c r="E1256">
        <v>1523.1322651999999</v>
      </c>
      <c r="F1256">
        <v>154.69999999999999</v>
      </c>
      <c r="G1256">
        <v>-0.42161583222597399</v>
      </c>
      <c r="H1256">
        <v>-1.6967349805490599</v>
      </c>
      <c r="I1256">
        <v>-16.2043768085877</v>
      </c>
      <c r="J1256">
        <v>-7.3240686249370901</v>
      </c>
      <c r="K1256">
        <v>138.66782994082101</v>
      </c>
      <c r="L1256">
        <v>139.02789011099301</v>
      </c>
      <c r="M1256">
        <v>65.626500656034395</v>
      </c>
      <c r="N1256">
        <v>3.2208773241865298</v>
      </c>
      <c r="O1256">
        <v>21.493212669683199</v>
      </c>
      <c r="P1256">
        <v>35.109170305676798</v>
      </c>
      <c r="Q1256">
        <v>-6.4097286567885006E-2</v>
      </c>
    </row>
    <row r="1257" spans="1:17" hidden="1" x14ac:dyDescent="0.3">
      <c r="A1257" t="s">
        <v>2674</v>
      </c>
      <c r="B1257" t="s">
        <v>2675</v>
      </c>
      <c r="C1257" t="str">
        <f>IFERROR(VLOOKUP(Table1[[#This Row],[Ticker]],[1]!Table2[[Symbol]:[Industry]],2,FALSE),"-")</f>
        <v>-</v>
      </c>
      <c r="D1257" t="s">
        <v>166</v>
      </c>
      <c r="E1257">
        <v>1520.0204526</v>
      </c>
      <c r="F1257">
        <v>1239.5999999999999</v>
      </c>
      <c r="G1257">
        <v>2.4091503790014999</v>
      </c>
      <c r="H1257">
        <v>-12.735122174750201</v>
      </c>
      <c r="I1257">
        <v>12.8946990795485</v>
      </c>
      <c r="J1257">
        <v>-7.9197123210415397</v>
      </c>
      <c r="K1257">
        <v>1279.05278053246</v>
      </c>
      <c r="L1257">
        <v>1162.5698299003</v>
      </c>
      <c r="M1257">
        <v>29.8802694042624</v>
      </c>
      <c r="N1257">
        <v>0.63238629815104497</v>
      </c>
      <c r="O1257">
        <v>27.0571151984511</v>
      </c>
      <c r="P1257">
        <v>37.756292715452503</v>
      </c>
      <c r="Q1257">
        <v>-5.1053624046131001E-2</v>
      </c>
    </row>
    <row r="1258" spans="1:17" hidden="1" x14ac:dyDescent="0.3">
      <c r="A1258" t="s">
        <v>2676</v>
      </c>
      <c r="B1258" t="s">
        <v>2677</v>
      </c>
      <c r="C1258" t="str">
        <f>IFERROR(VLOOKUP(Table1[[#This Row],[Ticker]],[1]!Table2[[Symbol]:[Industry]],2,FALSE),"-")</f>
        <v>-</v>
      </c>
      <c r="D1258" t="s">
        <v>21</v>
      </c>
      <c r="E1258">
        <v>1515.90867048</v>
      </c>
      <c r="F1258">
        <v>994.8</v>
      </c>
      <c r="G1258">
        <v>43.335905562186497</v>
      </c>
      <c r="H1258">
        <v>-11.199664312263801</v>
      </c>
      <c r="I1258">
        <v>20.7854117291653</v>
      </c>
      <c r="J1258">
        <v>-5.5578511626671796</v>
      </c>
      <c r="K1258">
        <v>1065.9364397046199</v>
      </c>
      <c r="L1258">
        <v>874.29507666929601</v>
      </c>
      <c r="M1258">
        <v>18.145520005906</v>
      </c>
      <c r="N1258">
        <v>0.64998995170603402</v>
      </c>
      <c r="O1258">
        <v>25.844390832328099</v>
      </c>
      <c r="P1258">
        <v>74.480399894764503</v>
      </c>
      <c r="Q1258">
        <v>8.1659504017409998E-2</v>
      </c>
    </row>
    <row r="1259" spans="1:17" hidden="1" x14ac:dyDescent="0.3">
      <c r="A1259" t="s">
        <v>2678</v>
      </c>
      <c r="B1259" t="s">
        <v>2679</v>
      </c>
      <c r="C1259" t="str">
        <f>IFERROR(VLOOKUP(Table1[[#This Row],[Ticker]],[1]!Table2[[Symbol]:[Industry]],2,FALSE),"-")</f>
        <v>-</v>
      </c>
      <c r="D1259" t="s">
        <v>98</v>
      </c>
      <c r="E1259">
        <v>1513.7452499999999</v>
      </c>
      <c r="F1259">
        <v>149.94999999999999</v>
      </c>
      <c r="G1259">
        <v>-34.594944467661101</v>
      </c>
      <c r="H1259">
        <v>-4.4294319843049204</v>
      </c>
      <c r="I1259">
        <v>-0.45470339027908202</v>
      </c>
      <c r="J1259">
        <v>-10.047145501128499</v>
      </c>
      <c r="K1259">
        <v>152.39962561988</v>
      </c>
      <c r="L1259">
        <v>149.91147478069399</v>
      </c>
      <c r="M1259">
        <v>38.553847594958299</v>
      </c>
      <c r="N1259">
        <v>1.9089772814153201</v>
      </c>
      <c r="O1259">
        <v>35.378459486495501</v>
      </c>
      <c r="P1259">
        <v>32.172763331864203</v>
      </c>
      <c r="Q1259">
        <v>0.113501194976646</v>
      </c>
    </row>
    <row r="1260" spans="1:17" hidden="1" x14ac:dyDescent="0.3">
      <c r="A1260" t="s">
        <v>2680</v>
      </c>
      <c r="B1260" t="s">
        <v>2681</v>
      </c>
      <c r="C1260" t="str">
        <f>IFERROR(VLOOKUP(Table1[[#This Row],[Ticker]],[1]!Table2[[Symbol]:[Industry]],2,FALSE),"-")</f>
        <v>-</v>
      </c>
      <c r="D1260" t="s">
        <v>380</v>
      </c>
      <c r="E1260">
        <v>1502.50568585</v>
      </c>
      <c r="F1260">
        <v>375.5</v>
      </c>
      <c r="G1260">
        <v>-19.139577187593499</v>
      </c>
      <c r="H1260">
        <v>-3.7659808174198601</v>
      </c>
      <c r="I1260">
        <v>-10.3652656655703</v>
      </c>
      <c r="J1260">
        <v>-7.9502798486550796</v>
      </c>
      <c r="K1260">
        <v>364.05255097299801</v>
      </c>
      <c r="L1260">
        <v>356.35187143755201</v>
      </c>
      <c r="M1260">
        <v>45.0205173607348</v>
      </c>
      <c r="N1260">
        <v>1.2378444997322899</v>
      </c>
      <c r="O1260">
        <v>13.4487350199733</v>
      </c>
      <c r="P1260">
        <v>33.915834522111197</v>
      </c>
      <c r="Q1260">
        <v>-0.117794131159322</v>
      </c>
    </row>
    <row r="1261" spans="1:17" hidden="1" x14ac:dyDescent="0.3">
      <c r="A1261" t="s">
        <v>2682</v>
      </c>
      <c r="B1261" t="s">
        <v>2683</v>
      </c>
      <c r="C1261" t="str">
        <f>IFERROR(VLOOKUP(Table1[[#This Row],[Ticker]],[1]!Table2[[Symbol]:[Industry]],2,FALSE),"-")</f>
        <v>-</v>
      </c>
      <c r="D1261" t="s">
        <v>279</v>
      </c>
      <c r="E1261">
        <v>1502.4238091299901</v>
      </c>
      <c r="F1261">
        <v>183.1</v>
      </c>
      <c r="G1261">
        <v>-32.753223575730701</v>
      </c>
      <c r="H1261">
        <v>3.8710710539863702</v>
      </c>
      <c r="I1261">
        <v>-19.562494993838701</v>
      </c>
      <c r="J1261">
        <v>-9.3822413730563294</v>
      </c>
      <c r="K1261">
        <v>168.42002094690099</v>
      </c>
      <c r="M1261">
        <v>58.1634917403603</v>
      </c>
      <c r="N1261">
        <v>1.77181569866836</v>
      </c>
      <c r="O1261">
        <v>20.098306936100499</v>
      </c>
      <c r="P1261">
        <v>42.268842268842199</v>
      </c>
    </row>
    <row r="1262" spans="1:17" hidden="1" x14ac:dyDescent="0.3">
      <c r="A1262" t="s">
        <v>2684</v>
      </c>
      <c r="B1262" t="s">
        <v>2685</v>
      </c>
      <c r="C1262" t="str">
        <f>IFERROR(VLOOKUP(Table1[[#This Row],[Ticker]],[1]!Table2[[Symbol]:[Industry]],2,FALSE),"-")</f>
        <v>-</v>
      </c>
      <c r="D1262" t="s">
        <v>21</v>
      </c>
      <c r="E1262">
        <v>1502.2663194659999</v>
      </c>
      <c r="F1262">
        <v>154.22</v>
      </c>
      <c r="G1262">
        <v>60.821356466619498</v>
      </c>
      <c r="H1262">
        <v>23.6890865506561</v>
      </c>
      <c r="I1262">
        <v>40.5512677785579</v>
      </c>
      <c r="J1262">
        <v>-6.37385708633985</v>
      </c>
      <c r="K1262">
        <v>132.928089555714</v>
      </c>
      <c r="L1262">
        <v>107.158371612171</v>
      </c>
      <c r="M1262">
        <v>52.967929648128703</v>
      </c>
      <c r="N1262">
        <v>0.64275557737921996</v>
      </c>
      <c r="O1262">
        <v>19.504603812734999</v>
      </c>
      <c r="P1262">
        <v>112.71724137931</v>
      </c>
      <c r="Q1262">
        <v>9.4972947596066004E-2</v>
      </c>
    </row>
    <row r="1263" spans="1:17" hidden="1" x14ac:dyDescent="0.3">
      <c r="A1263" t="s">
        <v>2686</v>
      </c>
      <c r="B1263" t="s">
        <v>2687</v>
      </c>
      <c r="C1263" t="str">
        <f>IFERROR(VLOOKUP(Table1[[#This Row],[Ticker]],[1]!Table2[[Symbol]:[Industry]],2,FALSE),"-")</f>
        <v>-</v>
      </c>
      <c r="D1263" t="s">
        <v>724</v>
      </c>
      <c r="E1263">
        <v>1502.0466694199999</v>
      </c>
      <c r="F1263">
        <v>263.86</v>
      </c>
      <c r="G1263">
        <v>1.7235636005482</v>
      </c>
      <c r="H1263">
        <v>-1.6499756580534799</v>
      </c>
      <c r="I1263">
        <v>0.88413075243558403</v>
      </c>
      <c r="J1263">
        <v>-0.73683115812446298</v>
      </c>
      <c r="K1263">
        <v>260.09888236377998</v>
      </c>
      <c r="L1263">
        <v>240.61597801446101</v>
      </c>
      <c r="M1263">
        <v>57.335343564974302</v>
      </c>
      <c r="N1263">
        <v>0.63810307616595097</v>
      </c>
      <c r="O1263">
        <v>8.0118244523611004</v>
      </c>
      <c r="P1263">
        <v>30.0507664251564</v>
      </c>
      <c r="Q1263">
        <v>2.5420345253382999E-2</v>
      </c>
    </row>
    <row r="1264" spans="1:17" hidden="1" x14ac:dyDescent="0.3">
      <c r="A1264" t="s">
        <v>2688</v>
      </c>
      <c r="B1264" t="s">
        <v>2689</v>
      </c>
      <c r="C1264" t="str">
        <f>IFERROR(VLOOKUP(Table1[[#This Row],[Ticker]],[1]!Table2[[Symbol]:[Industry]],2,FALSE),"-")</f>
        <v>-</v>
      </c>
      <c r="D1264" t="s">
        <v>757</v>
      </c>
      <c r="E1264">
        <v>1501.950305955</v>
      </c>
      <c r="F1264">
        <v>297.55</v>
      </c>
      <c r="G1264">
        <v>-10.6747006147764</v>
      </c>
      <c r="H1264">
        <v>11.970549307325699</v>
      </c>
      <c r="I1264">
        <v>2.5160279671154502</v>
      </c>
      <c r="J1264">
        <v>-0.39927149284176</v>
      </c>
      <c r="K1264">
        <v>283.47270442090399</v>
      </c>
      <c r="M1264">
        <v>48.985318218230503</v>
      </c>
      <c r="N1264">
        <v>2.2228206127605601</v>
      </c>
      <c r="O1264">
        <v>7.7802050075617304</v>
      </c>
      <c r="P1264">
        <v>30.7050296507797</v>
      </c>
    </row>
    <row r="1265" spans="1:17" hidden="1" x14ac:dyDescent="0.3">
      <c r="A1265" t="s">
        <v>2690</v>
      </c>
      <c r="B1265" t="s">
        <v>2691</v>
      </c>
      <c r="C1265" t="str">
        <f>IFERROR(VLOOKUP(Table1[[#This Row],[Ticker]],[1]!Table2[[Symbol]:[Industry]],2,FALSE),"-")</f>
        <v>-</v>
      </c>
      <c r="D1265" t="s">
        <v>542</v>
      </c>
      <c r="E1265">
        <v>1501.9214999999999</v>
      </c>
      <c r="F1265">
        <v>143.44999999999999</v>
      </c>
      <c r="G1265">
        <v>68.1795131851907</v>
      </c>
      <c r="H1265">
        <v>-7.5744312317063303</v>
      </c>
      <c r="I1265">
        <v>-7.4058001824354696</v>
      </c>
      <c r="J1265">
        <v>-8.2945307539507098</v>
      </c>
      <c r="K1265">
        <v>154.95812642700099</v>
      </c>
      <c r="L1265">
        <v>133.97025394384201</v>
      </c>
      <c r="M1265">
        <v>32.7668366745282</v>
      </c>
      <c r="N1265">
        <v>0.62814548656842595</v>
      </c>
      <c r="O1265">
        <v>27.570582084349901</v>
      </c>
      <c r="P1265">
        <v>102.042253521126</v>
      </c>
      <c r="Q1265">
        <v>5.1044491499874001E-2</v>
      </c>
    </row>
    <row r="1266" spans="1:17" hidden="1" x14ac:dyDescent="0.3">
      <c r="A1266" t="s">
        <v>2692</v>
      </c>
      <c r="B1266" t="s">
        <v>2693</v>
      </c>
      <c r="C1266" t="str">
        <f>IFERROR(VLOOKUP(Table1[[#This Row],[Ticker]],[1]!Table2[[Symbol]:[Industry]],2,FALSE),"-")</f>
        <v>-</v>
      </c>
      <c r="D1266" t="s">
        <v>297</v>
      </c>
      <c r="E1266">
        <v>1492.1091085099999</v>
      </c>
      <c r="F1266">
        <v>110.09</v>
      </c>
      <c r="G1266">
        <v>-22.611908785232199</v>
      </c>
      <c r="H1266">
        <v>-6.8592579695711704</v>
      </c>
      <c r="I1266">
        <v>-14.937723921586</v>
      </c>
      <c r="J1266">
        <v>-8.6879352269212493</v>
      </c>
      <c r="K1266">
        <v>114.332639394764</v>
      </c>
      <c r="L1266">
        <v>111.676718827557</v>
      </c>
      <c r="M1266">
        <v>35.646663399933701</v>
      </c>
      <c r="N1266">
        <v>0.54714078449536596</v>
      </c>
      <c r="O1266">
        <v>17.167771823053801</v>
      </c>
      <c r="P1266">
        <v>19.6630434782608</v>
      </c>
      <c r="Q1266">
        <v>-3.0266107713495E-2</v>
      </c>
    </row>
    <row r="1267" spans="1:17" hidden="1" x14ac:dyDescent="0.3">
      <c r="A1267" t="s">
        <v>2694</v>
      </c>
      <c r="B1267" t="s">
        <v>2695</v>
      </c>
      <c r="C1267" t="str">
        <f>IFERROR(VLOOKUP(Table1[[#This Row],[Ticker]],[1]!Table2[[Symbol]:[Industry]],2,FALSE),"-")</f>
        <v>-</v>
      </c>
      <c r="D1267" t="s">
        <v>260</v>
      </c>
      <c r="E1267">
        <v>1491.5702352000001</v>
      </c>
      <c r="F1267">
        <v>1490.95</v>
      </c>
      <c r="G1267">
        <v>408.02322033356597</v>
      </c>
      <c r="H1267">
        <v>3.0854008473393901</v>
      </c>
      <c r="I1267">
        <v>35.270980933728403</v>
      </c>
      <c r="J1267">
        <v>-8.6146560692092198</v>
      </c>
      <c r="K1267">
        <v>1455.5791050678999</v>
      </c>
      <c r="L1267">
        <v>1088.78847252122</v>
      </c>
      <c r="M1267">
        <v>45.045012621943101</v>
      </c>
      <c r="N1267">
        <v>0.51980354785082705</v>
      </c>
      <c r="O1267">
        <v>16.499547268520001</v>
      </c>
      <c r="P1267">
        <v>618.87656702025004</v>
      </c>
      <c r="Q1267">
        <v>0.17144039324223301</v>
      </c>
    </row>
    <row r="1268" spans="1:17" hidden="1" x14ac:dyDescent="0.3">
      <c r="A1268" t="s">
        <v>2696</v>
      </c>
      <c r="B1268" t="s">
        <v>2697</v>
      </c>
      <c r="C1268" t="str">
        <f>IFERROR(VLOOKUP(Table1[[#This Row],[Ticker]],[1]!Table2[[Symbol]:[Industry]],2,FALSE),"-")</f>
        <v>-</v>
      </c>
      <c r="D1268" t="s">
        <v>127</v>
      </c>
      <c r="E1268">
        <v>1482.3741289259999</v>
      </c>
      <c r="F1268">
        <v>26.99</v>
      </c>
      <c r="G1268">
        <v>30.244655276856601</v>
      </c>
      <c r="H1268">
        <v>-17.512586536291</v>
      </c>
      <c r="I1268">
        <v>-37.945684196003597</v>
      </c>
      <c r="J1268">
        <v>-11.126312815240899</v>
      </c>
      <c r="K1268">
        <v>29.9961713371789</v>
      </c>
      <c r="L1268">
        <v>28.884983014570999</v>
      </c>
      <c r="M1268">
        <v>37.802152087983899</v>
      </c>
      <c r="N1268">
        <v>1.7495339149637501</v>
      </c>
      <c r="O1268">
        <v>45.979992589848003</v>
      </c>
      <c r="P1268">
        <v>63.5757575757575</v>
      </c>
      <c r="Q1268">
        <v>0.20692423257356801</v>
      </c>
    </row>
    <row r="1269" spans="1:17" hidden="1" x14ac:dyDescent="0.3">
      <c r="A1269" t="s">
        <v>2698</v>
      </c>
      <c r="B1269" t="s">
        <v>2699</v>
      </c>
      <c r="C1269" t="str">
        <f>IFERROR(VLOOKUP(Table1[[#This Row],[Ticker]],[1]!Table2[[Symbol]:[Industry]],2,FALSE),"-")</f>
        <v>-</v>
      </c>
      <c r="D1269" t="s">
        <v>592</v>
      </c>
      <c r="E1269">
        <v>1476.3943425</v>
      </c>
      <c r="F1269">
        <v>765.1</v>
      </c>
      <c r="G1269">
        <v>305.02244974919802</v>
      </c>
      <c r="H1269">
        <v>-0.44542662439892</v>
      </c>
      <c r="I1269">
        <v>57.712483611765002</v>
      </c>
      <c r="J1269">
        <v>0.49068667272625399</v>
      </c>
      <c r="K1269">
        <v>681.49334955774395</v>
      </c>
      <c r="L1269">
        <v>510.51779367793802</v>
      </c>
      <c r="M1269">
        <v>54.351101944433701</v>
      </c>
      <c r="N1269">
        <v>0.65639930178377304</v>
      </c>
      <c r="O1269">
        <v>5.5286890602535603</v>
      </c>
      <c r="P1269">
        <v>362.29607250755203</v>
      </c>
      <c r="Q1269">
        <v>0.18904753258553</v>
      </c>
    </row>
    <row r="1270" spans="1:17" hidden="1" x14ac:dyDescent="0.3">
      <c r="A1270" t="s">
        <v>2700</v>
      </c>
      <c r="B1270" t="s">
        <v>2701</v>
      </c>
      <c r="C1270" t="str">
        <f>IFERROR(VLOOKUP(Table1[[#This Row],[Ticker]],[1]!Table2[[Symbol]:[Industry]],2,FALSE),"-")</f>
        <v>-</v>
      </c>
      <c r="D1270" t="s">
        <v>2702</v>
      </c>
      <c r="E1270">
        <v>1473.799888</v>
      </c>
      <c r="F1270">
        <v>756.8</v>
      </c>
      <c r="G1270">
        <v>95.664901146209999</v>
      </c>
      <c r="H1270">
        <v>-16.158620534945499</v>
      </c>
      <c r="I1270">
        <v>43.388334280029397</v>
      </c>
      <c r="J1270">
        <v>-7.5675330533362102</v>
      </c>
      <c r="K1270">
        <v>729.24197854878503</v>
      </c>
      <c r="L1270">
        <v>541.01176230511396</v>
      </c>
      <c r="M1270">
        <v>40.039515662980399</v>
      </c>
      <c r="N1270">
        <v>0.42919467043980603</v>
      </c>
      <c r="O1270">
        <v>25.396405919661699</v>
      </c>
      <c r="P1270">
        <v>130.73170731707299</v>
      </c>
    </row>
    <row r="1271" spans="1:17" hidden="1" x14ac:dyDescent="0.3">
      <c r="A1271" t="s">
        <v>2703</v>
      </c>
      <c r="B1271" t="s">
        <v>2704</v>
      </c>
      <c r="C1271" t="str">
        <f>IFERROR(VLOOKUP(Table1[[#This Row],[Ticker]],[1]!Table2[[Symbol]:[Industry]],2,FALSE),"-")</f>
        <v>-</v>
      </c>
      <c r="D1271" t="s">
        <v>51</v>
      </c>
      <c r="E1271">
        <v>1472.98</v>
      </c>
      <c r="F1271">
        <v>15.67</v>
      </c>
      <c r="G1271">
        <v>53.078230740940597</v>
      </c>
      <c r="H1271">
        <v>15.908691697830699</v>
      </c>
      <c r="I1271">
        <v>-11.92883425752</v>
      </c>
      <c r="J1271">
        <v>-0.80667700829551803</v>
      </c>
      <c r="K1271">
        <v>14.168320593680001</v>
      </c>
      <c r="L1271">
        <v>12.757516775884501</v>
      </c>
      <c r="M1271">
        <v>58.798162718258901</v>
      </c>
      <c r="N1271">
        <v>1.2325806874896199</v>
      </c>
      <c r="O1271">
        <v>19.017230376515599</v>
      </c>
      <c r="P1271">
        <v>117.638888888888</v>
      </c>
    </row>
    <row r="1272" spans="1:17" hidden="1" x14ac:dyDescent="0.3">
      <c r="A1272" t="s">
        <v>2705</v>
      </c>
      <c r="B1272" t="s">
        <v>2706</v>
      </c>
      <c r="C1272" t="str">
        <f>IFERROR(VLOOKUP(Table1[[#This Row],[Ticker]],[1]!Table2[[Symbol]:[Industry]],2,FALSE),"-")</f>
        <v>-</v>
      </c>
      <c r="D1272" t="s">
        <v>2707</v>
      </c>
      <c r="E1272">
        <v>1472.88799741</v>
      </c>
      <c r="F1272">
        <v>668.45</v>
      </c>
      <c r="G1272">
        <v>1864.2671248952799</v>
      </c>
      <c r="H1272">
        <v>7.8633986217979102</v>
      </c>
      <c r="I1272">
        <v>65.811832245236602</v>
      </c>
      <c r="J1272">
        <v>-14.8585037927788</v>
      </c>
      <c r="K1272">
        <v>637.49242997215401</v>
      </c>
      <c r="L1272">
        <v>413.45761344534998</v>
      </c>
      <c r="M1272">
        <v>41.613778834678598</v>
      </c>
      <c r="N1272">
        <v>0.942212203078995</v>
      </c>
      <c r="O1272">
        <v>19.380656743211901</v>
      </c>
      <c r="P1272">
        <v>1888.2510410469899</v>
      </c>
    </row>
    <row r="1273" spans="1:17" hidden="1" x14ac:dyDescent="0.3">
      <c r="A1273" t="s">
        <v>2708</v>
      </c>
      <c r="B1273" t="s">
        <v>2709</v>
      </c>
      <c r="C1273" t="str">
        <f>IFERROR(VLOOKUP(Table1[[#This Row],[Ticker]],[1]!Table2[[Symbol]:[Industry]],2,FALSE),"-")</f>
        <v>-</v>
      </c>
      <c r="D1273" t="s">
        <v>375</v>
      </c>
      <c r="E1273">
        <v>1472.1</v>
      </c>
      <c r="F1273">
        <v>49.07</v>
      </c>
      <c r="G1273">
        <v>-7.8419043173952501</v>
      </c>
      <c r="H1273">
        <v>33.900622283551201</v>
      </c>
      <c r="I1273">
        <v>5.3488242644966704</v>
      </c>
      <c r="J1273">
        <v>-3.6524704183216499</v>
      </c>
      <c r="K1273">
        <v>42.7601299114379</v>
      </c>
      <c r="M1273">
        <v>51.657797370738002</v>
      </c>
      <c r="N1273">
        <v>1.0267527891583501</v>
      </c>
      <c r="O1273">
        <v>15.263908701854501</v>
      </c>
      <c r="P1273">
        <v>63.566666666666599</v>
      </c>
    </row>
    <row r="1274" spans="1:17" hidden="1" x14ac:dyDescent="0.3">
      <c r="A1274" t="s">
        <v>2710</v>
      </c>
      <c r="B1274" t="s">
        <v>2711</v>
      </c>
      <c r="C1274" t="str">
        <f>IFERROR(VLOOKUP(Table1[[#This Row],[Ticker]],[1]!Table2[[Symbol]:[Industry]],2,FALSE),"-")</f>
        <v>-</v>
      </c>
      <c r="D1274" t="s">
        <v>78</v>
      </c>
      <c r="E1274">
        <v>1465.2233733200001</v>
      </c>
      <c r="F1274">
        <v>99.4</v>
      </c>
      <c r="G1274">
        <v>-16.7563001862347</v>
      </c>
      <c r="H1274">
        <v>-13.9025198446773</v>
      </c>
      <c r="I1274">
        <v>-25.177339163276699</v>
      </c>
      <c r="J1274">
        <v>-2.6535497273592501</v>
      </c>
      <c r="K1274">
        <v>107.718262966098</v>
      </c>
      <c r="L1274">
        <v>102.955720901983</v>
      </c>
      <c r="M1274">
        <v>23.941989029312001</v>
      </c>
      <c r="N1274">
        <v>0.724648805397482</v>
      </c>
      <c r="O1274">
        <v>24.6478873239436</v>
      </c>
      <c r="P1274">
        <v>19.471153846153801</v>
      </c>
      <c r="Q1274">
        <v>-8.6791972358520007E-3</v>
      </c>
    </row>
    <row r="1275" spans="1:17" hidden="1" x14ac:dyDescent="0.3">
      <c r="A1275" t="s">
        <v>2712</v>
      </c>
      <c r="B1275" t="s">
        <v>2713</v>
      </c>
      <c r="C1275" t="str">
        <f>IFERROR(VLOOKUP(Table1[[#This Row],[Ticker]],[1]!Table2[[Symbol]:[Industry]],2,FALSE),"-")</f>
        <v>-</v>
      </c>
      <c r="D1275" t="s">
        <v>422</v>
      </c>
      <c r="E1275">
        <v>1459.2592240649999</v>
      </c>
      <c r="F1275">
        <v>467.55</v>
      </c>
      <c r="G1275">
        <v>-20.2337774631538</v>
      </c>
      <c r="H1275">
        <v>-7.42008952290848</v>
      </c>
      <c r="I1275">
        <v>-32.822704788200198</v>
      </c>
      <c r="J1275">
        <v>-1.6277037496216</v>
      </c>
      <c r="K1275">
        <v>499.35691855837098</v>
      </c>
      <c r="L1275">
        <v>504.30622684725699</v>
      </c>
      <c r="M1275">
        <v>32.2819820904365</v>
      </c>
      <c r="N1275">
        <v>0.77117556829415601</v>
      </c>
      <c r="O1275">
        <v>62.217944604855099</v>
      </c>
      <c r="P1275">
        <v>15.7301980198019</v>
      </c>
      <c r="Q1275">
        <v>-2.5310667998088999E-2</v>
      </c>
    </row>
    <row r="1276" spans="1:17" hidden="1" x14ac:dyDescent="0.3">
      <c r="A1276" t="s">
        <v>2714</v>
      </c>
      <c r="B1276" t="s">
        <v>2715</v>
      </c>
      <c r="C1276" t="str">
        <f>IFERROR(VLOOKUP(Table1[[#This Row],[Ticker]],[1]!Table2[[Symbol]:[Industry]],2,FALSE),"-")</f>
        <v>-</v>
      </c>
      <c r="D1276" t="s">
        <v>796</v>
      </c>
      <c r="E1276">
        <v>1455.403677112</v>
      </c>
      <c r="F1276">
        <v>66.62</v>
      </c>
      <c r="G1276">
        <v>116.956409345572</v>
      </c>
      <c r="H1276">
        <v>-12.881148757146301</v>
      </c>
      <c r="I1276">
        <v>-5.7971276801459304</v>
      </c>
      <c r="J1276">
        <v>-3.1557424017912701</v>
      </c>
      <c r="K1276">
        <v>64.432936999456899</v>
      </c>
      <c r="L1276">
        <v>54.214865592620498</v>
      </c>
      <c r="M1276">
        <v>43.076010040498602</v>
      </c>
      <c r="N1276">
        <v>0.74572945073560903</v>
      </c>
      <c r="O1276">
        <v>15.881116781747201</v>
      </c>
      <c r="P1276">
        <v>152.34848484848399</v>
      </c>
      <c r="Q1276">
        <v>0.20533783682133999</v>
      </c>
    </row>
    <row r="1277" spans="1:17" hidden="1" x14ac:dyDescent="0.3">
      <c r="A1277" t="s">
        <v>2716</v>
      </c>
      <c r="B1277" t="s">
        <v>2717</v>
      </c>
      <c r="C1277" t="str">
        <f>IFERROR(VLOOKUP(Table1[[#This Row],[Ticker]],[1]!Table2[[Symbol]:[Industry]],2,FALSE),"-")</f>
        <v>-</v>
      </c>
      <c r="D1277" t="s">
        <v>78</v>
      </c>
      <c r="E1277">
        <v>1451.207732268</v>
      </c>
      <c r="F1277">
        <v>130.76</v>
      </c>
      <c r="G1277">
        <v>61.649246823867202</v>
      </c>
      <c r="H1277">
        <v>-4.6405351088136904</v>
      </c>
      <c r="I1277">
        <v>3.5175039241888499</v>
      </c>
      <c r="J1277">
        <v>-6.1174582888767102</v>
      </c>
      <c r="K1277">
        <v>129.74964081590301</v>
      </c>
      <c r="L1277">
        <v>111.068265379907</v>
      </c>
      <c r="M1277">
        <v>44.155582339439903</v>
      </c>
      <c r="N1277">
        <v>0.85541717228487602</v>
      </c>
      <c r="O1277">
        <v>13.842153563781</v>
      </c>
      <c r="P1277">
        <v>93.146233382570102</v>
      </c>
    </row>
    <row r="1278" spans="1:17" hidden="1" x14ac:dyDescent="0.3">
      <c r="A1278" t="s">
        <v>2718</v>
      </c>
      <c r="B1278" t="s">
        <v>2719</v>
      </c>
      <c r="C1278" t="str">
        <f>IFERROR(VLOOKUP(Table1[[#This Row],[Ticker]],[1]!Table2[[Symbol]:[Industry]],2,FALSE),"-")</f>
        <v>-</v>
      </c>
      <c r="D1278" t="s">
        <v>104</v>
      </c>
      <c r="E1278">
        <v>1442.9407365</v>
      </c>
      <c r="F1278">
        <v>55.35</v>
      </c>
      <c r="G1278">
        <v>25.368485359348298</v>
      </c>
      <c r="H1278">
        <v>-6.0876435371283497</v>
      </c>
      <c r="I1278">
        <v>-37.4041660901092</v>
      </c>
      <c r="J1278">
        <v>-2.1836998726280301</v>
      </c>
      <c r="K1278">
        <v>58.076777166916401</v>
      </c>
      <c r="L1278">
        <v>58.419499660914902</v>
      </c>
      <c r="M1278">
        <v>42.395000569070497</v>
      </c>
      <c r="N1278">
        <v>0.60851875579939496</v>
      </c>
      <c r="O1278">
        <v>56.278229448961099</v>
      </c>
      <c r="P1278">
        <v>55.0420168067226</v>
      </c>
      <c r="Q1278">
        <v>-1.8057831901451001E-2</v>
      </c>
    </row>
    <row r="1279" spans="1:17" hidden="1" x14ac:dyDescent="0.3">
      <c r="A1279" t="s">
        <v>2720</v>
      </c>
      <c r="B1279" t="s">
        <v>2721</v>
      </c>
      <c r="C1279" t="str">
        <f>IFERROR(VLOOKUP(Table1[[#This Row],[Ticker]],[1]!Table2[[Symbol]:[Industry]],2,FALSE),"-")</f>
        <v>-</v>
      </c>
      <c r="D1279" t="s">
        <v>24</v>
      </c>
      <c r="E1279">
        <v>1439.76402652</v>
      </c>
      <c r="F1279">
        <v>319.60000000000002</v>
      </c>
      <c r="G1279">
        <v>-50.512651783898598</v>
      </c>
      <c r="H1279">
        <v>-8.9922650318930604</v>
      </c>
      <c r="I1279">
        <v>-37.321923202006701</v>
      </c>
      <c r="J1279">
        <v>-6.1911693213582204</v>
      </c>
      <c r="K1279">
        <v>344.64295119815898</v>
      </c>
      <c r="M1279">
        <v>18.5223898289902</v>
      </c>
      <c r="N1279">
        <v>0.76934462716805896</v>
      </c>
      <c r="O1279">
        <v>46.745932415519299</v>
      </c>
      <c r="P1279">
        <v>2.6497510839890799</v>
      </c>
    </row>
    <row r="1280" spans="1:17" hidden="1" x14ac:dyDescent="0.3">
      <c r="A1280" t="s">
        <v>2722</v>
      </c>
      <c r="B1280" t="s">
        <v>2723</v>
      </c>
      <c r="C1280" t="str">
        <f>IFERROR(VLOOKUP(Table1[[#This Row],[Ticker]],[1]!Table2[[Symbol]:[Industry]],2,FALSE),"-")</f>
        <v>-</v>
      </c>
      <c r="D1280" t="s">
        <v>78</v>
      </c>
      <c r="E1280">
        <v>1439.01</v>
      </c>
      <c r="F1280">
        <v>48.78</v>
      </c>
      <c r="G1280">
        <v>-14.994453462668501</v>
      </c>
      <c r="H1280">
        <v>-4.6697127551684199</v>
      </c>
      <c r="I1280">
        <v>-13.978724140038301</v>
      </c>
      <c r="J1280">
        <v>-3.5954051792727202</v>
      </c>
      <c r="K1280">
        <v>49.037365411256502</v>
      </c>
      <c r="L1280">
        <v>47.868227376578702</v>
      </c>
      <c r="M1280">
        <v>38.816148601028701</v>
      </c>
      <c r="N1280">
        <v>0.81832198222930996</v>
      </c>
      <c r="O1280">
        <v>23.994346153157</v>
      </c>
      <c r="P1280">
        <v>26.209573091849901</v>
      </c>
      <c r="Q1280">
        <v>2.5655402263209E-2</v>
      </c>
    </row>
    <row r="1281" spans="1:17" hidden="1" x14ac:dyDescent="0.3">
      <c r="A1281" t="s">
        <v>2724</v>
      </c>
      <c r="B1281" t="s">
        <v>2725</v>
      </c>
      <c r="C1281" t="str">
        <f>IFERROR(VLOOKUP(Table1[[#This Row],[Ticker]],[1]!Table2[[Symbol]:[Industry]],2,FALSE),"-")</f>
        <v>-</v>
      </c>
      <c r="D1281" t="s">
        <v>1155</v>
      </c>
      <c r="E1281">
        <v>1438.8303375</v>
      </c>
      <c r="F1281">
        <v>209.7</v>
      </c>
      <c r="G1281">
        <v>334.07637218380199</v>
      </c>
      <c r="H1281">
        <v>9.3004861499794504</v>
      </c>
      <c r="I1281">
        <v>39.046040725997003</v>
      </c>
      <c r="J1281">
        <v>-8.8145176852039295</v>
      </c>
      <c r="K1281">
        <v>197.67347659466699</v>
      </c>
      <c r="L1281">
        <v>151.27987406921201</v>
      </c>
      <c r="M1281">
        <v>47.335847298903197</v>
      </c>
      <c r="N1281">
        <v>1.89410206526896</v>
      </c>
      <c r="O1281">
        <v>18.216499761564101</v>
      </c>
      <c r="P1281">
        <v>424.51225612806297</v>
      </c>
      <c r="Q1281">
        <v>0.17791525697294899</v>
      </c>
    </row>
    <row r="1282" spans="1:17" hidden="1" x14ac:dyDescent="0.3">
      <c r="A1282" t="s">
        <v>2726</v>
      </c>
      <c r="B1282" t="s">
        <v>2727</v>
      </c>
      <c r="C1282" t="str">
        <f>IFERROR(VLOOKUP(Table1[[#This Row],[Ticker]],[1]!Table2[[Symbol]:[Industry]],2,FALSE),"-")</f>
        <v>-</v>
      </c>
      <c r="D1282" t="s">
        <v>230</v>
      </c>
      <c r="E1282">
        <v>1437.1809396000001</v>
      </c>
      <c r="F1282">
        <v>838.6</v>
      </c>
      <c r="G1282">
        <v>135.80542709487699</v>
      </c>
      <c r="H1282">
        <v>14.013703929507599</v>
      </c>
      <c r="I1282">
        <v>37.526586041779503</v>
      </c>
      <c r="J1282">
        <v>8.1745576404681799</v>
      </c>
      <c r="K1282">
        <v>726.42747547926399</v>
      </c>
      <c r="L1282">
        <v>619.499644013384</v>
      </c>
      <c r="M1282">
        <v>69.284126298611497</v>
      </c>
      <c r="N1282">
        <v>2.0309196544152401</v>
      </c>
      <c r="O1282">
        <v>6.8984020987359997</v>
      </c>
      <c r="P1282">
        <v>170.03703107390101</v>
      </c>
      <c r="Q1282">
        <v>0.137167884067358</v>
      </c>
    </row>
    <row r="1283" spans="1:17" hidden="1" x14ac:dyDescent="0.3">
      <c r="A1283" t="s">
        <v>2728</v>
      </c>
      <c r="B1283" t="s">
        <v>2729</v>
      </c>
      <c r="C1283" t="str">
        <f>IFERROR(VLOOKUP(Table1[[#This Row],[Ticker]],[1]!Table2[[Symbol]:[Industry]],2,FALSE),"-")</f>
        <v>-</v>
      </c>
      <c r="D1283" t="s">
        <v>297</v>
      </c>
      <c r="E1283">
        <v>1430.8</v>
      </c>
      <c r="F1283">
        <v>490</v>
      </c>
      <c r="G1283">
        <v>6.2140378804361296</v>
      </c>
      <c r="H1283">
        <v>3.7396753633126298</v>
      </c>
      <c r="I1283">
        <v>14.5104820376442</v>
      </c>
      <c r="J1283">
        <v>-3.99506706142712</v>
      </c>
      <c r="K1283">
        <v>459.41178073217498</v>
      </c>
      <c r="L1283">
        <v>413.99728571336198</v>
      </c>
      <c r="M1283">
        <v>50.620172481729</v>
      </c>
      <c r="N1283">
        <v>1.14679285155125</v>
      </c>
      <c r="O1283">
        <v>11.0204081632653</v>
      </c>
      <c r="P1283">
        <v>49.299207800121799</v>
      </c>
      <c r="Q1283">
        <v>-3.5270213941660002E-3</v>
      </c>
    </row>
    <row r="1284" spans="1:17" hidden="1" x14ac:dyDescent="0.3">
      <c r="A1284" t="s">
        <v>2730</v>
      </c>
      <c r="B1284" t="s">
        <v>2731</v>
      </c>
      <c r="C1284" t="str">
        <f>IFERROR(VLOOKUP(Table1[[#This Row],[Ticker]],[1]!Table2[[Symbol]:[Industry]],2,FALSE),"-")</f>
        <v>-</v>
      </c>
      <c r="D1284" t="s">
        <v>127</v>
      </c>
      <c r="E1284">
        <v>1419.9948071900001</v>
      </c>
      <c r="F1284">
        <v>637.9</v>
      </c>
      <c r="G1284">
        <v>-28.589867998581799</v>
      </c>
      <c r="H1284">
        <v>1.3432861594296299</v>
      </c>
      <c r="I1284">
        <v>8.4738966594002907</v>
      </c>
      <c r="J1284">
        <v>2.95634019272907</v>
      </c>
      <c r="K1284">
        <v>612.82653409565398</v>
      </c>
      <c r="L1284">
        <v>583.15692160143203</v>
      </c>
      <c r="M1284">
        <v>49.0758647147766</v>
      </c>
      <c r="N1284">
        <v>1.3982720393433099</v>
      </c>
      <c r="O1284">
        <v>15.065057218999801</v>
      </c>
      <c r="P1284">
        <v>27.771657486229302</v>
      </c>
      <c r="Q1284">
        <v>-0.13634451855230501</v>
      </c>
    </row>
    <row r="1285" spans="1:17" hidden="1" x14ac:dyDescent="0.3">
      <c r="A1285" t="s">
        <v>2732</v>
      </c>
      <c r="B1285" t="s">
        <v>2733</v>
      </c>
      <c r="C1285" t="str">
        <f>IFERROR(VLOOKUP(Table1[[#This Row],[Ticker]],[1]!Table2[[Symbol]:[Industry]],2,FALSE),"-")</f>
        <v>-</v>
      </c>
      <c r="D1285" t="s">
        <v>244</v>
      </c>
      <c r="E1285">
        <v>1413.7030440000001</v>
      </c>
      <c r="F1285">
        <v>781.95</v>
      </c>
      <c r="G1285">
        <v>45.452703566594998</v>
      </c>
      <c r="H1285">
        <v>9.2206177961605196</v>
      </c>
      <c r="I1285">
        <v>52.640818073399998</v>
      </c>
      <c r="J1285">
        <v>-8.0428497789438502</v>
      </c>
      <c r="K1285">
        <v>696.805266807458</v>
      </c>
      <c r="L1285">
        <v>572.69927591200496</v>
      </c>
      <c r="M1285">
        <v>53.700202600245603</v>
      </c>
      <c r="N1285">
        <v>1.1604964875914601</v>
      </c>
      <c r="O1285">
        <v>10.492998273546901</v>
      </c>
      <c r="P1285">
        <v>96.469849246231107</v>
      </c>
      <c r="Q1285">
        <v>4.6875766623485998E-2</v>
      </c>
    </row>
    <row r="1286" spans="1:17" hidden="1" x14ac:dyDescent="0.3">
      <c r="A1286" t="s">
        <v>2734</v>
      </c>
      <c r="B1286" t="s">
        <v>2735</v>
      </c>
      <c r="C1286" t="str">
        <f>IFERROR(VLOOKUP(Table1[[#This Row],[Ticker]],[1]!Table2[[Symbol]:[Industry]],2,FALSE),"-")</f>
        <v>-</v>
      </c>
      <c r="D1286" t="s">
        <v>306</v>
      </c>
      <c r="E1286">
        <v>1411.475443759</v>
      </c>
      <c r="F1286">
        <v>21.41</v>
      </c>
      <c r="G1286">
        <v>29.492786357245802</v>
      </c>
      <c r="H1286">
        <v>-16.862486359860799</v>
      </c>
      <c r="I1286">
        <v>-56.453086046980196</v>
      </c>
      <c r="J1286">
        <v>-3.9866159108381898</v>
      </c>
      <c r="K1286">
        <v>23.822079593893001</v>
      </c>
      <c r="L1286">
        <v>24.7186000979985</v>
      </c>
      <c r="M1286">
        <v>40.4144183658698</v>
      </c>
      <c r="N1286">
        <v>1.83015877004375</v>
      </c>
      <c r="O1286">
        <v>96.170014012143795</v>
      </c>
      <c r="P1286">
        <v>60.977443609022501</v>
      </c>
      <c r="Q1286">
        <v>8.1617728446431004E-2</v>
      </c>
    </row>
    <row r="1287" spans="1:17" hidden="1" x14ac:dyDescent="0.3">
      <c r="A1287" t="s">
        <v>2736</v>
      </c>
      <c r="B1287" t="s">
        <v>2737</v>
      </c>
      <c r="C1287" t="str">
        <f>IFERROR(VLOOKUP(Table1[[#This Row],[Ticker]],[1]!Table2[[Symbol]:[Industry]],2,FALSE),"-")</f>
        <v>-</v>
      </c>
      <c r="D1287" t="s">
        <v>932</v>
      </c>
      <c r="E1287">
        <v>1397.662552</v>
      </c>
      <c r="F1287">
        <v>91.78</v>
      </c>
      <c r="G1287">
        <v>-20.394751366161699</v>
      </c>
      <c r="H1287">
        <v>4.3752716351585503</v>
      </c>
      <c r="I1287">
        <v>-15.0394056188577</v>
      </c>
      <c r="J1287">
        <v>3.4458884071779599</v>
      </c>
      <c r="K1287">
        <v>87.839129324237803</v>
      </c>
      <c r="L1287">
        <v>89.121346497587993</v>
      </c>
      <c r="M1287">
        <v>69.007073252669201</v>
      </c>
      <c r="N1287">
        <v>2.1520489334541901</v>
      </c>
      <c r="O1287">
        <v>26.0078448463717</v>
      </c>
      <c r="P1287">
        <v>24.027027027027</v>
      </c>
      <c r="Q1287">
        <v>6.1504295621020002E-3</v>
      </c>
    </row>
    <row r="1288" spans="1:17" hidden="1" x14ac:dyDescent="0.3">
      <c r="A1288" t="s">
        <v>2738</v>
      </c>
      <c r="B1288" t="s">
        <v>2739</v>
      </c>
      <c r="C1288" t="str">
        <f>IFERROR(VLOOKUP(Table1[[#This Row],[Ticker]],[1]!Table2[[Symbol]:[Industry]],2,FALSE),"-")</f>
        <v>-</v>
      </c>
      <c r="D1288" t="s">
        <v>394</v>
      </c>
      <c r="E1288">
        <v>1397.2624649280001</v>
      </c>
      <c r="F1288">
        <v>95.04</v>
      </c>
      <c r="G1288">
        <v>-62.209460513105697</v>
      </c>
      <c r="H1288">
        <v>-9.1011324106202505</v>
      </c>
      <c r="I1288">
        <v>-33.272796052693899</v>
      </c>
      <c r="J1288">
        <v>-0.35480004996845799</v>
      </c>
      <c r="K1288">
        <v>100.26464390839701</v>
      </c>
      <c r="L1288">
        <v>113.286917933224</v>
      </c>
      <c r="M1288">
        <v>43.608113880783499</v>
      </c>
      <c r="N1288">
        <v>0.94464890595362205</v>
      </c>
      <c r="O1288">
        <v>86.921296296296205</v>
      </c>
      <c r="P1288">
        <v>5.6</v>
      </c>
      <c r="Q1288">
        <v>-6.5576479111766006E-2</v>
      </c>
    </row>
    <row r="1289" spans="1:17" hidden="1" x14ac:dyDescent="0.3">
      <c r="A1289" t="s">
        <v>2740</v>
      </c>
      <c r="B1289" t="s">
        <v>2741</v>
      </c>
      <c r="C1289" t="str">
        <f>IFERROR(VLOOKUP(Table1[[#This Row],[Ticker]],[1]!Table2[[Symbol]:[Industry]],2,FALSE),"-")</f>
        <v>-</v>
      </c>
      <c r="D1289" t="s">
        <v>230</v>
      </c>
      <c r="E1289">
        <v>1392.324917725</v>
      </c>
      <c r="F1289">
        <v>882.35</v>
      </c>
      <c r="G1289">
        <v>46.321044280634098</v>
      </c>
      <c r="H1289">
        <v>1.0155797245066001</v>
      </c>
      <c r="I1289">
        <v>35.6427928467401</v>
      </c>
      <c r="J1289">
        <v>9.8801611912330305</v>
      </c>
      <c r="K1289">
        <v>781.66856274123802</v>
      </c>
      <c r="L1289">
        <v>629.97481280220597</v>
      </c>
      <c r="M1289">
        <v>64.891360005853699</v>
      </c>
      <c r="N1289">
        <v>0.83658634209539096</v>
      </c>
      <c r="O1289">
        <v>8.79469598231994</v>
      </c>
      <c r="P1289">
        <v>103.28303190876601</v>
      </c>
      <c r="Q1289">
        <v>0.20101958037364501</v>
      </c>
    </row>
    <row r="1290" spans="1:17" hidden="1" x14ac:dyDescent="0.3">
      <c r="A1290" t="s">
        <v>2742</v>
      </c>
      <c r="B1290" t="s">
        <v>2743</v>
      </c>
      <c r="C1290" t="str">
        <f>IFERROR(VLOOKUP(Table1[[#This Row],[Ticker]],[1]!Table2[[Symbol]:[Industry]],2,FALSE),"-")</f>
        <v>-</v>
      </c>
      <c r="D1290" t="s">
        <v>130</v>
      </c>
      <c r="E1290">
        <v>1390.5209789999999</v>
      </c>
      <c r="F1290">
        <v>501.3</v>
      </c>
      <c r="G1290">
        <v>42.064444232518397</v>
      </c>
      <c r="H1290">
        <v>-13.0789680417803</v>
      </c>
      <c r="I1290">
        <v>-25.269004340274002</v>
      </c>
      <c r="J1290">
        <v>-1.8550855440137</v>
      </c>
      <c r="K1290">
        <v>522.72537120639697</v>
      </c>
      <c r="L1290">
        <v>479.95725018354602</v>
      </c>
      <c r="M1290">
        <v>45.877997250636803</v>
      </c>
      <c r="N1290">
        <v>0.83895483319471997</v>
      </c>
      <c r="O1290">
        <v>33.393177737881501</v>
      </c>
      <c r="P1290">
        <v>92.844777841892693</v>
      </c>
      <c r="Q1290">
        <v>0.15289504092035899</v>
      </c>
    </row>
    <row r="1291" spans="1:17" hidden="1" x14ac:dyDescent="0.3">
      <c r="A1291" t="s">
        <v>2744</v>
      </c>
      <c r="B1291" t="s">
        <v>2745</v>
      </c>
      <c r="C1291" t="str">
        <f>IFERROR(VLOOKUP(Table1[[#This Row],[Ticker]],[1]!Table2[[Symbol]:[Industry]],2,FALSE),"-")</f>
        <v>-</v>
      </c>
      <c r="D1291" t="s">
        <v>210</v>
      </c>
      <c r="E1291">
        <v>1386.2310098600001</v>
      </c>
      <c r="F1291">
        <v>873.8</v>
      </c>
      <c r="G1291">
        <v>94.220603763380694</v>
      </c>
      <c r="H1291">
        <v>-10.7583685452634</v>
      </c>
      <c r="I1291">
        <v>46.676626811146598</v>
      </c>
      <c r="J1291">
        <v>-4.48210357317119</v>
      </c>
      <c r="K1291">
        <v>949.94892292912903</v>
      </c>
      <c r="L1291">
        <v>730.51075443894501</v>
      </c>
      <c r="M1291">
        <v>19.699643453942201</v>
      </c>
      <c r="N1291">
        <v>0.71450098992433597</v>
      </c>
      <c r="O1291">
        <v>25.263218127718002</v>
      </c>
      <c r="P1291">
        <v>134.26273458444999</v>
      </c>
      <c r="Q1291">
        <v>0.19483547237104101</v>
      </c>
    </row>
    <row r="1292" spans="1:17" hidden="1" x14ac:dyDescent="0.3">
      <c r="A1292" t="s">
        <v>2746</v>
      </c>
      <c r="B1292" t="s">
        <v>2747</v>
      </c>
      <c r="C1292" t="str">
        <f>IFERROR(VLOOKUP(Table1[[#This Row],[Ticker]],[1]!Table2[[Symbol]:[Industry]],2,FALSE),"-")</f>
        <v>-</v>
      </c>
      <c r="D1292" t="s">
        <v>422</v>
      </c>
      <c r="E1292">
        <v>1385.0434499999999</v>
      </c>
      <c r="F1292">
        <v>1299.9000000000001</v>
      </c>
      <c r="G1292">
        <v>296.15183045461998</v>
      </c>
      <c r="H1292">
        <v>66.260755579336404</v>
      </c>
      <c r="I1292">
        <v>150.25711868582499</v>
      </c>
      <c r="J1292">
        <v>40.022022509564898</v>
      </c>
      <c r="K1292">
        <v>927.47036908905295</v>
      </c>
      <c r="L1292">
        <v>673.800155883402</v>
      </c>
      <c r="M1292">
        <v>67.193114231818399</v>
      </c>
      <c r="N1292">
        <v>1.9971136199363499</v>
      </c>
      <c r="O1292">
        <v>21.4093391799369</v>
      </c>
      <c r="P1292">
        <v>335.40445486518098</v>
      </c>
      <c r="Q1292">
        <v>0.15326456229544899</v>
      </c>
    </row>
    <row r="1293" spans="1:17" hidden="1" x14ac:dyDescent="0.3">
      <c r="A1293" t="s">
        <v>2748</v>
      </c>
      <c r="B1293" t="s">
        <v>2749</v>
      </c>
      <c r="C1293" t="str">
        <f>IFERROR(VLOOKUP(Table1[[#This Row],[Ticker]],[1]!Table2[[Symbol]:[Industry]],2,FALSE),"-")</f>
        <v>-</v>
      </c>
      <c r="D1293" t="s">
        <v>757</v>
      </c>
      <c r="E1293">
        <v>1384.7060048779999</v>
      </c>
      <c r="F1293">
        <v>6.86</v>
      </c>
      <c r="G1293">
        <v>-95.926656438013296</v>
      </c>
      <c r="H1293">
        <v>-18.833366011291901</v>
      </c>
      <c r="I1293">
        <v>-75.432362827554797</v>
      </c>
      <c r="J1293">
        <v>2.61971893079077</v>
      </c>
      <c r="K1293">
        <v>11.3322347660733</v>
      </c>
      <c r="L1293">
        <v>16.426553144340001</v>
      </c>
      <c r="M1293">
        <v>1.03065182775869</v>
      </c>
      <c r="N1293">
        <v>0.78540610048037696</v>
      </c>
      <c r="O1293">
        <v>286.29737609329402</v>
      </c>
      <c r="P1293">
        <v>0</v>
      </c>
      <c r="Q1293">
        <v>-1.0047178693497E-2</v>
      </c>
    </row>
    <row r="1294" spans="1:17" hidden="1" x14ac:dyDescent="0.3">
      <c r="A1294" t="s">
        <v>2750</v>
      </c>
      <c r="B1294" t="s">
        <v>2751</v>
      </c>
      <c r="C1294" t="str">
        <f>IFERROR(VLOOKUP(Table1[[#This Row],[Ticker]],[1]!Table2[[Symbol]:[Industry]],2,FALSE),"-")</f>
        <v>-</v>
      </c>
      <c r="D1294" t="s">
        <v>260</v>
      </c>
      <c r="E1294">
        <v>1381.6018861799901</v>
      </c>
      <c r="F1294">
        <v>395.05</v>
      </c>
      <c r="G1294">
        <v>-32.695643476960299</v>
      </c>
      <c r="H1294">
        <v>-4.95212864355444</v>
      </c>
      <c r="I1294">
        <v>-10.564848105152</v>
      </c>
      <c r="J1294">
        <v>-7.0768971718930098</v>
      </c>
      <c r="K1294">
        <v>401.46754899699198</v>
      </c>
      <c r="L1294">
        <v>401.06253376088102</v>
      </c>
      <c r="M1294">
        <v>44.811247827427202</v>
      </c>
      <c r="N1294">
        <v>0.52734480476669099</v>
      </c>
      <c r="O1294">
        <v>30.0594861409947</v>
      </c>
      <c r="P1294">
        <v>35.919490796490599</v>
      </c>
      <c r="Q1294">
        <v>5.1971518528117003E-2</v>
      </c>
    </row>
    <row r="1295" spans="1:17" hidden="1" x14ac:dyDescent="0.3">
      <c r="A1295" t="s">
        <v>2752</v>
      </c>
      <c r="B1295" t="s">
        <v>2753</v>
      </c>
      <c r="C1295" t="str">
        <f>IFERROR(VLOOKUP(Table1[[#This Row],[Ticker]],[1]!Table2[[Symbol]:[Industry]],2,FALSE),"-")</f>
        <v>-</v>
      </c>
      <c r="D1295" t="s">
        <v>54</v>
      </c>
      <c r="E1295">
        <v>1380.616</v>
      </c>
      <c r="F1295">
        <v>908.3</v>
      </c>
      <c r="G1295">
        <v>127.135796317182</v>
      </c>
      <c r="H1295">
        <v>16.033862526223299</v>
      </c>
      <c r="I1295">
        <v>64.757643508646396</v>
      </c>
      <c r="J1295">
        <v>14.7929634207958</v>
      </c>
      <c r="K1295">
        <v>744.26734110323002</v>
      </c>
      <c r="L1295">
        <v>585.42435233018796</v>
      </c>
      <c r="M1295">
        <v>62.680746064744199</v>
      </c>
      <c r="N1295">
        <v>2.5301084152491802</v>
      </c>
      <c r="O1295">
        <v>15.050093581415799</v>
      </c>
      <c r="P1295">
        <v>170.689912084637</v>
      </c>
      <c r="Q1295">
        <v>0.166388030588176</v>
      </c>
    </row>
    <row r="1296" spans="1:17" hidden="1" x14ac:dyDescent="0.3">
      <c r="A1296" t="s">
        <v>2754</v>
      </c>
      <c r="B1296" t="s">
        <v>2755</v>
      </c>
      <c r="C1296" t="str">
        <f>IFERROR(VLOOKUP(Table1[[#This Row],[Ticker]],[1]!Table2[[Symbol]:[Industry]],2,FALSE),"-")</f>
        <v>-</v>
      </c>
      <c r="D1296" t="s">
        <v>21</v>
      </c>
      <c r="E1296">
        <v>1379.7350226599999</v>
      </c>
      <c r="F1296">
        <v>123.85</v>
      </c>
      <c r="G1296">
        <v>2.5873664236556801</v>
      </c>
      <c r="H1296">
        <v>-1.81557330256976</v>
      </c>
      <c r="I1296">
        <v>-22.862765134608001</v>
      </c>
      <c r="J1296">
        <v>-8.6183763073044695</v>
      </c>
      <c r="K1296">
        <v>126.19296073913399</v>
      </c>
      <c r="L1296">
        <v>116.294487438442</v>
      </c>
      <c r="M1296">
        <v>37.239047024984202</v>
      </c>
      <c r="N1296">
        <v>1.0247359640728999</v>
      </c>
      <c r="O1296">
        <v>42.5111021396851</v>
      </c>
      <c r="P1296">
        <v>52.901234567901199</v>
      </c>
      <c r="Q1296">
        <v>-2.9044385341150001E-3</v>
      </c>
    </row>
    <row r="1297" spans="1:17" hidden="1" x14ac:dyDescent="0.3">
      <c r="A1297" t="s">
        <v>2756</v>
      </c>
      <c r="B1297" t="s">
        <v>2757</v>
      </c>
      <c r="C1297" t="str">
        <f>IFERROR(VLOOKUP(Table1[[#This Row],[Ticker]],[1]!Table2[[Symbol]:[Industry]],2,FALSE),"-")</f>
        <v>-</v>
      </c>
      <c r="D1297" t="s">
        <v>465</v>
      </c>
      <c r="E1297">
        <v>1379.0968972799999</v>
      </c>
      <c r="F1297">
        <v>665.2</v>
      </c>
      <c r="G1297">
        <v>-50.019386213426003</v>
      </c>
      <c r="H1297">
        <v>-6.57743914898436</v>
      </c>
      <c r="I1297">
        <v>-13.3494023211595</v>
      </c>
      <c r="J1297">
        <v>-5.54859790089239</v>
      </c>
      <c r="K1297">
        <v>658.79475201736204</v>
      </c>
      <c r="L1297">
        <v>672.29707769600702</v>
      </c>
      <c r="M1297">
        <v>44.3599149866684</v>
      </c>
      <c r="N1297">
        <v>1.3154046801422199</v>
      </c>
      <c r="O1297">
        <v>38.003607937462398</v>
      </c>
      <c r="P1297">
        <v>17.734513274336202</v>
      </c>
      <c r="Q1297">
        <v>6.1562448467783998E-2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260</v>
      </c>
      <c r="E1298">
        <v>1370.6644100000001</v>
      </c>
      <c r="F1298">
        <v>1586.05</v>
      </c>
      <c r="G1298">
        <v>128.73278238238299</v>
      </c>
      <c r="H1298">
        <v>4.6633703878932904</v>
      </c>
      <c r="I1298">
        <v>143.44260629088001</v>
      </c>
      <c r="J1298">
        <v>-1.0739747629029199</v>
      </c>
      <c r="K1298">
        <v>1444.2878275939199</v>
      </c>
      <c r="L1298">
        <v>1045.71198113275</v>
      </c>
      <c r="M1298">
        <v>58.539147924790001</v>
      </c>
      <c r="N1298">
        <v>0.90439489150746999</v>
      </c>
      <c r="O1298">
        <v>6.8030642161344304</v>
      </c>
      <c r="P1298">
        <v>282.18072289156601</v>
      </c>
      <c r="Q1298">
        <v>0.26039435450574999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D1299" t="s">
        <v>2587</v>
      </c>
      <c r="E1299">
        <v>1367.9182800000001</v>
      </c>
      <c r="F1299">
        <v>1668.6</v>
      </c>
      <c r="G1299">
        <v>570.46052829272901</v>
      </c>
      <c r="H1299">
        <v>0.134516780613439</v>
      </c>
      <c r="I1299">
        <v>78.401211205617898</v>
      </c>
      <c r="J1299">
        <v>-15.1782705378545</v>
      </c>
      <c r="K1299">
        <v>1637.90618710544</v>
      </c>
      <c r="L1299">
        <v>1023.81694777655</v>
      </c>
      <c r="M1299">
        <v>27.1685793542723</v>
      </c>
      <c r="N1299">
        <v>0.34781718763706498</v>
      </c>
      <c r="O1299">
        <v>26.609133405249899</v>
      </c>
      <c r="P1299">
        <v>637.01413427561795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279</v>
      </c>
      <c r="E1300">
        <v>1365.05968416</v>
      </c>
      <c r="F1300">
        <v>316.2</v>
      </c>
      <c r="G1300">
        <v>58.054080394053798</v>
      </c>
      <c r="H1300">
        <v>-5.5228172713589601</v>
      </c>
      <c r="I1300">
        <v>38.217180007933898</v>
      </c>
      <c r="J1300">
        <v>-3.4618823009259301</v>
      </c>
      <c r="K1300">
        <v>298.96467003336198</v>
      </c>
      <c r="L1300">
        <v>235.67862490235299</v>
      </c>
      <c r="M1300">
        <v>54.555834812738297</v>
      </c>
      <c r="N1300">
        <v>0.77253701447720402</v>
      </c>
      <c r="O1300">
        <v>6.89437065148641</v>
      </c>
      <c r="P1300">
        <v>144.54756380510401</v>
      </c>
      <c r="Q1300">
        <v>0.125957531340571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130</v>
      </c>
      <c r="E1301">
        <v>1363.59827</v>
      </c>
      <c r="F1301">
        <v>35.380000000000003</v>
      </c>
      <c r="G1301">
        <v>196.19707932339799</v>
      </c>
      <c r="H1301">
        <v>18.013946148231099</v>
      </c>
      <c r="I1301">
        <v>9.1390158200076606</v>
      </c>
      <c r="J1301">
        <v>11.153635779806001</v>
      </c>
      <c r="K1301">
        <v>28.611887545825301</v>
      </c>
      <c r="L1301">
        <v>25.044468293199198</v>
      </c>
      <c r="M1301">
        <v>81.442264821300995</v>
      </c>
      <c r="N1301">
        <v>2.6588706803214399</v>
      </c>
      <c r="O1301">
        <v>5.4267947993216401</v>
      </c>
      <c r="P1301">
        <v>232.206572769953</v>
      </c>
      <c r="Q1301">
        <v>9.8309683604111006E-2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558</v>
      </c>
      <c r="E1302">
        <v>1359.376664695</v>
      </c>
      <c r="F1302">
        <v>210.85</v>
      </c>
      <c r="G1302">
        <v>-29.833436133853599</v>
      </c>
      <c r="H1302">
        <v>-7.1540203169667302</v>
      </c>
      <c r="I1302">
        <v>-33.132045765034597</v>
      </c>
      <c r="J1302">
        <v>-4.0737094215614</v>
      </c>
      <c r="K1302">
        <v>221.67033519790201</v>
      </c>
      <c r="L1302">
        <v>230.69171867403699</v>
      </c>
      <c r="M1302">
        <v>37.7537380378322</v>
      </c>
      <c r="N1302">
        <v>0.74897735704776303</v>
      </c>
      <c r="O1302">
        <v>46.004268437277602</v>
      </c>
      <c r="P1302">
        <v>13.3297500671862</v>
      </c>
      <c r="Q1302">
        <v>8.5925833885600003E-2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260</v>
      </c>
      <c r="E1303">
        <v>1359.3736020849999</v>
      </c>
      <c r="F1303">
        <v>377.35</v>
      </c>
      <c r="G1303">
        <v>-15.8916789703913</v>
      </c>
      <c r="H1303">
        <v>-11.382752922380901</v>
      </c>
      <c r="I1303">
        <v>-8.5025939130052706</v>
      </c>
      <c r="J1303">
        <v>-7.6851970617418903</v>
      </c>
      <c r="K1303">
        <v>377.95859092727898</v>
      </c>
      <c r="L1303">
        <v>363.37946397123602</v>
      </c>
      <c r="M1303">
        <v>47.568049717574098</v>
      </c>
      <c r="N1303">
        <v>0.58710225886090195</v>
      </c>
      <c r="O1303">
        <v>16.7881277328739</v>
      </c>
      <c r="P1303">
        <v>23.9855429604074</v>
      </c>
      <c r="Q1303">
        <v>5.0633216868636997E-2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595</v>
      </c>
      <c r="E1304">
        <v>1358.9847362999999</v>
      </c>
      <c r="F1304">
        <v>189.1</v>
      </c>
      <c r="G1304">
        <v>82.276991352648196</v>
      </c>
      <c r="H1304">
        <v>-5.5427270077281801</v>
      </c>
      <c r="I1304">
        <v>11.2855729208162</v>
      </c>
      <c r="J1304">
        <v>-2.5302810692092299</v>
      </c>
      <c r="K1304">
        <v>181.20338674273501</v>
      </c>
      <c r="L1304">
        <v>147.55100540164599</v>
      </c>
      <c r="M1304">
        <v>43.630541551357297</v>
      </c>
      <c r="N1304">
        <v>0.84606085053350599</v>
      </c>
      <c r="O1304">
        <v>16.842940243257502</v>
      </c>
      <c r="P1304">
        <v>118.612716763005</v>
      </c>
      <c r="Q1304">
        <v>0.145011350601945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166</v>
      </c>
      <c r="E1305">
        <v>1356.2622864</v>
      </c>
      <c r="F1305">
        <v>590.25</v>
      </c>
      <c r="G1305">
        <v>-78.522368803156894</v>
      </c>
      <c r="H1305">
        <v>-12.6383937123728</v>
      </c>
      <c r="I1305">
        <v>-15.414662886943299</v>
      </c>
      <c r="J1305">
        <v>-3.5127825058728699</v>
      </c>
      <c r="K1305">
        <v>612.14060944792402</v>
      </c>
      <c r="L1305">
        <v>715.34515471270697</v>
      </c>
      <c r="M1305">
        <v>24.3299974178355</v>
      </c>
      <c r="N1305">
        <v>0.64384296537804997</v>
      </c>
      <c r="O1305">
        <v>124.48115205421399</v>
      </c>
      <c r="P1305">
        <v>30.0826446280991</v>
      </c>
      <c r="Q1305">
        <v>6.9020163909210994E-2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210</v>
      </c>
      <c r="E1306">
        <v>1355.466025445</v>
      </c>
      <c r="F1306">
        <v>833.35</v>
      </c>
      <c r="G1306">
        <v>11.4871071759288</v>
      </c>
      <c r="H1306">
        <v>-8.7689720912473597</v>
      </c>
      <c r="I1306">
        <v>2.9669653207648299</v>
      </c>
      <c r="J1306">
        <v>-5.6285661620651597</v>
      </c>
      <c r="K1306">
        <v>862.54688727113898</v>
      </c>
      <c r="L1306">
        <v>797.08537682177598</v>
      </c>
      <c r="M1306">
        <v>32.844918978428801</v>
      </c>
      <c r="N1306">
        <v>1.0161470239338899</v>
      </c>
      <c r="O1306">
        <v>22.757544849102999</v>
      </c>
      <c r="P1306">
        <v>38.0747245464336</v>
      </c>
      <c r="Q1306">
        <v>7.6768265800650007E-2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21</v>
      </c>
      <c r="E1307">
        <v>1355.0975784</v>
      </c>
      <c r="F1307">
        <v>366</v>
      </c>
      <c r="G1307">
        <v>0.50587976665256496</v>
      </c>
      <c r="H1307">
        <v>-5.9369358814502302</v>
      </c>
      <c r="I1307">
        <v>3.4211984498370001</v>
      </c>
      <c r="J1307">
        <v>-8.9417428632291607</v>
      </c>
      <c r="K1307">
        <v>352.91395739826402</v>
      </c>
      <c r="L1307">
        <v>324.710656401086</v>
      </c>
      <c r="M1307">
        <v>53.668872998714697</v>
      </c>
      <c r="N1307">
        <v>1.4960786840325</v>
      </c>
      <c r="O1307">
        <v>22.896174863387898</v>
      </c>
      <c r="P1307">
        <v>47.342995169082101</v>
      </c>
      <c r="Q1307">
        <v>-2.68420206576E-2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279</v>
      </c>
      <c r="E1308">
        <v>1349.69146</v>
      </c>
      <c r="F1308">
        <v>82.76</v>
      </c>
      <c r="G1308">
        <v>-12.4231445342859</v>
      </c>
      <c r="H1308">
        <v>-3.5028201464793902</v>
      </c>
      <c r="I1308">
        <v>-25.429598090709899</v>
      </c>
      <c r="J1308">
        <v>-3.0148986788355199</v>
      </c>
      <c r="K1308">
        <v>84.757784202425796</v>
      </c>
      <c r="L1308">
        <v>84.794534477502197</v>
      </c>
      <c r="M1308">
        <v>43.181660198735898</v>
      </c>
      <c r="N1308">
        <v>1.15228628406239</v>
      </c>
      <c r="O1308">
        <v>26.812469792170099</v>
      </c>
      <c r="P1308">
        <v>19.9420289855072</v>
      </c>
      <c r="Q1308">
        <v>6.9485376790596007E-2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533</v>
      </c>
      <c r="E1309">
        <v>1344.3637647149999</v>
      </c>
      <c r="F1309">
        <v>554.85</v>
      </c>
      <c r="G1309">
        <v>-29.404524691730099</v>
      </c>
      <c r="H1309">
        <v>-15.147373677292901</v>
      </c>
      <c r="I1309">
        <v>12.72640281308</v>
      </c>
      <c r="J1309">
        <v>-10.613139631647099</v>
      </c>
      <c r="K1309">
        <v>563.22446572883803</v>
      </c>
      <c r="L1309">
        <v>482.74278503279299</v>
      </c>
      <c r="M1309">
        <v>45.709512759117501</v>
      </c>
      <c r="N1309">
        <v>0.37687525222607599</v>
      </c>
      <c r="O1309">
        <v>22.555645670000899</v>
      </c>
      <c r="P1309">
        <v>64.375648052140406</v>
      </c>
      <c r="Q1309">
        <v>0.161827186232227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21</v>
      </c>
      <c r="E1310">
        <v>1341.65070689</v>
      </c>
      <c r="F1310">
        <v>208.2</v>
      </c>
      <c r="G1310">
        <v>23.518740596425399</v>
      </c>
      <c r="H1310">
        <v>14.5198535626548</v>
      </c>
      <c r="I1310">
        <v>20.026793580035701</v>
      </c>
      <c r="J1310">
        <v>13.638178876733599</v>
      </c>
      <c r="K1310">
        <v>161.90727413210499</v>
      </c>
      <c r="L1310">
        <v>147.09608916060799</v>
      </c>
      <c r="M1310">
        <v>84.237263428772195</v>
      </c>
      <c r="N1310">
        <v>2.6374293646945</v>
      </c>
      <c r="O1310">
        <v>3.1219980787704</v>
      </c>
      <c r="P1310">
        <v>76.965575860603394</v>
      </c>
      <c r="Q1310">
        <v>0.103793977547151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E1311">
        <v>1334.1275025</v>
      </c>
      <c r="F1311">
        <v>240.65</v>
      </c>
      <c r="G1311">
        <v>727.65915766021601</v>
      </c>
      <c r="H1311">
        <v>-14.284504828709499</v>
      </c>
      <c r="I1311">
        <v>184.12102811645099</v>
      </c>
      <c r="J1311">
        <v>-8.1960464220964795</v>
      </c>
      <c r="K1311">
        <v>264.99702394344399</v>
      </c>
      <c r="L1311">
        <v>171.84872908762901</v>
      </c>
      <c r="M1311">
        <v>33.977784594455102</v>
      </c>
      <c r="N1311">
        <v>0.62662644012866897</v>
      </c>
      <c r="O1311">
        <v>70.538125908996406</v>
      </c>
      <c r="P1311">
        <v>868.13218390804604</v>
      </c>
      <c r="Q1311">
        <v>0.15617585745163701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156</v>
      </c>
      <c r="E1312">
        <v>1333.7937878929999</v>
      </c>
      <c r="F1312">
        <v>200.83</v>
      </c>
      <c r="G1312">
        <v>49.894871727073102</v>
      </c>
      <c r="H1312">
        <v>-7.2635594651593198</v>
      </c>
      <c r="I1312">
        <v>16.073521210973102</v>
      </c>
      <c r="J1312">
        <v>-15.078362803988201</v>
      </c>
      <c r="K1312">
        <v>206.98690339947899</v>
      </c>
      <c r="L1312">
        <v>158.25808415862099</v>
      </c>
      <c r="M1312">
        <v>28.644185893824201</v>
      </c>
      <c r="N1312">
        <v>0.54053657049780102</v>
      </c>
      <c r="O1312">
        <v>26.8684957426679</v>
      </c>
      <c r="P1312">
        <v>108.437986507524</v>
      </c>
      <c r="Q1312">
        <v>0.191150899442217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297</v>
      </c>
      <c r="E1313">
        <v>1331.0464455030001</v>
      </c>
      <c r="F1313">
        <v>141.66999999999999</v>
      </c>
      <c r="G1313">
        <v>15.3179520882065</v>
      </c>
      <c r="H1313">
        <v>17.170813234036501</v>
      </c>
      <c r="I1313">
        <v>39.440110415330899</v>
      </c>
      <c r="J1313">
        <v>3.90935952275693</v>
      </c>
      <c r="K1313">
        <v>121.58828719111099</v>
      </c>
      <c r="L1313">
        <v>109.729004327562</v>
      </c>
      <c r="M1313">
        <v>64.059678519638098</v>
      </c>
      <c r="N1313">
        <v>3.0672311647583101</v>
      </c>
      <c r="O1313">
        <v>13.714971412437301</v>
      </c>
      <c r="P1313">
        <v>72.979242979242898</v>
      </c>
      <c r="Q1313">
        <v>-9.1579877317390004E-3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130</v>
      </c>
      <c r="E1314">
        <v>1329.768</v>
      </c>
      <c r="F1314">
        <v>657</v>
      </c>
      <c r="G1314">
        <v>0.47147312655762602</v>
      </c>
      <c r="H1314">
        <v>-8.7522057085003997</v>
      </c>
      <c r="I1314">
        <v>-11.2854253585392</v>
      </c>
      <c r="J1314">
        <v>4.1667147898422501</v>
      </c>
      <c r="K1314">
        <v>651.64572071508803</v>
      </c>
      <c r="L1314">
        <v>635.69422273505302</v>
      </c>
      <c r="M1314">
        <v>57.180362950423202</v>
      </c>
      <c r="N1314">
        <v>1.18199316446012</v>
      </c>
      <c r="O1314">
        <v>13.698630136986299</v>
      </c>
      <c r="P1314">
        <v>25.095201827875002</v>
      </c>
      <c r="Q1314">
        <v>9.7538710504694995E-2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51</v>
      </c>
      <c r="E1315">
        <v>1329.3730473600001</v>
      </c>
      <c r="F1315">
        <v>663.7</v>
      </c>
      <c r="G1315">
        <v>26.2934528056043</v>
      </c>
      <c r="H1315">
        <v>-2.6619146685130799</v>
      </c>
      <c r="I1315">
        <v>-12.087060264647301</v>
      </c>
      <c r="J1315">
        <v>-1.4470875401498999</v>
      </c>
      <c r="K1315">
        <v>631.81650614881596</v>
      </c>
      <c r="L1315">
        <v>593.647730690348</v>
      </c>
      <c r="M1315">
        <v>63.595276470736302</v>
      </c>
      <c r="N1315">
        <v>0.87528402856804</v>
      </c>
      <c r="O1315">
        <v>13.778815729998399</v>
      </c>
      <c r="P1315">
        <v>63.3723076923077</v>
      </c>
      <c r="Q1315">
        <v>6.7091592037164999E-2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133</v>
      </c>
      <c r="E1316">
        <v>1325.2804063200001</v>
      </c>
      <c r="F1316">
        <v>828.6</v>
      </c>
      <c r="G1316">
        <v>-5.2563047460692598</v>
      </c>
      <c r="H1316">
        <v>-2.6752991629115801</v>
      </c>
      <c r="I1316">
        <v>-16.575210425016401</v>
      </c>
      <c r="J1316">
        <v>-2.1829659436450499</v>
      </c>
      <c r="K1316">
        <v>847.70453556218899</v>
      </c>
      <c r="L1316">
        <v>852.49199259529098</v>
      </c>
      <c r="M1316">
        <v>43.167180815902299</v>
      </c>
      <c r="N1316">
        <v>0.79824800656904804</v>
      </c>
      <c r="O1316">
        <v>30.3403330919623</v>
      </c>
      <c r="P1316">
        <v>19.394812680115201</v>
      </c>
      <c r="Q1316">
        <v>8.9544477529914998E-2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133</v>
      </c>
      <c r="E1317">
        <v>1322.1191034000001</v>
      </c>
      <c r="F1317">
        <v>1900.35</v>
      </c>
      <c r="G1317">
        <v>184.21426743570001</v>
      </c>
      <c r="H1317">
        <v>2.2010771197824099</v>
      </c>
      <c r="I1317">
        <v>95.430360992304102</v>
      </c>
      <c r="J1317">
        <v>5.8031908642627004</v>
      </c>
      <c r="K1317">
        <v>1851.4351178632501</v>
      </c>
      <c r="L1317">
        <v>1361.08257456459</v>
      </c>
      <c r="M1317">
        <v>43.561163270107997</v>
      </c>
      <c r="N1317">
        <v>1.0695476907357599</v>
      </c>
      <c r="O1317">
        <v>21.556555371378899</v>
      </c>
      <c r="P1317">
        <v>235.30657256285801</v>
      </c>
      <c r="Q1317">
        <v>0.22991584292798301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704</v>
      </c>
      <c r="E1318">
        <v>1320.2987218999999</v>
      </c>
      <c r="F1318">
        <v>151.30000000000001</v>
      </c>
      <c r="G1318">
        <v>-43.676060525387797</v>
      </c>
      <c r="H1318">
        <v>-14.713463188575099</v>
      </c>
      <c r="I1318">
        <v>-22.002107757616201</v>
      </c>
      <c r="J1318">
        <v>-5.4302593125112804</v>
      </c>
      <c r="K1318">
        <v>160.37603024120301</v>
      </c>
      <c r="L1318">
        <v>163.46939539772001</v>
      </c>
      <c r="M1318">
        <v>35.005331428380799</v>
      </c>
      <c r="N1318">
        <v>0.959170937187795</v>
      </c>
      <c r="O1318">
        <v>49.272967614011797</v>
      </c>
      <c r="P1318">
        <v>19.699367088607602</v>
      </c>
      <c r="Q1318">
        <v>5.7146778066831001E-2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297</v>
      </c>
      <c r="E1319">
        <v>1317.15930052</v>
      </c>
      <c r="F1319">
        <v>922.6</v>
      </c>
      <c r="G1319">
        <v>159.762047249792</v>
      </c>
      <c r="H1319">
        <v>43.434106813441502</v>
      </c>
      <c r="I1319">
        <v>113.329246536821</v>
      </c>
      <c r="J1319">
        <v>-1.20238730527729</v>
      </c>
      <c r="K1319">
        <v>722.86818987778099</v>
      </c>
      <c r="L1319">
        <v>564.31859207329796</v>
      </c>
      <c r="M1319">
        <v>74.147478571304205</v>
      </c>
      <c r="N1319">
        <v>1.7256370006961199</v>
      </c>
      <c r="O1319">
        <v>1.8859744201170601</v>
      </c>
      <c r="P1319">
        <v>189.85234055922001</v>
      </c>
      <c r="Q1319">
        <v>0.15803010560465999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394</v>
      </c>
      <c r="E1320">
        <v>1313.478728695</v>
      </c>
      <c r="F1320">
        <v>78.61</v>
      </c>
      <c r="G1320">
        <v>34.824164656366001</v>
      </c>
      <c r="H1320">
        <v>-6.2193477214391697</v>
      </c>
      <c r="I1320">
        <v>-3.3290727372869702</v>
      </c>
      <c r="J1320">
        <v>-11.191142492430201</v>
      </c>
      <c r="K1320">
        <v>75.4777842551768</v>
      </c>
      <c r="L1320">
        <v>67.193378607764799</v>
      </c>
      <c r="M1320">
        <v>50.0113968287042</v>
      </c>
      <c r="N1320">
        <v>1.8187401457349801</v>
      </c>
      <c r="O1320">
        <v>13.217147945553901</v>
      </c>
      <c r="P1320">
        <v>70.520607375271098</v>
      </c>
      <c r="Q1320">
        <v>5.1246585042715002E-2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704</v>
      </c>
      <c r="E1321">
        <v>1313.0735380000001</v>
      </c>
      <c r="F1321">
        <v>333.1</v>
      </c>
      <c r="G1321">
        <v>123.490080876517</v>
      </c>
      <c r="H1321">
        <v>22.466348536605199</v>
      </c>
      <c r="I1321">
        <v>-15.116036916368801</v>
      </c>
      <c r="J1321">
        <v>15.706361530068699</v>
      </c>
      <c r="K1321">
        <v>268.56770281008102</v>
      </c>
      <c r="L1321">
        <v>256.71519772244102</v>
      </c>
      <c r="M1321">
        <v>88.741519200040599</v>
      </c>
      <c r="N1321">
        <v>3.03601228729192</v>
      </c>
      <c r="O1321">
        <v>19.783848694085801</v>
      </c>
      <c r="P1321">
        <v>160.031225604996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995</v>
      </c>
      <c r="E1322">
        <v>1307.68641241</v>
      </c>
      <c r="F1322">
        <v>199.99</v>
      </c>
      <c r="G1322">
        <v>-53.178463859273599</v>
      </c>
      <c r="H1322">
        <v>-12.827792518105401</v>
      </c>
      <c r="I1322">
        <v>-34.036327082392397</v>
      </c>
      <c r="J1322">
        <v>-10.3491699580981</v>
      </c>
      <c r="K1322">
        <v>220.938519016366</v>
      </c>
      <c r="L1322">
        <v>236.475613787962</v>
      </c>
      <c r="M1322">
        <v>25.328586337184898</v>
      </c>
      <c r="N1322">
        <v>1.1588182419998501</v>
      </c>
      <c r="O1322">
        <v>62.883144157207802</v>
      </c>
      <c r="P1322">
        <v>4.6520146520146497</v>
      </c>
      <c r="Q1322">
        <v>-4.8750167589131997E-2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D1323" t="s">
        <v>138</v>
      </c>
      <c r="E1323">
        <v>1300.8615155549901</v>
      </c>
      <c r="F1323">
        <v>316.05</v>
      </c>
      <c r="G1323">
        <v>61.545875453803198</v>
      </c>
      <c r="H1323">
        <v>-17.864659749256401</v>
      </c>
      <c r="I1323">
        <v>-28.659611686246901</v>
      </c>
      <c r="J1323">
        <v>-5.6564584811891203</v>
      </c>
      <c r="K1323">
        <v>340.604394516117</v>
      </c>
      <c r="L1323">
        <v>313.77086196881402</v>
      </c>
      <c r="M1323">
        <v>37.252302023790897</v>
      </c>
      <c r="N1323">
        <v>0.88916489940760501</v>
      </c>
      <c r="O1323">
        <v>31.624742920423898</v>
      </c>
      <c r="P1323">
        <v>99.337748344370794</v>
      </c>
      <c r="Q1323">
        <v>9.8562256149563002E-2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D1324" t="s">
        <v>210</v>
      </c>
      <c r="E1324">
        <v>1299.7479370799999</v>
      </c>
      <c r="F1324">
        <v>1092.9000000000001</v>
      </c>
      <c r="G1324">
        <v>131.12812866621201</v>
      </c>
      <c r="H1324">
        <v>10.8833210887696</v>
      </c>
      <c r="I1324">
        <v>29.754651936350001</v>
      </c>
      <c r="J1324">
        <v>2.9366918395124801</v>
      </c>
      <c r="K1324">
        <v>941.79474866613396</v>
      </c>
      <c r="L1324">
        <v>798.83876625488699</v>
      </c>
      <c r="M1324">
        <v>68.7430565920954</v>
      </c>
      <c r="N1324">
        <v>0.84879120597806201</v>
      </c>
      <c r="O1324">
        <v>11.1995608015371</v>
      </c>
      <c r="P1324">
        <v>160.24526729372499</v>
      </c>
      <c r="Q1324">
        <v>0.17846939923899899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D1325" t="s">
        <v>130</v>
      </c>
      <c r="E1325">
        <v>1291.0108068</v>
      </c>
      <c r="F1325">
        <v>148.38999999999999</v>
      </c>
      <c r="G1325">
        <v>-3.6351732482273502</v>
      </c>
      <c r="H1325">
        <v>-8.2475925772758494</v>
      </c>
      <c r="I1325">
        <v>-16.337426907824099</v>
      </c>
      <c r="J1325">
        <v>-4.5531082420363997</v>
      </c>
      <c r="K1325">
        <v>146.788713866161</v>
      </c>
      <c r="L1325">
        <v>145.21205587037099</v>
      </c>
      <c r="M1325">
        <v>55.776920740568201</v>
      </c>
      <c r="N1325">
        <v>0.99407563308267699</v>
      </c>
      <c r="O1325">
        <v>30.938742502864098</v>
      </c>
      <c r="P1325">
        <v>28.643259644560001</v>
      </c>
      <c r="Q1325">
        <v>4.0509279043031997E-2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130</v>
      </c>
      <c r="E1326">
        <v>1288.7939139</v>
      </c>
      <c r="F1326">
        <v>675.75</v>
      </c>
      <c r="G1326">
        <v>-5.6803447231433601</v>
      </c>
      <c r="H1326">
        <v>-11.902164261294301</v>
      </c>
      <c r="I1326">
        <v>-5.9281968808098098</v>
      </c>
      <c r="J1326">
        <v>-4.2664264738731497</v>
      </c>
      <c r="K1326">
        <v>703.09761153087504</v>
      </c>
      <c r="L1326">
        <v>645.87373933162496</v>
      </c>
      <c r="M1326">
        <v>28.0589347271608</v>
      </c>
      <c r="N1326">
        <v>0.58061505947426795</v>
      </c>
      <c r="O1326">
        <v>25.0462449130595</v>
      </c>
      <c r="P1326">
        <v>25.023126734504999</v>
      </c>
      <c r="Q1326">
        <v>5.1612649781740003E-2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210</v>
      </c>
      <c r="E1327">
        <v>1287.323541</v>
      </c>
      <c r="F1327">
        <v>141.30000000000001</v>
      </c>
      <c r="G1327">
        <v>9.3179706407380607</v>
      </c>
      <c r="H1327">
        <v>-2.9225816611625799</v>
      </c>
      <c r="I1327">
        <v>-9.4665471969293193</v>
      </c>
      <c r="J1327">
        <v>-4.1252475121622503</v>
      </c>
      <c r="K1327">
        <v>136.917878210678</v>
      </c>
      <c r="L1327">
        <v>128.508990504764</v>
      </c>
      <c r="M1327">
        <v>49.716759840494802</v>
      </c>
      <c r="N1327">
        <v>1.58121141939718</v>
      </c>
      <c r="O1327">
        <v>10.4033970276008</v>
      </c>
      <c r="P1327">
        <v>40.597014925373102</v>
      </c>
      <c r="Q1327">
        <v>8.5967686017157E-2</v>
      </c>
    </row>
    <row r="1328" spans="1:17" hidden="1" x14ac:dyDescent="0.3">
      <c r="A1328" t="s">
        <v>2818</v>
      </c>
      <c r="B1328" t="s">
        <v>2819</v>
      </c>
      <c r="C1328" t="str">
        <f>IFERROR(VLOOKUP(Table1[[#This Row],[Ticker]],[1]!Table2[[Symbol]:[Industry]],2,FALSE),"-")</f>
        <v>-</v>
      </c>
      <c r="D1328" t="s">
        <v>1754</v>
      </c>
      <c r="E1328">
        <v>1287.0311999999999</v>
      </c>
      <c r="F1328">
        <v>553.79999999999995</v>
      </c>
      <c r="G1328">
        <v>70.6391729363189</v>
      </c>
      <c r="H1328">
        <v>-13.3814296113738</v>
      </c>
      <c r="I1328">
        <v>16.839907613398999</v>
      </c>
      <c r="J1328">
        <v>-13.546947735875801</v>
      </c>
      <c r="K1328">
        <v>505.329939951499</v>
      </c>
      <c r="L1328">
        <v>404.52938516225299</v>
      </c>
      <c r="M1328">
        <v>43.706879053772298</v>
      </c>
      <c r="N1328">
        <v>0.34635241301907899</v>
      </c>
      <c r="O1328">
        <v>16.468039003250201</v>
      </c>
      <c r="P1328">
        <v>119.674732249107</v>
      </c>
    </row>
    <row r="1329" spans="1:17" hidden="1" x14ac:dyDescent="0.3">
      <c r="A1329" t="s">
        <v>2820</v>
      </c>
      <c r="B1329" t="s">
        <v>2821</v>
      </c>
      <c r="C1329" t="str">
        <f>IFERROR(VLOOKUP(Table1[[#This Row],[Ticker]],[1]!Table2[[Symbol]:[Industry]],2,FALSE),"-")</f>
        <v>-</v>
      </c>
      <c r="D1329" t="s">
        <v>21</v>
      </c>
      <c r="E1329">
        <v>1287.02808</v>
      </c>
      <c r="F1329">
        <v>1085.55</v>
      </c>
      <c r="G1329">
        <v>-22.392975156908701</v>
      </c>
      <c r="H1329">
        <v>-15.423320699118401</v>
      </c>
      <c r="I1329">
        <v>-19.719736502244501</v>
      </c>
      <c r="J1329">
        <v>-3.494587990716</v>
      </c>
      <c r="K1329">
        <v>1113.87107153283</v>
      </c>
      <c r="L1329">
        <v>1102.3218932345301</v>
      </c>
      <c r="M1329">
        <v>52.239609579004799</v>
      </c>
      <c r="N1329">
        <v>0.90928614365811899</v>
      </c>
      <c r="O1329">
        <v>35.175717378287501</v>
      </c>
      <c r="P1329">
        <v>13.604730260059601</v>
      </c>
      <c r="Q1329">
        <v>0.11734529516648901</v>
      </c>
    </row>
    <row r="1330" spans="1:17" hidden="1" x14ac:dyDescent="0.3">
      <c r="A1330" t="s">
        <v>2822</v>
      </c>
      <c r="B1330" t="s">
        <v>2823</v>
      </c>
      <c r="C1330" t="str">
        <f>IFERROR(VLOOKUP(Table1[[#This Row],[Ticker]],[1]!Table2[[Symbol]:[Industry]],2,FALSE),"-")</f>
        <v>-</v>
      </c>
      <c r="D1330" t="s">
        <v>995</v>
      </c>
      <c r="E1330">
        <v>1284.8803929799999</v>
      </c>
      <c r="F1330">
        <v>69.34</v>
      </c>
      <c r="G1330">
        <v>-47.744224013177103</v>
      </c>
      <c r="H1330">
        <v>-9.7237204398268293</v>
      </c>
      <c r="I1330">
        <v>-30.258925084340799</v>
      </c>
      <c r="J1330">
        <v>-8.23279152946027</v>
      </c>
      <c r="K1330">
        <v>73.804505668495096</v>
      </c>
      <c r="L1330">
        <v>79.1753653686566</v>
      </c>
      <c r="M1330">
        <v>30.261521126726699</v>
      </c>
      <c r="N1330">
        <v>0.94992278245480799</v>
      </c>
      <c r="O1330">
        <v>58.350158638592397</v>
      </c>
      <c r="P1330">
        <v>11.838709677419301</v>
      </c>
      <c r="Q1330">
        <v>-1.357945401405E-2</v>
      </c>
    </row>
    <row r="1331" spans="1:17" hidden="1" x14ac:dyDescent="0.3">
      <c r="A1331" t="s">
        <v>2824</v>
      </c>
      <c r="B1331" t="s">
        <v>2825</v>
      </c>
      <c r="C1331" t="str">
        <f>IFERROR(VLOOKUP(Table1[[#This Row],[Ticker]],[1]!Table2[[Symbol]:[Industry]],2,FALSE),"-")</f>
        <v>-</v>
      </c>
      <c r="D1331" t="s">
        <v>595</v>
      </c>
      <c r="E1331">
        <v>1276.7474999999999</v>
      </c>
      <c r="F1331">
        <v>551.85</v>
      </c>
      <c r="G1331">
        <v>25.023779271533499</v>
      </c>
      <c r="H1331">
        <v>15.021692275167601</v>
      </c>
      <c r="I1331">
        <v>19.853119248358901</v>
      </c>
      <c r="J1331">
        <v>2.0515371126089499</v>
      </c>
      <c r="K1331">
        <v>476.15464053791902</v>
      </c>
      <c r="L1331">
        <v>429.519571494633</v>
      </c>
      <c r="M1331">
        <v>54.346143620276003</v>
      </c>
      <c r="N1331">
        <v>2.2470471896270801</v>
      </c>
      <c r="O1331">
        <v>3.8416236296094901</v>
      </c>
      <c r="P1331">
        <v>61.809118897522303</v>
      </c>
    </row>
    <row r="1332" spans="1:17" hidden="1" x14ac:dyDescent="0.3">
      <c r="A1332" t="s">
        <v>2826</v>
      </c>
      <c r="B1332" t="s">
        <v>2827</v>
      </c>
      <c r="C1332" t="str">
        <f>IFERROR(VLOOKUP(Table1[[#This Row],[Ticker]],[1]!Table2[[Symbol]:[Industry]],2,FALSE),"-")</f>
        <v>-</v>
      </c>
      <c r="D1332" t="s">
        <v>380</v>
      </c>
      <c r="E1332">
        <v>1273.666116288</v>
      </c>
      <c r="F1332">
        <v>63.88</v>
      </c>
      <c r="G1332">
        <v>-46.128949667863402</v>
      </c>
      <c r="H1332">
        <v>-10.4471522499381</v>
      </c>
      <c r="I1332">
        <v>-23.9407062645883</v>
      </c>
      <c r="J1332">
        <v>-4.7425999097889298</v>
      </c>
      <c r="K1332">
        <v>68.256592668894299</v>
      </c>
      <c r="L1332">
        <v>71.253541179434393</v>
      </c>
      <c r="M1332">
        <v>29.5575485810202</v>
      </c>
      <c r="N1332">
        <v>1.7322232499268</v>
      </c>
      <c r="O1332">
        <v>33.766437069505301</v>
      </c>
      <c r="P1332">
        <v>14.995499549954999</v>
      </c>
      <c r="Q1332">
        <v>-2.1476582911875999E-2</v>
      </c>
    </row>
    <row r="1333" spans="1:17" hidden="1" x14ac:dyDescent="0.3">
      <c r="A1333" t="s">
        <v>2828</v>
      </c>
      <c r="B1333" t="s">
        <v>2829</v>
      </c>
      <c r="C1333" t="str">
        <f>IFERROR(VLOOKUP(Table1[[#This Row],[Ticker]],[1]!Table2[[Symbol]:[Industry]],2,FALSE),"-")</f>
        <v>-</v>
      </c>
      <c r="D1333" t="s">
        <v>555</v>
      </c>
      <c r="E1333">
        <v>1269.0003702899901</v>
      </c>
      <c r="F1333">
        <v>235.65</v>
      </c>
      <c r="G1333">
        <v>-8.9204395892147801</v>
      </c>
      <c r="H1333">
        <v>-14.280406385163801</v>
      </c>
      <c r="I1333">
        <v>-18.634407749721099</v>
      </c>
      <c r="J1333">
        <v>-11.229913629978</v>
      </c>
      <c r="K1333">
        <v>244.71796583695701</v>
      </c>
      <c r="L1333">
        <v>224.51821718393501</v>
      </c>
      <c r="M1333">
        <v>34.242167870779603</v>
      </c>
      <c r="N1333">
        <v>0.68924847408149503</v>
      </c>
      <c r="O1333">
        <v>24.082325482707301</v>
      </c>
      <c r="P1333">
        <v>35.081685296646597</v>
      </c>
      <c r="Q1333">
        <v>3.6441013821327001E-2</v>
      </c>
    </row>
    <row r="1334" spans="1:17" hidden="1" x14ac:dyDescent="0.3">
      <c r="A1334" t="s">
        <v>2830</v>
      </c>
      <c r="B1334" t="s">
        <v>2831</v>
      </c>
      <c r="C1334" t="str">
        <f>IFERROR(VLOOKUP(Table1[[#This Row],[Ticker]],[1]!Table2[[Symbol]:[Industry]],2,FALSE),"-")</f>
        <v>-</v>
      </c>
      <c r="D1334" t="s">
        <v>422</v>
      </c>
      <c r="E1334">
        <v>1266.8323421600001</v>
      </c>
      <c r="F1334">
        <v>3969.35</v>
      </c>
      <c r="G1334">
        <v>20.424349573900901</v>
      </c>
      <c r="H1334">
        <v>-7.23167983395847</v>
      </c>
      <c r="I1334">
        <v>6.2777891153757004</v>
      </c>
      <c r="J1334">
        <v>-5.8773551450453798</v>
      </c>
      <c r="K1334">
        <v>3808.1795985399299</v>
      </c>
      <c r="L1334">
        <v>3327.78014098211</v>
      </c>
      <c r="M1334">
        <v>43.761695149869603</v>
      </c>
      <c r="N1334">
        <v>0.44637500110774903</v>
      </c>
      <c r="O1334">
        <v>14.7215539068109</v>
      </c>
      <c r="P1334">
        <v>63.684536082474203</v>
      </c>
      <c r="Q1334">
        <v>9.3978090319950004E-3</v>
      </c>
    </row>
    <row r="1335" spans="1:17" hidden="1" x14ac:dyDescent="0.3">
      <c r="A1335" t="s">
        <v>2832</v>
      </c>
      <c r="B1335" t="s">
        <v>2833</v>
      </c>
      <c r="C1335" t="str">
        <f>IFERROR(VLOOKUP(Table1[[#This Row],[Ticker]],[1]!Table2[[Symbol]:[Industry]],2,FALSE),"-")</f>
        <v>-</v>
      </c>
      <c r="D1335" t="s">
        <v>68</v>
      </c>
      <c r="E1335">
        <v>1259.2014428160001</v>
      </c>
      <c r="F1335">
        <v>71.73</v>
      </c>
      <c r="G1335">
        <v>107.403180622478</v>
      </c>
      <c r="H1335">
        <v>-4.3947386974156002</v>
      </c>
      <c r="I1335">
        <v>-36.492379614571099</v>
      </c>
      <c r="J1335">
        <v>-1.2836009747516399</v>
      </c>
      <c r="K1335">
        <v>72.419850196764202</v>
      </c>
      <c r="L1335">
        <v>71.865511565224196</v>
      </c>
      <c r="M1335">
        <v>57.271872889058798</v>
      </c>
      <c r="N1335">
        <v>0.75564331312759903</v>
      </c>
      <c r="O1335">
        <v>100.473999721176</v>
      </c>
      <c r="P1335">
        <v>144.72876151484101</v>
      </c>
      <c r="Q1335">
        <v>0.34797089528545</v>
      </c>
    </row>
    <row r="1336" spans="1:17" hidden="1" x14ac:dyDescent="0.3">
      <c r="A1336" t="s">
        <v>2834</v>
      </c>
      <c r="B1336" t="s">
        <v>2835</v>
      </c>
      <c r="C1336" t="str">
        <f>IFERROR(VLOOKUP(Table1[[#This Row],[Ticker]],[1]!Table2[[Symbol]:[Industry]],2,FALSE),"-")</f>
        <v>-</v>
      </c>
      <c r="D1336" t="s">
        <v>309</v>
      </c>
      <c r="E1336">
        <v>1257.85991205</v>
      </c>
      <c r="F1336">
        <v>200.9</v>
      </c>
      <c r="G1336">
        <v>622.01531723432299</v>
      </c>
      <c r="H1336">
        <v>-16.434540779401299</v>
      </c>
      <c r="I1336">
        <v>215.73988570730401</v>
      </c>
      <c r="J1336">
        <v>-11.2581031143619</v>
      </c>
      <c r="K1336">
        <v>217.219959967584</v>
      </c>
      <c r="L1336">
        <v>137.93632284590299</v>
      </c>
      <c r="M1336">
        <v>28.699517954869702</v>
      </c>
      <c r="N1336">
        <v>0.40805084377522299</v>
      </c>
      <c r="O1336">
        <v>54.357006374540298</v>
      </c>
      <c r="P1336">
        <v>678.565356535653</v>
      </c>
      <c r="Q1336">
        <v>0.18062626074650801</v>
      </c>
    </row>
    <row r="1337" spans="1:17" hidden="1" x14ac:dyDescent="0.3">
      <c r="A1337" t="s">
        <v>2836</v>
      </c>
      <c r="B1337" t="s">
        <v>2837</v>
      </c>
      <c r="C1337" t="str">
        <f>IFERROR(VLOOKUP(Table1[[#This Row],[Ticker]],[1]!Table2[[Symbol]:[Industry]],2,FALSE),"-")</f>
        <v>-</v>
      </c>
      <c r="D1337" t="s">
        <v>1468</v>
      </c>
      <c r="E1337">
        <v>1256.5989163299901</v>
      </c>
      <c r="F1337">
        <v>832.85</v>
      </c>
      <c r="G1337">
        <v>112.218579594172</v>
      </c>
      <c r="H1337">
        <v>41.367231437688197</v>
      </c>
      <c r="I1337">
        <v>68.275829845786603</v>
      </c>
      <c r="J1337">
        <v>16.472474730710299</v>
      </c>
      <c r="K1337">
        <v>623.06436100171402</v>
      </c>
      <c r="L1337">
        <v>490.60009887478401</v>
      </c>
      <c r="M1337">
        <v>65.924107174029203</v>
      </c>
      <c r="N1337">
        <v>2.91957927476887</v>
      </c>
      <c r="O1337">
        <v>23.3115206819955</v>
      </c>
      <c r="P1337">
        <v>179.292421193829</v>
      </c>
      <c r="Q1337">
        <v>0.13625409894375501</v>
      </c>
    </row>
    <row r="1338" spans="1:17" hidden="1" x14ac:dyDescent="0.3">
      <c r="A1338" t="s">
        <v>2838</v>
      </c>
      <c r="B1338" t="s">
        <v>2839</v>
      </c>
      <c r="C1338" t="str">
        <f>IFERROR(VLOOKUP(Table1[[#This Row],[Ticker]],[1]!Table2[[Symbol]:[Industry]],2,FALSE),"-")</f>
        <v>-</v>
      </c>
      <c r="D1338" t="s">
        <v>21</v>
      </c>
      <c r="E1338">
        <v>1254.6052463999999</v>
      </c>
      <c r="F1338">
        <v>726</v>
      </c>
      <c r="G1338">
        <v>580.52845648292805</v>
      </c>
      <c r="H1338">
        <v>-26.3834214944781</v>
      </c>
      <c r="I1338">
        <v>277.85777602760697</v>
      </c>
      <c r="J1338">
        <v>-1.78164161342691</v>
      </c>
      <c r="K1338">
        <v>697.13798186518795</v>
      </c>
      <c r="M1338">
        <v>42.536008970210503</v>
      </c>
      <c r="N1338">
        <v>0.31150484980736498</v>
      </c>
      <c r="O1338">
        <v>37.465564738292002</v>
      </c>
      <c r="P1338">
        <v>678.55227882037502</v>
      </c>
    </row>
    <row r="1339" spans="1:17" hidden="1" x14ac:dyDescent="0.3">
      <c r="A1339" t="s">
        <v>2840</v>
      </c>
      <c r="B1339" t="s">
        <v>2841</v>
      </c>
      <c r="C1339" t="str">
        <f>IFERROR(VLOOKUP(Table1[[#This Row],[Ticker]],[1]!Table2[[Symbol]:[Industry]],2,FALSE),"-")</f>
        <v>-</v>
      </c>
      <c r="D1339" t="s">
        <v>595</v>
      </c>
      <c r="E1339">
        <v>1254.52210872</v>
      </c>
      <c r="F1339">
        <v>22.56</v>
      </c>
      <c r="G1339">
        <v>-77.659480833439602</v>
      </c>
      <c r="H1339">
        <v>6.8397269198171804</v>
      </c>
      <c r="I1339">
        <v>1.1671101969265301</v>
      </c>
      <c r="J1339">
        <v>3.1057993550064098</v>
      </c>
      <c r="K1339">
        <v>21.583073096839001</v>
      </c>
      <c r="L1339">
        <v>25.081477463775599</v>
      </c>
      <c r="M1339">
        <v>64.692354307084898</v>
      </c>
      <c r="N1339">
        <v>1.7437214341815099</v>
      </c>
      <c r="O1339">
        <v>134.929078014184</v>
      </c>
      <c r="P1339">
        <v>50.4</v>
      </c>
      <c r="Q1339">
        <v>0.200720564717114</v>
      </c>
    </row>
    <row r="1340" spans="1:17" hidden="1" x14ac:dyDescent="0.3">
      <c r="A1340" t="s">
        <v>2842</v>
      </c>
      <c r="B1340" t="s">
        <v>2843</v>
      </c>
      <c r="C1340" t="str">
        <f>IFERROR(VLOOKUP(Table1[[#This Row],[Ticker]],[1]!Table2[[Symbol]:[Industry]],2,FALSE),"-")</f>
        <v>-</v>
      </c>
      <c r="D1340" t="s">
        <v>595</v>
      </c>
      <c r="E1340">
        <v>1254.35123834</v>
      </c>
      <c r="F1340">
        <v>347.8</v>
      </c>
      <c r="G1340">
        <v>15.9195432207711</v>
      </c>
      <c r="H1340">
        <v>14.7318291291962</v>
      </c>
      <c r="I1340">
        <v>-12.835153490115699</v>
      </c>
      <c r="J1340">
        <v>-4.5969106939967697</v>
      </c>
      <c r="K1340">
        <v>311.88545663352102</v>
      </c>
      <c r="L1340">
        <v>292.95040731633202</v>
      </c>
      <c r="M1340">
        <v>54.093322393575299</v>
      </c>
      <c r="N1340">
        <v>2.6598240985870398</v>
      </c>
      <c r="O1340">
        <v>10.5520414031052</v>
      </c>
      <c r="P1340">
        <v>54.577777777777698</v>
      </c>
      <c r="Q1340">
        <v>-2.351982755116E-2</v>
      </c>
    </row>
    <row r="1341" spans="1:17" hidden="1" x14ac:dyDescent="0.3">
      <c r="A1341" t="s">
        <v>2844</v>
      </c>
      <c r="B1341" t="s">
        <v>2845</v>
      </c>
      <c r="C1341" t="str">
        <f>IFERROR(VLOOKUP(Table1[[#This Row],[Ticker]],[1]!Table2[[Symbol]:[Industry]],2,FALSE),"-")</f>
        <v>-</v>
      </c>
      <c r="D1341" t="s">
        <v>98</v>
      </c>
      <c r="E1341">
        <v>1252.5320999999999</v>
      </c>
      <c r="F1341">
        <v>782.5</v>
      </c>
      <c r="G1341">
        <v>-12.675239053563899</v>
      </c>
      <c r="H1341">
        <v>-3.0941531686939201</v>
      </c>
      <c r="I1341">
        <v>-22.871839255216099</v>
      </c>
      <c r="J1341">
        <v>-2.33713805470583</v>
      </c>
      <c r="K1341">
        <v>807.70601277522405</v>
      </c>
      <c r="L1341">
        <v>805.34445717996198</v>
      </c>
      <c r="M1341">
        <v>35.214572331096797</v>
      </c>
      <c r="N1341">
        <v>2.78265642151481</v>
      </c>
      <c r="O1341">
        <v>33.725239616613401</v>
      </c>
      <c r="P1341">
        <v>12.1301139213297</v>
      </c>
      <c r="Q1341">
        <v>-8.7304336006732999E-2</v>
      </c>
    </row>
    <row r="1342" spans="1:17" hidden="1" x14ac:dyDescent="0.3">
      <c r="A1342" t="s">
        <v>2846</v>
      </c>
      <c r="B1342" t="s">
        <v>2847</v>
      </c>
      <c r="C1342" t="str">
        <f>IFERROR(VLOOKUP(Table1[[#This Row],[Ticker]],[1]!Table2[[Symbol]:[Industry]],2,FALSE),"-")</f>
        <v>-</v>
      </c>
      <c r="D1342" t="s">
        <v>394</v>
      </c>
      <c r="E1342">
        <v>1252.310085828</v>
      </c>
      <c r="F1342">
        <v>50.97</v>
      </c>
      <c r="G1342">
        <v>11.6177435993225</v>
      </c>
      <c r="H1342">
        <v>-2.2519781221500699</v>
      </c>
      <c r="I1342">
        <v>-22.762099486921201</v>
      </c>
      <c r="J1342">
        <v>1.4902312341388999</v>
      </c>
      <c r="K1342">
        <v>46.927540850779501</v>
      </c>
      <c r="L1342">
        <v>46.020820751162297</v>
      </c>
      <c r="M1342">
        <v>61.158691423334901</v>
      </c>
      <c r="N1342">
        <v>2.2047682850449002</v>
      </c>
      <c r="O1342">
        <v>18.697272905630701</v>
      </c>
      <c r="P1342">
        <v>86.021897810218903</v>
      </c>
    </row>
    <row r="1343" spans="1:17" hidden="1" x14ac:dyDescent="0.3">
      <c r="A1343" t="s">
        <v>2848</v>
      </c>
      <c r="B1343" t="s">
        <v>2849</v>
      </c>
      <c r="C1343" t="str">
        <f>IFERROR(VLOOKUP(Table1[[#This Row],[Ticker]],[1]!Table2[[Symbol]:[Industry]],2,FALSE),"-")</f>
        <v>-</v>
      </c>
      <c r="D1343" t="s">
        <v>51</v>
      </c>
      <c r="E1343">
        <v>1249.16780365</v>
      </c>
      <c r="F1343">
        <v>1299.3499999999999</v>
      </c>
      <c r="G1343">
        <v>35.445531701045901</v>
      </c>
      <c r="H1343">
        <v>1.8004750149453399</v>
      </c>
      <c r="I1343">
        <v>-16.593020824616701</v>
      </c>
      <c r="J1343">
        <v>-1.9187426076707601</v>
      </c>
      <c r="K1343">
        <v>1256.92309542007</v>
      </c>
      <c r="L1343">
        <v>1209.41073499863</v>
      </c>
      <c r="M1343">
        <v>57.555229432571203</v>
      </c>
      <c r="N1343">
        <v>0.71121937583611206</v>
      </c>
      <c r="O1343">
        <v>22.753684534574901</v>
      </c>
      <c r="P1343">
        <v>62.145130092968003</v>
      </c>
      <c r="Q1343">
        <v>0.117245708742602</v>
      </c>
    </row>
    <row r="1344" spans="1:17" hidden="1" x14ac:dyDescent="0.3">
      <c r="A1344" t="s">
        <v>2850</v>
      </c>
      <c r="B1344" t="s">
        <v>2851</v>
      </c>
      <c r="C1344" t="str">
        <f>IFERROR(VLOOKUP(Table1[[#This Row],[Ticker]],[1]!Table2[[Symbol]:[Industry]],2,FALSE),"-")</f>
        <v>-</v>
      </c>
      <c r="D1344" t="s">
        <v>92</v>
      </c>
      <c r="E1344">
        <v>1248.371122625</v>
      </c>
      <c r="F1344">
        <v>2944.15</v>
      </c>
      <c r="G1344">
        <v>260.922607576877</v>
      </c>
      <c r="H1344">
        <v>-10.012783194770099</v>
      </c>
      <c r="I1344">
        <v>82.208877394613793</v>
      </c>
      <c r="J1344">
        <v>-1.8362186692361799</v>
      </c>
      <c r="K1344">
        <v>2833.1853269250701</v>
      </c>
      <c r="L1344">
        <v>2075.2890545761202</v>
      </c>
      <c r="M1344">
        <v>51.494124993393399</v>
      </c>
      <c r="N1344">
        <v>0.74882268222013304</v>
      </c>
      <c r="O1344">
        <v>20.5101642239695</v>
      </c>
      <c r="P1344">
        <v>308.909722222222</v>
      </c>
      <c r="Q1344">
        <v>0.14300029431556599</v>
      </c>
    </row>
    <row r="1345" spans="1:17" hidden="1" x14ac:dyDescent="0.3">
      <c r="A1345" t="s">
        <v>2852</v>
      </c>
      <c r="B1345" t="s">
        <v>2853</v>
      </c>
      <c r="C1345" t="str">
        <f>IFERROR(VLOOKUP(Table1[[#This Row],[Ticker]],[1]!Table2[[Symbol]:[Industry]],2,FALSE),"-")</f>
        <v>-</v>
      </c>
      <c r="D1345" t="s">
        <v>297</v>
      </c>
      <c r="E1345">
        <v>1246.093353145</v>
      </c>
      <c r="F1345">
        <v>1502.9</v>
      </c>
      <c r="G1345">
        <v>188.534278899231</v>
      </c>
      <c r="H1345">
        <v>53.044775065458303</v>
      </c>
      <c r="I1345">
        <v>67.022713991937593</v>
      </c>
      <c r="J1345">
        <v>17.1647439337438</v>
      </c>
      <c r="K1345">
        <v>1011.67509950668</v>
      </c>
      <c r="L1345">
        <v>740.545591372584</v>
      </c>
      <c r="M1345">
        <v>72.603177953391693</v>
      </c>
      <c r="N1345">
        <v>1.93555287341006</v>
      </c>
      <c r="O1345">
        <v>7.7916029010579502</v>
      </c>
      <c r="P1345">
        <v>298.11920529801301</v>
      </c>
    </row>
    <row r="1346" spans="1:17" hidden="1" x14ac:dyDescent="0.3">
      <c r="A1346" t="s">
        <v>2854</v>
      </c>
      <c r="B1346" t="s">
        <v>2855</v>
      </c>
      <c r="C1346" t="str">
        <f>IFERROR(VLOOKUP(Table1[[#This Row],[Ticker]],[1]!Table2[[Symbol]:[Industry]],2,FALSE),"-")</f>
        <v>-</v>
      </c>
      <c r="D1346" t="s">
        <v>545</v>
      </c>
      <c r="E1346">
        <v>1242.357592698</v>
      </c>
      <c r="F1346">
        <v>148.41</v>
      </c>
      <c r="G1346">
        <v>-29.092611803888602</v>
      </c>
      <c r="H1346">
        <v>-6.0941542959287798</v>
      </c>
      <c r="I1346">
        <v>-38.661960352325799</v>
      </c>
      <c r="J1346">
        <v>-2.42537321402689</v>
      </c>
      <c r="K1346">
        <v>149.081651742449</v>
      </c>
      <c r="L1346">
        <v>161.55738296673101</v>
      </c>
      <c r="M1346">
        <v>54.664341671807698</v>
      </c>
      <c r="N1346">
        <v>0.90633978341543897</v>
      </c>
      <c r="O1346">
        <v>51.034296880264101</v>
      </c>
      <c r="P1346">
        <v>10.588673621460501</v>
      </c>
      <c r="Q1346">
        <v>2.6239508010004998E-2</v>
      </c>
    </row>
    <row r="1347" spans="1:17" hidden="1" x14ac:dyDescent="0.3">
      <c r="A1347" t="s">
        <v>2856</v>
      </c>
      <c r="B1347" t="s">
        <v>2857</v>
      </c>
      <c r="C1347" t="str">
        <f>IFERROR(VLOOKUP(Table1[[#This Row],[Ticker]],[1]!Table2[[Symbol]:[Industry]],2,FALSE),"-")</f>
        <v>-</v>
      </c>
      <c r="D1347" t="s">
        <v>1501</v>
      </c>
      <c r="E1347">
        <v>1241.6487352899901</v>
      </c>
      <c r="F1347">
        <v>214.1</v>
      </c>
      <c r="G1347">
        <v>-58.828712256401303</v>
      </c>
      <c r="H1347">
        <v>-5.3951896152534102</v>
      </c>
      <c r="I1347">
        <v>-25.358231464475601</v>
      </c>
      <c r="J1347">
        <v>-3.53620716204383</v>
      </c>
      <c r="K1347">
        <v>220.81978242109</v>
      </c>
      <c r="L1347">
        <v>242.24880672635399</v>
      </c>
      <c r="M1347">
        <v>46.063585288600997</v>
      </c>
      <c r="N1347">
        <v>2.07883983734098</v>
      </c>
      <c r="O1347">
        <v>58.267164876225998</v>
      </c>
      <c r="P1347">
        <v>7.39904690243291</v>
      </c>
      <c r="Q1347">
        <v>8.3535034971580005E-3</v>
      </c>
    </row>
    <row r="1348" spans="1:17" hidden="1" x14ac:dyDescent="0.3">
      <c r="A1348" t="s">
        <v>2858</v>
      </c>
      <c r="B1348" t="s">
        <v>2859</v>
      </c>
      <c r="C1348" t="str">
        <f>IFERROR(VLOOKUP(Table1[[#This Row],[Ticker]],[1]!Table2[[Symbol]:[Industry]],2,FALSE),"-")</f>
        <v>-</v>
      </c>
      <c r="D1348" t="s">
        <v>757</v>
      </c>
      <c r="E1348">
        <v>1236.1916000000001</v>
      </c>
      <c r="F1348">
        <v>231.28</v>
      </c>
      <c r="G1348">
        <v>-53.158621403590402</v>
      </c>
      <c r="H1348">
        <v>-18.600282679846799</v>
      </c>
      <c r="I1348">
        <v>-39.967892821698499</v>
      </c>
      <c r="J1348">
        <v>-5.23225210702096</v>
      </c>
      <c r="K1348">
        <v>268.68014598831201</v>
      </c>
      <c r="M1348">
        <v>25.446598474631301</v>
      </c>
      <c r="N1348">
        <v>0.70395498337664497</v>
      </c>
      <c r="O1348">
        <v>101.487374610861</v>
      </c>
      <c r="P1348">
        <v>2.6907024242962501</v>
      </c>
    </row>
    <row r="1349" spans="1:17" hidden="1" x14ac:dyDescent="0.3">
      <c r="A1349" t="s">
        <v>2860</v>
      </c>
      <c r="B1349" t="s">
        <v>2861</v>
      </c>
      <c r="C1349" t="str">
        <f>IFERROR(VLOOKUP(Table1[[#This Row],[Ticker]],[1]!Table2[[Symbol]:[Industry]],2,FALSE),"-")</f>
        <v>-</v>
      </c>
      <c r="D1349" t="s">
        <v>1570</v>
      </c>
      <c r="E1349">
        <v>1233.399304845</v>
      </c>
      <c r="F1349">
        <v>1629.45</v>
      </c>
      <c r="G1349">
        <v>37.643817816444702</v>
      </c>
      <c r="H1349">
        <v>-3.0875031271311602</v>
      </c>
      <c r="I1349">
        <v>16.2198298126699</v>
      </c>
      <c r="J1349">
        <v>-0.92873510531631298</v>
      </c>
      <c r="K1349">
        <v>1516.11066158674</v>
      </c>
      <c r="L1349">
        <v>1292.78122064281</v>
      </c>
      <c r="M1349">
        <v>50.646069314064199</v>
      </c>
      <c r="N1349">
        <v>0.90765167682627801</v>
      </c>
      <c r="O1349">
        <v>9.0306545153272495</v>
      </c>
      <c r="P1349">
        <v>67.114506948361594</v>
      </c>
      <c r="Q1349">
        <v>5.4509008623919997E-2</v>
      </c>
    </row>
    <row r="1350" spans="1:17" hidden="1" x14ac:dyDescent="0.3">
      <c r="A1350" t="s">
        <v>2862</v>
      </c>
      <c r="B1350" t="s">
        <v>2863</v>
      </c>
      <c r="C1350" t="str">
        <f>IFERROR(VLOOKUP(Table1[[#This Row],[Ticker]],[1]!Table2[[Symbol]:[Industry]],2,FALSE),"-")</f>
        <v>-</v>
      </c>
      <c r="D1350" t="s">
        <v>133</v>
      </c>
      <c r="E1350">
        <v>1232.4851408100001</v>
      </c>
      <c r="F1350">
        <v>979.35</v>
      </c>
      <c r="G1350">
        <v>158.65677648897699</v>
      </c>
      <c r="H1350">
        <v>-35.056441467418502</v>
      </c>
      <c r="I1350">
        <v>48.450714869201498</v>
      </c>
      <c r="J1350">
        <v>-8.5469477358758894</v>
      </c>
      <c r="K1350">
        <v>1022.61614744755</v>
      </c>
      <c r="L1350">
        <v>706.11161442785999</v>
      </c>
      <c r="M1350">
        <v>37.5589732793986</v>
      </c>
      <c r="N1350">
        <v>0.485007806774368</v>
      </c>
      <c r="O1350">
        <v>47.2915709399091</v>
      </c>
      <c r="P1350">
        <v>212.39234449760701</v>
      </c>
    </row>
    <row r="1351" spans="1:17" hidden="1" x14ac:dyDescent="0.3">
      <c r="A1351" t="s">
        <v>2864</v>
      </c>
      <c r="B1351" t="s">
        <v>2865</v>
      </c>
      <c r="C1351" t="str">
        <f>IFERROR(VLOOKUP(Table1[[#This Row],[Ticker]],[1]!Table2[[Symbol]:[Industry]],2,FALSE),"-")</f>
        <v>-</v>
      </c>
      <c r="D1351" t="s">
        <v>68</v>
      </c>
      <c r="E1351">
        <v>1227.96</v>
      </c>
      <c r="F1351">
        <v>204.66</v>
      </c>
      <c r="G1351">
        <v>95.255505380154503</v>
      </c>
      <c r="H1351">
        <v>10.4358202234451</v>
      </c>
      <c r="I1351">
        <v>-3.2189431545797502</v>
      </c>
      <c r="J1351">
        <v>-7.4845170417086697</v>
      </c>
      <c r="K1351">
        <v>179.05556336273699</v>
      </c>
      <c r="L1351">
        <v>148.90418736979501</v>
      </c>
      <c r="M1351">
        <v>50.330194638776902</v>
      </c>
      <c r="N1351">
        <v>3.5057190099148001</v>
      </c>
      <c r="O1351">
        <v>23.131046613896199</v>
      </c>
      <c r="P1351">
        <v>130.343275182892</v>
      </c>
      <c r="Q1351">
        <v>5.9235036550825002E-2</v>
      </c>
    </row>
    <row r="1352" spans="1:17" hidden="1" x14ac:dyDescent="0.3">
      <c r="A1352" t="s">
        <v>2866</v>
      </c>
      <c r="B1352" t="s">
        <v>2867</v>
      </c>
      <c r="C1352" t="str">
        <f>IFERROR(VLOOKUP(Table1[[#This Row],[Ticker]],[1]!Table2[[Symbol]:[Industry]],2,FALSE),"-")</f>
        <v>-</v>
      </c>
      <c r="D1352" t="s">
        <v>138</v>
      </c>
      <c r="E1352">
        <v>1227.5477800199999</v>
      </c>
      <c r="F1352">
        <v>47.8</v>
      </c>
      <c r="G1352">
        <v>84.294950950681695</v>
      </c>
      <c r="H1352">
        <v>19.516849400579002</v>
      </c>
      <c r="I1352">
        <v>8.7068124301771395</v>
      </c>
      <c r="J1352">
        <v>20.748061176779999</v>
      </c>
      <c r="K1352">
        <v>37.0614553970034</v>
      </c>
      <c r="L1352">
        <v>33.001593726801303</v>
      </c>
      <c r="M1352">
        <v>79.799906311126094</v>
      </c>
      <c r="N1352">
        <v>4.0963043442958398</v>
      </c>
      <c r="O1352">
        <v>3.34728033472804</v>
      </c>
      <c r="P1352">
        <v>111.50442477876101</v>
      </c>
      <c r="Q1352">
        <v>6.3212197522360999E-2</v>
      </c>
    </row>
    <row r="1353" spans="1:17" hidden="1" x14ac:dyDescent="0.3">
      <c r="A1353" t="s">
        <v>2868</v>
      </c>
      <c r="B1353" t="s">
        <v>2869</v>
      </c>
      <c r="C1353" t="str">
        <f>IFERROR(VLOOKUP(Table1[[#This Row],[Ticker]],[1]!Table2[[Symbol]:[Industry]],2,FALSE),"-")</f>
        <v>-</v>
      </c>
      <c r="D1353" t="s">
        <v>68</v>
      </c>
      <c r="E1353">
        <v>1225.3275347199999</v>
      </c>
      <c r="F1353">
        <v>221.8</v>
      </c>
      <c r="G1353">
        <v>26.3380086195491</v>
      </c>
      <c r="H1353">
        <v>18.8267041545223</v>
      </c>
      <c r="I1353">
        <v>32.906196945888198</v>
      </c>
      <c r="J1353">
        <v>-3.1314076475342998</v>
      </c>
      <c r="K1353">
        <v>184.49354668958901</v>
      </c>
      <c r="L1353">
        <v>162.96249418316</v>
      </c>
      <c r="M1353">
        <v>62.917894227393901</v>
      </c>
      <c r="N1353">
        <v>1.30474600411645</v>
      </c>
      <c r="O1353">
        <v>6.3074842200180301</v>
      </c>
      <c r="P1353">
        <v>56.7491166077738</v>
      </c>
      <c r="Q1353">
        <v>1.8196921746599999E-4</v>
      </c>
    </row>
    <row r="1354" spans="1:17" hidden="1" x14ac:dyDescent="0.3">
      <c r="A1354" t="s">
        <v>2870</v>
      </c>
      <c r="B1354" t="s">
        <v>2871</v>
      </c>
      <c r="C1354" t="str">
        <f>IFERROR(VLOOKUP(Table1[[#This Row],[Ticker]],[1]!Table2[[Symbol]:[Industry]],2,FALSE),"-")</f>
        <v>-</v>
      </c>
      <c r="D1354" t="s">
        <v>138</v>
      </c>
      <c r="E1354">
        <v>1224.3483000000001</v>
      </c>
      <c r="F1354">
        <v>294</v>
      </c>
      <c r="G1354">
        <v>62.092033215373803</v>
      </c>
      <c r="H1354">
        <v>-11.286613540527201</v>
      </c>
      <c r="I1354">
        <v>-16.486852365331998</v>
      </c>
      <c r="J1354">
        <v>-14.301999727243301</v>
      </c>
      <c r="K1354">
        <v>299.17090336314101</v>
      </c>
      <c r="L1354">
        <v>250.32463859562699</v>
      </c>
      <c r="M1354">
        <v>37.906884929365901</v>
      </c>
      <c r="N1354">
        <v>0.81238320152540699</v>
      </c>
      <c r="O1354">
        <v>28.384353741496501</v>
      </c>
      <c r="P1354">
        <v>94.4444444444444</v>
      </c>
    </row>
    <row r="1355" spans="1:17" hidden="1" x14ac:dyDescent="0.3">
      <c r="A1355" t="s">
        <v>2872</v>
      </c>
      <c r="B1355" t="s">
        <v>2873</v>
      </c>
      <c r="C1355" t="str">
        <f>IFERROR(VLOOKUP(Table1[[#This Row],[Ticker]],[1]!Table2[[Symbol]:[Industry]],2,FALSE),"-")</f>
        <v>-</v>
      </c>
      <c r="D1355" t="s">
        <v>51</v>
      </c>
      <c r="E1355">
        <v>1223.1792</v>
      </c>
      <c r="F1355">
        <v>2076</v>
      </c>
      <c r="G1355">
        <v>63.757713022393801</v>
      </c>
      <c r="H1355">
        <v>-6.4357851440878697</v>
      </c>
      <c r="I1355">
        <v>7.6188589736405197</v>
      </c>
      <c r="J1355">
        <v>10.8884527809199</v>
      </c>
      <c r="K1355">
        <v>1974.9896635525999</v>
      </c>
      <c r="L1355">
        <v>1659.1002146507701</v>
      </c>
      <c r="M1355">
        <v>55.3060407317246</v>
      </c>
      <c r="N1355">
        <v>1.0377980928621799</v>
      </c>
      <c r="O1355">
        <v>13.1021194605009</v>
      </c>
      <c r="P1355">
        <v>105.037037037037</v>
      </c>
    </row>
    <row r="1356" spans="1:17" hidden="1" x14ac:dyDescent="0.3">
      <c r="A1356" t="s">
        <v>2874</v>
      </c>
      <c r="B1356" t="s">
        <v>2875</v>
      </c>
      <c r="C1356" t="str">
        <f>IFERROR(VLOOKUP(Table1[[#This Row],[Ticker]],[1]!Table2[[Symbol]:[Industry]],2,FALSE),"-")</f>
        <v>-</v>
      </c>
      <c r="D1356" t="s">
        <v>995</v>
      </c>
      <c r="E1356">
        <v>1220.5230673999999</v>
      </c>
      <c r="F1356">
        <v>609.70000000000005</v>
      </c>
      <c r="G1356">
        <v>-17.420951894089999</v>
      </c>
      <c r="H1356">
        <v>-10.0382291079776</v>
      </c>
      <c r="I1356">
        <v>-19.840700063296399</v>
      </c>
      <c r="J1356">
        <v>-7.2470716516131999</v>
      </c>
      <c r="K1356">
        <v>617.29445836831803</v>
      </c>
      <c r="L1356">
        <v>609.83885503874001</v>
      </c>
      <c r="M1356">
        <v>44.404848722848499</v>
      </c>
      <c r="N1356">
        <v>0.82907659643790499</v>
      </c>
      <c r="O1356">
        <v>40.2329014269312</v>
      </c>
      <c r="P1356">
        <v>27.140027108747699</v>
      </c>
      <c r="Q1356">
        <v>2.6544929918650002E-2</v>
      </c>
    </row>
    <row r="1357" spans="1:17" hidden="1" x14ac:dyDescent="0.3">
      <c r="A1357" t="s">
        <v>2876</v>
      </c>
      <c r="B1357" t="s">
        <v>2877</v>
      </c>
      <c r="C1357" t="str">
        <f>IFERROR(VLOOKUP(Table1[[#This Row],[Ticker]],[1]!Table2[[Symbol]:[Industry]],2,FALSE),"-")</f>
        <v>-</v>
      </c>
      <c r="D1357" t="s">
        <v>2878</v>
      </c>
      <c r="E1357">
        <v>1219.7352971</v>
      </c>
      <c r="F1357">
        <v>540.35</v>
      </c>
      <c r="G1357">
        <v>233.85824169044301</v>
      </c>
      <c r="H1357">
        <v>18.978736189108101</v>
      </c>
      <c r="I1357">
        <v>35.961293690361799</v>
      </c>
      <c r="J1357">
        <v>19.337076036191899</v>
      </c>
      <c r="K1357">
        <v>420.39837389444602</v>
      </c>
      <c r="L1357">
        <v>314.97115833496298</v>
      </c>
      <c r="M1357">
        <v>73.342592433752799</v>
      </c>
      <c r="N1357">
        <v>1.6419136208029299</v>
      </c>
      <c r="O1357">
        <v>6.7826408809105097</v>
      </c>
      <c r="P1357">
        <v>300.25925925925901</v>
      </c>
    </row>
    <row r="1358" spans="1:17" hidden="1" x14ac:dyDescent="0.3">
      <c r="A1358" t="s">
        <v>2879</v>
      </c>
      <c r="B1358" t="s">
        <v>2880</v>
      </c>
      <c r="C1358" t="str">
        <f>IFERROR(VLOOKUP(Table1[[#This Row],[Ticker]],[1]!Table2[[Symbol]:[Industry]],2,FALSE),"-")</f>
        <v>-</v>
      </c>
      <c r="D1358" t="s">
        <v>210</v>
      </c>
      <c r="E1358">
        <v>1219.4528680000001</v>
      </c>
      <c r="F1358">
        <v>1131.05</v>
      </c>
      <c r="G1358">
        <v>-35.782567066051698</v>
      </c>
      <c r="H1358">
        <v>-3.8620379943375198</v>
      </c>
      <c r="I1358">
        <v>-10.3580767941713</v>
      </c>
      <c r="J1358">
        <v>2.37635609893236</v>
      </c>
      <c r="K1358">
        <v>1148.46077042093</v>
      </c>
      <c r="L1358">
        <v>1160.81265007556</v>
      </c>
      <c r="M1358">
        <v>48.330572414768497</v>
      </c>
      <c r="N1358">
        <v>0.99067895124196803</v>
      </c>
      <c r="O1358">
        <v>34.830467264930803</v>
      </c>
      <c r="P1358">
        <v>11.874381800197799</v>
      </c>
      <c r="Q1358">
        <v>7.2750153752210001E-2</v>
      </c>
    </row>
    <row r="1359" spans="1:17" hidden="1" x14ac:dyDescent="0.3">
      <c r="A1359" t="s">
        <v>2881</v>
      </c>
      <c r="B1359" t="s">
        <v>2882</v>
      </c>
      <c r="C1359" t="str">
        <f>IFERROR(VLOOKUP(Table1[[#This Row],[Ticker]],[1]!Table2[[Symbol]:[Industry]],2,FALSE),"-")</f>
        <v>-</v>
      </c>
      <c r="D1359" t="s">
        <v>2883</v>
      </c>
      <c r="E1359">
        <v>1216.1926000000001</v>
      </c>
      <c r="F1359">
        <v>1126</v>
      </c>
      <c r="G1359">
        <v>-38.793827254419497</v>
      </c>
      <c r="H1359">
        <v>-18.663668233745</v>
      </c>
      <c r="I1359">
        <v>-42.5259388733271</v>
      </c>
      <c r="J1359">
        <v>-8.4612527291282493</v>
      </c>
      <c r="K1359">
        <v>1281.41723068545</v>
      </c>
      <c r="L1359">
        <v>1342.4708636883299</v>
      </c>
      <c r="M1359">
        <v>27.240591994139301</v>
      </c>
      <c r="N1359">
        <v>1.0533717891971299</v>
      </c>
      <c r="O1359">
        <v>61.190053285967998</v>
      </c>
      <c r="P1359">
        <v>12.0398009950248</v>
      </c>
      <c r="Q1359">
        <v>0.21917057523778899</v>
      </c>
    </row>
    <row r="1360" spans="1:17" hidden="1" x14ac:dyDescent="0.3">
      <c r="A1360" t="s">
        <v>2884</v>
      </c>
      <c r="B1360" t="s">
        <v>2885</v>
      </c>
      <c r="C1360" t="str">
        <f>IFERROR(VLOOKUP(Table1[[#This Row],[Ticker]],[1]!Table2[[Symbol]:[Industry]],2,FALSE),"-")</f>
        <v>-</v>
      </c>
      <c r="D1360" t="s">
        <v>995</v>
      </c>
      <c r="E1360">
        <v>1215.4618843999999</v>
      </c>
      <c r="F1360">
        <v>318.7</v>
      </c>
      <c r="G1360">
        <v>-37.286418872062903</v>
      </c>
      <c r="H1360">
        <v>-10.727357885944199</v>
      </c>
      <c r="I1360">
        <v>-29.158966258347402</v>
      </c>
      <c r="J1360">
        <v>-5.6319878071136298</v>
      </c>
      <c r="K1360">
        <v>334.344838553214</v>
      </c>
      <c r="L1360">
        <v>348.577931896525</v>
      </c>
      <c r="M1360">
        <v>40.664958750561802</v>
      </c>
      <c r="N1360">
        <v>0.82215301255036299</v>
      </c>
      <c r="O1360">
        <v>68.120489488547193</v>
      </c>
      <c r="P1360">
        <v>15.890909090909</v>
      </c>
      <c r="Q1360">
        <v>4.6404276194503997E-2</v>
      </c>
    </row>
    <row r="1361" spans="1:17" hidden="1" x14ac:dyDescent="0.3">
      <c r="A1361" t="s">
        <v>2886</v>
      </c>
      <c r="B1361" t="s">
        <v>2887</v>
      </c>
      <c r="C1361" t="str">
        <f>IFERROR(VLOOKUP(Table1[[#This Row],[Ticker]],[1]!Table2[[Symbol]:[Industry]],2,FALSE),"-")</f>
        <v>-</v>
      </c>
      <c r="D1361" t="s">
        <v>704</v>
      </c>
      <c r="E1361">
        <v>1213.9000000000001</v>
      </c>
      <c r="F1361">
        <v>121.39</v>
      </c>
      <c r="G1361">
        <v>-18.197423776987101</v>
      </c>
      <c r="H1361">
        <v>-13.954401275279301</v>
      </c>
      <c r="I1361">
        <v>-21.107188308648102</v>
      </c>
      <c r="J1361">
        <v>-2.8000980210596</v>
      </c>
      <c r="K1361">
        <v>124.84605803161099</v>
      </c>
      <c r="L1361">
        <v>123.48375186509</v>
      </c>
      <c r="M1361">
        <v>37.512499876332697</v>
      </c>
      <c r="N1361">
        <v>0.54920353201599503</v>
      </c>
      <c r="O1361">
        <v>27.687618419968601</v>
      </c>
      <c r="P1361">
        <v>21.026919242273099</v>
      </c>
      <c r="Q1361">
        <v>2.9726775154949999E-3</v>
      </c>
    </row>
    <row r="1362" spans="1:17" hidden="1" x14ac:dyDescent="0.3">
      <c r="A1362" t="s">
        <v>2888</v>
      </c>
      <c r="B1362" t="s">
        <v>2889</v>
      </c>
      <c r="C1362" t="str">
        <f>IFERROR(VLOOKUP(Table1[[#This Row],[Ticker]],[1]!Table2[[Symbol]:[Industry]],2,FALSE),"-")</f>
        <v>-</v>
      </c>
      <c r="D1362" t="s">
        <v>375</v>
      </c>
      <c r="E1362">
        <v>1212.5309448999999</v>
      </c>
      <c r="F1362">
        <v>234.38</v>
      </c>
      <c r="G1362">
        <v>-9.7358050135232101</v>
      </c>
      <c r="H1362">
        <v>7.3051250779970403</v>
      </c>
      <c r="I1362">
        <v>-7.4965811352701799</v>
      </c>
      <c r="J1362">
        <v>1.26191265038387</v>
      </c>
      <c r="K1362">
        <v>217.427783553582</v>
      </c>
      <c r="L1362">
        <v>215.97652164544701</v>
      </c>
      <c r="M1362">
        <v>65.110345287084201</v>
      </c>
      <c r="N1362">
        <v>1.5338794890137599</v>
      </c>
      <c r="O1362">
        <v>15.176209574195701</v>
      </c>
      <c r="P1362">
        <v>31.674157303370698</v>
      </c>
      <c r="Q1362">
        <v>6.8205006056752004E-2</v>
      </c>
    </row>
    <row r="1363" spans="1:17" hidden="1" x14ac:dyDescent="0.3">
      <c r="A1363" t="s">
        <v>2890</v>
      </c>
      <c r="B1363" t="s">
        <v>2891</v>
      </c>
      <c r="C1363" t="str">
        <f>IFERROR(VLOOKUP(Table1[[#This Row],[Ticker]],[1]!Table2[[Symbol]:[Industry]],2,FALSE),"-")</f>
        <v>-</v>
      </c>
      <c r="D1363" t="s">
        <v>595</v>
      </c>
      <c r="E1363">
        <v>1210.781681187</v>
      </c>
      <c r="F1363">
        <v>46.37</v>
      </c>
      <c r="G1363">
        <v>-26.3628635201358</v>
      </c>
      <c r="H1363">
        <v>-4.6414122436990501</v>
      </c>
      <c r="I1363">
        <v>-37.190012966648197</v>
      </c>
      <c r="J1363">
        <v>-4.9383011965454298</v>
      </c>
      <c r="K1363">
        <v>45.544419063940197</v>
      </c>
      <c r="L1363">
        <v>47.206523043868103</v>
      </c>
      <c r="M1363">
        <v>49.7954663400198</v>
      </c>
      <c r="N1363">
        <v>2.04585355972984</v>
      </c>
      <c r="O1363">
        <v>44.705628639206303</v>
      </c>
      <c r="P1363">
        <v>27.390109890109802</v>
      </c>
      <c r="Q1363">
        <v>-2.7584261833547001E-2</v>
      </c>
    </row>
    <row r="1364" spans="1:17" hidden="1" x14ac:dyDescent="0.3">
      <c r="A1364" t="s">
        <v>2892</v>
      </c>
      <c r="B1364" t="s">
        <v>2893</v>
      </c>
      <c r="C1364" t="str">
        <f>IFERROR(VLOOKUP(Table1[[#This Row],[Ticker]],[1]!Table2[[Symbol]:[Industry]],2,FALSE),"-")</f>
        <v>-</v>
      </c>
      <c r="D1364" t="s">
        <v>394</v>
      </c>
      <c r="E1364">
        <v>1209.9959596799999</v>
      </c>
      <c r="F1364">
        <v>51.44</v>
      </c>
      <c r="G1364">
        <v>-65.074158936872806</v>
      </c>
      <c r="H1364">
        <v>-1.8476945021475399</v>
      </c>
      <c r="I1364">
        <v>-61.159841371443797</v>
      </c>
      <c r="J1364">
        <v>-6.4413567301025703</v>
      </c>
      <c r="K1364">
        <v>54.231087653054097</v>
      </c>
      <c r="L1364">
        <v>63.363661335699803</v>
      </c>
      <c r="M1364">
        <v>49.500918723217602</v>
      </c>
      <c r="N1364">
        <v>1.4776969182800499</v>
      </c>
      <c r="O1364">
        <v>113.841368584758</v>
      </c>
      <c r="P1364">
        <v>16.882526698477601</v>
      </c>
      <c r="Q1364">
        <v>0.14385505998952</v>
      </c>
    </row>
    <row r="1365" spans="1:17" hidden="1" x14ac:dyDescent="0.3">
      <c r="A1365" t="s">
        <v>2894</v>
      </c>
      <c r="B1365" t="s">
        <v>2895</v>
      </c>
      <c r="C1365" t="str">
        <f>IFERROR(VLOOKUP(Table1[[#This Row],[Ticker]],[1]!Table2[[Symbol]:[Industry]],2,FALSE),"-")</f>
        <v>-</v>
      </c>
      <c r="E1365">
        <v>1209.8527999999999</v>
      </c>
      <c r="F1365">
        <v>800</v>
      </c>
      <c r="G1365">
        <v>6180.1926007907596</v>
      </c>
      <c r="H1365">
        <v>-0.259309570656301</v>
      </c>
      <c r="I1365">
        <v>302.00351005659599</v>
      </c>
      <c r="J1365">
        <v>-1.0108041312129901</v>
      </c>
      <c r="K1365">
        <v>754.10673741954599</v>
      </c>
      <c r="L1365">
        <v>471.95677348376</v>
      </c>
      <c r="M1365">
        <v>57.479874196097903</v>
      </c>
      <c r="N1365">
        <v>3.3134952502663499</v>
      </c>
      <c r="O1365">
        <v>5</v>
      </c>
      <c r="P1365">
        <v>6204.1765169424698</v>
      </c>
    </row>
    <row r="1366" spans="1:17" hidden="1" x14ac:dyDescent="0.3">
      <c r="A1366" t="s">
        <v>2896</v>
      </c>
      <c r="B1366" t="s">
        <v>2897</v>
      </c>
      <c r="C1366" t="str">
        <f>IFERROR(VLOOKUP(Table1[[#This Row],[Ticker]],[1]!Table2[[Symbol]:[Industry]],2,FALSE),"-")</f>
        <v>-</v>
      </c>
      <c r="D1366" t="s">
        <v>2898</v>
      </c>
      <c r="E1366">
        <v>1207.18271968</v>
      </c>
      <c r="F1366">
        <v>187.04</v>
      </c>
      <c r="G1366">
        <v>-64.073602250369404</v>
      </c>
      <c r="H1366">
        <v>-1.9447664562975799</v>
      </c>
      <c r="I1366">
        <v>-39.130352320780702</v>
      </c>
      <c r="J1366">
        <v>5.4948986295219298</v>
      </c>
      <c r="K1366">
        <v>168.473304985764</v>
      </c>
      <c r="M1366">
        <v>81.074472701579793</v>
      </c>
      <c r="N1366">
        <v>2.5766036038012299</v>
      </c>
      <c r="O1366">
        <v>73.652694610778397</v>
      </c>
      <c r="P1366">
        <v>28.815426997245101</v>
      </c>
    </row>
    <row r="1367" spans="1:17" hidden="1" x14ac:dyDescent="0.3">
      <c r="A1367" t="s">
        <v>2899</v>
      </c>
      <c r="B1367" t="s">
        <v>2900</v>
      </c>
      <c r="C1367" t="str">
        <f>IFERROR(VLOOKUP(Table1[[#This Row],[Ticker]],[1]!Table2[[Symbol]:[Industry]],2,FALSE),"-")</f>
        <v>-</v>
      </c>
      <c r="D1367" t="s">
        <v>210</v>
      </c>
      <c r="E1367">
        <v>1207.104073725</v>
      </c>
      <c r="F1367">
        <v>671.55</v>
      </c>
      <c r="G1367">
        <v>-5.4820633195284501</v>
      </c>
      <c r="H1367">
        <v>2.7005516837118502</v>
      </c>
      <c r="I1367">
        <v>10.5895507943886</v>
      </c>
      <c r="J1367">
        <v>1.3444645963588999</v>
      </c>
      <c r="K1367">
        <v>675.13230106735205</v>
      </c>
      <c r="L1367">
        <v>616.25759078770898</v>
      </c>
      <c r="M1367">
        <v>36.239153128136103</v>
      </c>
      <c r="N1367">
        <v>1.86839171312089</v>
      </c>
      <c r="O1367">
        <v>13.1710222619313</v>
      </c>
      <c r="P1367">
        <v>37.023056519077699</v>
      </c>
      <c r="Q1367">
        <v>5.2915030679318999E-2</v>
      </c>
    </row>
    <row r="1368" spans="1:17" hidden="1" x14ac:dyDescent="0.3">
      <c r="A1368" t="s">
        <v>2901</v>
      </c>
      <c r="B1368" t="s">
        <v>2902</v>
      </c>
      <c r="C1368" t="str">
        <f>IFERROR(VLOOKUP(Table1[[#This Row],[Ticker]],[1]!Table2[[Symbol]:[Industry]],2,FALSE),"-")</f>
        <v>-</v>
      </c>
      <c r="D1368" t="s">
        <v>230</v>
      </c>
      <c r="E1368">
        <v>1201.9155589500001</v>
      </c>
      <c r="F1368">
        <v>77.930000000000007</v>
      </c>
      <c r="G1368">
        <v>44.878489048718599</v>
      </c>
      <c r="H1368">
        <v>11.788211440186</v>
      </c>
      <c r="I1368">
        <v>-29.9948464604397</v>
      </c>
      <c r="J1368">
        <v>-12.146214515345701</v>
      </c>
      <c r="K1368">
        <v>73.005797766745005</v>
      </c>
      <c r="L1368">
        <v>69.651167207907307</v>
      </c>
      <c r="N1368">
        <v>1.7478780185753</v>
      </c>
      <c r="O1368">
        <v>66.431412806364605</v>
      </c>
      <c r="P1368">
        <v>80.602549246813396</v>
      </c>
    </row>
    <row r="1369" spans="1:17" hidden="1" x14ac:dyDescent="0.3">
      <c r="A1369" t="s">
        <v>2903</v>
      </c>
      <c r="B1369" t="s">
        <v>2904</v>
      </c>
      <c r="C1369" t="str">
        <f>IFERROR(VLOOKUP(Table1[[#This Row],[Ticker]],[1]!Table2[[Symbol]:[Industry]],2,FALSE),"-")</f>
        <v>-</v>
      </c>
      <c r="D1369" t="s">
        <v>51</v>
      </c>
      <c r="E1369">
        <v>1200.9261705500001</v>
      </c>
      <c r="F1369">
        <v>249.1</v>
      </c>
      <c r="G1369">
        <v>13.110195020547099</v>
      </c>
      <c r="H1369">
        <v>-4.5146850409061301</v>
      </c>
      <c r="I1369">
        <v>-24.554655459731102</v>
      </c>
      <c r="J1369">
        <v>-5.3315840937479502</v>
      </c>
      <c r="K1369">
        <v>251.70751800675899</v>
      </c>
      <c r="L1369">
        <v>243.124317358008</v>
      </c>
      <c r="M1369">
        <v>45.111878114483297</v>
      </c>
      <c r="N1369">
        <v>0.87704173103723904</v>
      </c>
      <c r="O1369">
        <v>17.342432757928499</v>
      </c>
      <c r="P1369">
        <v>55.9799624295554</v>
      </c>
      <c r="Q1369">
        <v>1.0289188248592001E-2</v>
      </c>
    </row>
    <row r="1370" spans="1:17" hidden="1" x14ac:dyDescent="0.3">
      <c r="A1370" t="s">
        <v>2905</v>
      </c>
      <c r="B1370" t="s">
        <v>2906</v>
      </c>
      <c r="C1370" t="str">
        <f>IFERROR(VLOOKUP(Table1[[#This Row],[Ticker]],[1]!Table2[[Symbol]:[Industry]],2,FALSE),"-")</f>
        <v>-</v>
      </c>
      <c r="D1370" t="s">
        <v>394</v>
      </c>
      <c r="E1370">
        <v>1193.3431600680001</v>
      </c>
      <c r="F1370">
        <v>48.57</v>
      </c>
      <c r="G1370">
        <v>-17.353839313075898</v>
      </c>
      <c r="H1370">
        <v>-7.6711263715584304</v>
      </c>
      <c r="I1370">
        <v>-41.997153575488497</v>
      </c>
      <c r="J1370">
        <v>-5.5034764493824797</v>
      </c>
      <c r="K1370">
        <v>52.063409063783297</v>
      </c>
      <c r="L1370">
        <v>52.144626112998601</v>
      </c>
      <c r="M1370">
        <v>32.933000305692197</v>
      </c>
      <c r="N1370">
        <v>0.70083963531587501</v>
      </c>
      <c r="O1370">
        <v>69.857936998146997</v>
      </c>
      <c r="P1370">
        <v>55.175718849840202</v>
      </c>
    </row>
    <row r="1371" spans="1:17" hidden="1" x14ac:dyDescent="0.3">
      <c r="A1371" t="s">
        <v>2907</v>
      </c>
      <c r="B1371" t="s">
        <v>2908</v>
      </c>
      <c r="C1371" t="str">
        <f>IFERROR(VLOOKUP(Table1[[#This Row],[Ticker]],[1]!Table2[[Symbol]:[Industry]],2,FALSE),"-")</f>
        <v>-</v>
      </c>
      <c r="D1371" t="s">
        <v>407</v>
      </c>
      <c r="E1371">
        <v>1190.83170464</v>
      </c>
      <c r="F1371">
        <v>240.07</v>
      </c>
      <c r="G1371">
        <v>93.766650741709199</v>
      </c>
      <c r="H1371">
        <v>11.887565178879701</v>
      </c>
      <c r="I1371">
        <v>65.340341410367799</v>
      </c>
      <c r="J1371">
        <v>-0.44920983097863498</v>
      </c>
      <c r="K1371">
        <v>188.28194775594801</v>
      </c>
      <c r="L1371">
        <v>147.13884165324299</v>
      </c>
      <c r="M1371">
        <v>70.461016795101699</v>
      </c>
      <c r="N1371">
        <v>1.0525398081503301</v>
      </c>
      <c r="O1371">
        <v>1.2204773607697701</v>
      </c>
      <c r="P1371">
        <v>171.57239819004499</v>
      </c>
      <c r="Q1371">
        <v>7.5212496045391E-2</v>
      </c>
    </row>
    <row r="1372" spans="1:17" hidden="1" x14ac:dyDescent="0.3">
      <c r="A1372" t="s">
        <v>2909</v>
      </c>
      <c r="B1372" t="s">
        <v>2910</v>
      </c>
      <c r="C1372" t="str">
        <f>IFERROR(VLOOKUP(Table1[[#This Row],[Ticker]],[1]!Table2[[Symbol]:[Industry]],2,FALSE),"-")</f>
        <v>-</v>
      </c>
      <c r="D1372" t="s">
        <v>51</v>
      </c>
      <c r="E1372">
        <v>1188.9072000000001</v>
      </c>
      <c r="F1372">
        <v>237.25</v>
      </c>
      <c r="G1372">
        <v>51.561773822387998</v>
      </c>
      <c r="H1372">
        <v>-2.17041201224716</v>
      </c>
      <c r="I1372">
        <v>26.147649371014001</v>
      </c>
      <c r="J1372">
        <v>-2.9756899644746402</v>
      </c>
      <c r="K1372">
        <v>230.49624392734901</v>
      </c>
      <c r="L1372">
        <v>202.60730411203301</v>
      </c>
      <c r="M1372">
        <v>59.4032047566835</v>
      </c>
      <c r="N1372">
        <v>1.13582136053585</v>
      </c>
      <c r="O1372">
        <v>11.696522655426699</v>
      </c>
      <c r="P1372">
        <v>90.562248995983893</v>
      </c>
      <c r="Q1372">
        <v>5.4413709584554999E-2</v>
      </c>
    </row>
    <row r="1373" spans="1:17" hidden="1" x14ac:dyDescent="0.3">
      <c r="A1373" t="s">
        <v>2911</v>
      </c>
      <c r="B1373" t="s">
        <v>2912</v>
      </c>
      <c r="C1373" t="str">
        <f>IFERROR(VLOOKUP(Table1[[#This Row],[Ticker]],[1]!Table2[[Symbol]:[Industry]],2,FALSE),"-")</f>
        <v>-</v>
      </c>
      <c r="D1373" t="s">
        <v>545</v>
      </c>
      <c r="E1373">
        <v>1186.6016263429999</v>
      </c>
      <c r="F1373">
        <v>164.83</v>
      </c>
      <c r="G1373">
        <v>-26.1329217913704</v>
      </c>
      <c r="H1373">
        <v>3.0707291694775298</v>
      </c>
      <c r="I1373">
        <v>-30.6424460186436</v>
      </c>
      <c r="J1373">
        <v>-7.2314749785413204</v>
      </c>
      <c r="K1373">
        <v>161.053300955693</v>
      </c>
      <c r="L1373">
        <v>162.73358706462099</v>
      </c>
      <c r="M1373">
        <v>49.8237126988775</v>
      </c>
      <c r="N1373">
        <v>1.73385665010401</v>
      </c>
      <c r="O1373">
        <v>31.6811260086149</v>
      </c>
      <c r="P1373">
        <v>29.8385191020086</v>
      </c>
      <c r="Q1373">
        <v>7.0511730301430001E-2</v>
      </c>
    </row>
    <row r="1374" spans="1:17" hidden="1" x14ac:dyDescent="0.3">
      <c r="A1374" t="s">
        <v>2913</v>
      </c>
      <c r="B1374" t="s">
        <v>2914</v>
      </c>
      <c r="C1374" t="str">
        <f>IFERROR(VLOOKUP(Table1[[#This Row],[Ticker]],[1]!Table2[[Symbol]:[Industry]],2,FALSE),"-")</f>
        <v>-</v>
      </c>
      <c r="D1374" t="s">
        <v>465</v>
      </c>
      <c r="E1374">
        <v>1185.105141495</v>
      </c>
      <c r="F1374">
        <v>7.11</v>
      </c>
      <c r="G1374">
        <v>-69.207336798864205</v>
      </c>
      <c r="H1374">
        <v>-18.519562575114101</v>
      </c>
      <c r="I1374">
        <v>-74.312941289679102</v>
      </c>
      <c r="J1374">
        <v>-13.079489512481</v>
      </c>
      <c r="K1374">
        <v>8.5570292457054293</v>
      </c>
      <c r="L1374">
        <v>11.9205076048971</v>
      </c>
      <c r="M1374">
        <v>52.437077671473503</v>
      </c>
      <c r="N1374">
        <v>2.2434804355320201</v>
      </c>
      <c r="O1374">
        <v>202.39099859353001</v>
      </c>
      <c r="P1374">
        <v>11.968503937007799</v>
      </c>
    </row>
    <row r="1375" spans="1:17" hidden="1" x14ac:dyDescent="0.3">
      <c r="A1375" t="s">
        <v>2915</v>
      </c>
      <c r="B1375" t="s">
        <v>2916</v>
      </c>
      <c r="C1375" t="str">
        <f>IFERROR(VLOOKUP(Table1[[#This Row],[Ticker]],[1]!Table2[[Symbol]:[Industry]],2,FALSE),"-")</f>
        <v>-</v>
      </c>
      <c r="D1375" t="s">
        <v>51</v>
      </c>
      <c r="E1375">
        <v>1182.9619964399999</v>
      </c>
      <c r="F1375">
        <v>112.7</v>
      </c>
      <c r="G1375">
        <v>0.203411671976684</v>
      </c>
      <c r="H1375">
        <v>-5.1830742227022597</v>
      </c>
      <c r="I1375">
        <v>-18.264451937638899</v>
      </c>
      <c r="J1375">
        <v>-8.7258843411928702</v>
      </c>
      <c r="K1375">
        <v>112.058855361311</v>
      </c>
      <c r="L1375">
        <v>110.19622344706001</v>
      </c>
      <c r="M1375">
        <v>43.832701483755599</v>
      </c>
      <c r="N1375">
        <v>2.0074208679100098</v>
      </c>
      <c r="O1375">
        <v>32.741792369121498</v>
      </c>
      <c r="P1375">
        <v>45.7013574660633</v>
      </c>
      <c r="Q1375">
        <v>-1.7355833976181002E-2</v>
      </c>
    </row>
    <row r="1376" spans="1:17" hidden="1" x14ac:dyDescent="0.3">
      <c r="A1376" t="s">
        <v>2917</v>
      </c>
      <c r="B1376" t="s">
        <v>2918</v>
      </c>
      <c r="C1376" t="str">
        <f>IFERROR(VLOOKUP(Table1[[#This Row],[Ticker]],[1]!Table2[[Symbol]:[Industry]],2,FALSE),"-")</f>
        <v>-</v>
      </c>
      <c r="D1376" t="s">
        <v>297</v>
      </c>
      <c r="E1376">
        <v>1181.9748</v>
      </c>
      <c r="F1376">
        <v>37.6</v>
      </c>
      <c r="G1376">
        <v>-27.992085669202599</v>
      </c>
      <c r="H1376">
        <v>-7.04954933175161</v>
      </c>
      <c r="I1376">
        <v>-27.4413808750766</v>
      </c>
      <c r="J1376">
        <v>-4.1628897648613901</v>
      </c>
      <c r="K1376">
        <v>38.597689867871303</v>
      </c>
      <c r="L1376">
        <v>35.766953303898703</v>
      </c>
      <c r="M1376">
        <v>35.434390739196701</v>
      </c>
      <c r="N1376">
        <v>0.52201813219480397</v>
      </c>
      <c r="O1376">
        <v>30.319148936170201</v>
      </c>
      <c r="P1376">
        <v>39.259259259259203</v>
      </c>
    </row>
    <row r="1377" spans="1:17" hidden="1" x14ac:dyDescent="0.3">
      <c r="A1377" t="s">
        <v>2919</v>
      </c>
      <c r="B1377" t="s">
        <v>2920</v>
      </c>
      <c r="C1377" t="str">
        <f>IFERROR(VLOOKUP(Table1[[#This Row],[Ticker]],[1]!Table2[[Symbol]:[Industry]],2,FALSE),"-")</f>
        <v>-</v>
      </c>
      <c r="E1377">
        <v>1181.792872</v>
      </c>
      <c r="F1377">
        <v>2.2599999999999998</v>
      </c>
      <c r="G1377">
        <v>161.23457256890299</v>
      </c>
      <c r="H1377">
        <v>-13.048249587877599</v>
      </c>
      <c r="I1377">
        <v>-18.2650401798535</v>
      </c>
      <c r="J1377">
        <v>-7.3802810692092198</v>
      </c>
      <c r="K1377">
        <v>2.71780827121448</v>
      </c>
      <c r="L1377">
        <v>2.4920912291952901</v>
      </c>
      <c r="M1377">
        <v>38.666601697498301</v>
      </c>
      <c r="N1377">
        <v>1.44503426746478</v>
      </c>
      <c r="O1377">
        <v>82.743362831858406</v>
      </c>
      <c r="P1377">
        <v>416.57142857142799</v>
      </c>
    </row>
    <row r="1378" spans="1:17" hidden="1" x14ac:dyDescent="0.3">
      <c r="A1378" t="s">
        <v>2921</v>
      </c>
      <c r="B1378" t="s">
        <v>2922</v>
      </c>
      <c r="C1378" t="str">
        <f>IFERROR(VLOOKUP(Table1[[#This Row],[Ticker]],[1]!Table2[[Symbol]:[Industry]],2,FALSE),"-")</f>
        <v>-</v>
      </c>
      <c r="D1378" t="s">
        <v>54</v>
      </c>
      <c r="E1378">
        <v>1180.3762409999999</v>
      </c>
      <c r="F1378">
        <v>290</v>
      </c>
      <c r="G1378">
        <v>109.792786790647</v>
      </c>
      <c r="H1378">
        <v>-6.6721526574294803</v>
      </c>
      <c r="I1378">
        <v>-21.037693914607701</v>
      </c>
      <c r="J1378">
        <v>-7.9003405045732604</v>
      </c>
      <c r="K1378">
        <v>313.35056913263401</v>
      </c>
      <c r="L1378">
        <v>268.64298421209901</v>
      </c>
      <c r="M1378">
        <v>24.7476547774762</v>
      </c>
      <c r="N1378">
        <v>0.82092197463570604</v>
      </c>
      <c r="O1378">
        <v>26.551724137931</v>
      </c>
      <c r="P1378">
        <v>143.59512809743799</v>
      </c>
      <c r="Q1378">
        <v>7.5844284591691999E-2</v>
      </c>
    </row>
    <row r="1379" spans="1:17" hidden="1" x14ac:dyDescent="0.3">
      <c r="A1379" t="s">
        <v>2923</v>
      </c>
      <c r="B1379" t="s">
        <v>2924</v>
      </c>
      <c r="C1379" t="str">
        <f>IFERROR(VLOOKUP(Table1[[#This Row],[Ticker]],[1]!Table2[[Symbol]:[Industry]],2,FALSE),"-")</f>
        <v>-</v>
      </c>
      <c r="D1379" t="s">
        <v>592</v>
      </c>
      <c r="E1379">
        <v>1176.875595</v>
      </c>
      <c r="F1379">
        <v>104.07</v>
      </c>
      <c r="G1379">
        <v>-31.518345294317999</v>
      </c>
      <c r="H1379">
        <v>4.3389094878491203</v>
      </c>
      <c r="I1379">
        <v>-24.032037090456399</v>
      </c>
      <c r="J1379">
        <v>-7.9056076362612</v>
      </c>
      <c r="K1379">
        <v>95.280292057464393</v>
      </c>
      <c r="L1379">
        <v>97.158497157421294</v>
      </c>
      <c r="M1379">
        <v>62.508894357364497</v>
      </c>
      <c r="N1379">
        <v>2.2190023811389499</v>
      </c>
      <c r="O1379">
        <v>39.905832612664497</v>
      </c>
      <c r="P1379">
        <v>24.7841726618704</v>
      </c>
    </row>
    <row r="1380" spans="1:17" hidden="1" x14ac:dyDescent="0.3">
      <c r="A1380" t="s">
        <v>2925</v>
      </c>
      <c r="B1380" t="s">
        <v>2926</v>
      </c>
      <c r="C1380" t="str">
        <f>IFERROR(VLOOKUP(Table1[[#This Row],[Ticker]],[1]!Table2[[Symbol]:[Industry]],2,FALSE),"-")</f>
        <v>-</v>
      </c>
      <c r="D1380" t="s">
        <v>309</v>
      </c>
      <c r="E1380">
        <v>1176.4276272899999</v>
      </c>
      <c r="F1380">
        <v>701.95</v>
      </c>
      <c r="G1380">
        <v>76.917629354867898</v>
      </c>
      <c r="H1380">
        <v>52.716149840905302</v>
      </c>
      <c r="I1380">
        <v>-5.1494220494676597</v>
      </c>
      <c r="J1380">
        <v>14.286663978393801</v>
      </c>
      <c r="K1380">
        <v>513.701970622506</v>
      </c>
      <c r="L1380">
        <v>506.70278950826599</v>
      </c>
      <c r="M1380">
        <v>93.643927627385196</v>
      </c>
      <c r="N1380">
        <v>1.68277678676178</v>
      </c>
      <c r="O1380">
        <v>2.7138685091530701</v>
      </c>
      <c r="P1380">
        <v>112.67989698530501</v>
      </c>
      <c r="Q1380">
        <v>0.18910024876707901</v>
      </c>
    </row>
    <row r="1381" spans="1:17" hidden="1" x14ac:dyDescent="0.3">
      <c r="A1381" t="s">
        <v>2927</v>
      </c>
      <c r="B1381" t="s">
        <v>2928</v>
      </c>
      <c r="C1381" t="str">
        <f>IFERROR(VLOOKUP(Table1[[#This Row],[Ticker]],[1]!Table2[[Symbol]:[Industry]],2,FALSE),"-")</f>
        <v>-</v>
      </c>
      <c r="D1381" t="s">
        <v>210</v>
      </c>
      <c r="E1381">
        <v>1173.6465000000001</v>
      </c>
      <c r="F1381">
        <v>108.42</v>
      </c>
      <c r="G1381">
        <v>-41.144674097924998</v>
      </c>
      <c r="H1381">
        <v>-3.2798922934195498</v>
      </c>
      <c r="I1381">
        <v>-30.392742631001902</v>
      </c>
      <c r="J1381">
        <v>-8.4124582526609597</v>
      </c>
      <c r="K1381">
        <v>111.10503344606499</v>
      </c>
      <c r="L1381">
        <v>111.119596030549</v>
      </c>
      <c r="M1381">
        <v>40.8128034101914</v>
      </c>
      <c r="N1381">
        <v>2.1196929043695998</v>
      </c>
      <c r="O1381">
        <v>32.816823464305401</v>
      </c>
      <c r="P1381">
        <v>20.132963988919599</v>
      </c>
      <c r="Q1381">
        <v>2.2560916652994999E-2</v>
      </c>
    </row>
    <row r="1382" spans="1:17" hidden="1" x14ac:dyDescent="0.3">
      <c r="A1382" t="s">
        <v>2929</v>
      </c>
      <c r="B1382" t="s">
        <v>2930</v>
      </c>
      <c r="C1382" t="str">
        <f>IFERROR(VLOOKUP(Table1[[#This Row],[Ticker]],[1]!Table2[[Symbol]:[Industry]],2,FALSE),"-")</f>
        <v>-</v>
      </c>
      <c r="D1382" t="s">
        <v>51</v>
      </c>
      <c r="E1382">
        <v>1173.6175263600001</v>
      </c>
      <c r="F1382">
        <v>1798.8</v>
      </c>
      <c r="G1382">
        <v>252.33407548008401</v>
      </c>
      <c r="H1382">
        <v>19.639617692646102</v>
      </c>
      <c r="I1382">
        <v>108.145468710605</v>
      </c>
      <c r="J1382">
        <v>9.8170043219087599</v>
      </c>
      <c r="K1382">
        <v>1554.7099459670401</v>
      </c>
      <c r="L1382">
        <v>1196.5627167109899</v>
      </c>
      <c r="M1382">
        <v>72.177007792256603</v>
      </c>
      <c r="N1382">
        <v>1.63841295114451</v>
      </c>
      <c r="O1382">
        <v>2.84634200578164</v>
      </c>
      <c r="P1382">
        <v>294.90669593852903</v>
      </c>
      <c r="Q1382">
        <v>0.13315254521609499</v>
      </c>
    </row>
    <row r="1383" spans="1:17" hidden="1" x14ac:dyDescent="0.3">
      <c r="A1383" t="s">
        <v>2931</v>
      </c>
      <c r="B1383" t="s">
        <v>2932</v>
      </c>
      <c r="C1383" t="str">
        <f>IFERROR(VLOOKUP(Table1[[#This Row],[Ticker]],[1]!Table2[[Symbol]:[Industry]],2,FALSE),"-")</f>
        <v>-</v>
      </c>
      <c r="D1383" t="s">
        <v>595</v>
      </c>
      <c r="E1383">
        <v>1170.2413389799999</v>
      </c>
      <c r="F1383">
        <v>248.45</v>
      </c>
      <c r="G1383">
        <v>1.5275766494976499</v>
      </c>
      <c r="H1383">
        <v>10.234374182551001</v>
      </c>
      <c r="I1383">
        <v>-4.4133973750037603</v>
      </c>
      <c r="J1383">
        <v>-4.2279522609890297</v>
      </c>
      <c r="K1383">
        <v>219.73791476557099</v>
      </c>
      <c r="L1383">
        <v>203.23491943574999</v>
      </c>
      <c r="M1383">
        <v>56.759510334619698</v>
      </c>
      <c r="N1383">
        <v>2.8436115478006601</v>
      </c>
      <c r="O1383">
        <v>8.6737774200040292</v>
      </c>
      <c r="P1383">
        <v>56.208739390128798</v>
      </c>
      <c r="Q1383">
        <v>6.8489222978100001E-3</v>
      </c>
    </row>
    <row r="1384" spans="1:17" hidden="1" x14ac:dyDescent="0.3">
      <c r="A1384" t="s">
        <v>2933</v>
      </c>
      <c r="B1384" t="s">
        <v>2934</v>
      </c>
      <c r="C1384" t="str">
        <f>IFERROR(VLOOKUP(Table1[[#This Row],[Ticker]],[1]!Table2[[Symbol]:[Industry]],2,FALSE),"-")</f>
        <v>-</v>
      </c>
      <c r="D1384" t="s">
        <v>545</v>
      </c>
      <c r="E1384">
        <v>1159.2354398760001</v>
      </c>
      <c r="F1384">
        <v>186.36</v>
      </c>
      <c r="G1384">
        <v>-30.710642878441501</v>
      </c>
      <c r="H1384">
        <v>-11.704397842150399</v>
      </c>
      <c r="I1384">
        <v>-19.5967109365955</v>
      </c>
      <c r="J1384">
        <v>-3.3037504569643299</v>
      </c>
      <c r="K1384">
        <v>197.16062640645299</v>
      </c>
      <c r="L1384">
        <v>201.14798438027299</v>
      </c>
      <c r="M1384">
        <v>33.922239328097703</v>
      </c>
      <c r="N1384">
        <v>0.98519518510402004</v>
      </c>
      <c r="O1384">
        <v>30.0171710667525</v>
      </c>
      <c r="P1384">
        <v>16.547842401500901</v>
      </c>
      <c r="Q1384">
        <v>-2.0980170924990001E-2</v>
      </c>
    </row>
    <row r="1385" spans="1:17" hidden="1" x14ac:dyDescent="0.3">
      <c r="A1385" t="s">
        <v>2935</v>
      </c>
      <c r="B1385" t="s">
        <v>2936</v>
      </c>
      <c r="C1385" t="str">
        <f>IFERROR(VLOOKUP(Table1[[#This Row],[Ticker]],[1]!Table2[[Symbol]:[Industry]],2,FALSE),"-")</f>
        <v>-</v>
      </c>
      <c r="D1385" t="s">
        <v>21</v>
      </c>
      <c r="E1385">
        <v>1159.032977977</v>
      </c>
      <c r="F1385">
        <v>209.09</v>
      </c>
      <c r="G1385">
        <v>21.0663786800576</v>
      </c>
      <c r="H1385">
        <v>-10.665560033709699</v>
      </c>
      <c r="I1385">
        <v>16.081812430177099</v>
      </c>
      <c r="J1385">
        <v>-6.7869839677599497</v>
      </c>
      <c r="K1385">
        <v>195.86918553347601</v>
      </c>
      <c r="L1385">
        <v>159.63926968302101</v>
      </c>
      <c r="M1385">
        <v>42.659488813259102</v>
      </c>
      <c r="N1385">
        <v>0.60889442804275196</v>
      </c>
      <c r="O1385">
        <v>21.478789038213201</v>
      </c>
      <c r="P1385">
        <v>89.221719457013506</v>
      </c>
      <c r="Q1385">
        <v>0.11230219406505899</v>
      </c>
    </row>
    <row r="1386" spans="1:17" hidden="1" x14ac:dyDescent="0.3">
      <c r="A1386" t="s">
        <v>2937</v>
      </c>
      <c r="B1386" t="s">
        <v>2938</v>
      </c>
      <c r="C1386" t="str">
        <f>IFERROR(VLOOKUP(Table1[[#This Row],[Ticker]],[1]!Table2[[Symbol]:[Industry]],2,FALSE),"-")</f>
        <v>-</v>
      </c>
      <c r="D1386" t="s">
        <v>21</v>
      </c>
      <c r="E1386">
        <v>1158.63671955</v>
      </c>
      <c r="F1386">
        <v>1406.75</v>
      </c>
      <c r="G1386">
        <v>826.52284060504201</v>
      </c>
      <c r="H1386">
        <v>-15.534662443777901</v>
      </c>
      <c r="I1386">
        <v>27.062660340412801</v>
      </c>
      <c r="J1386">
        <v>-4.9520826357888597</v>
      </c>
      <c r="K1386">
        <v>1485.0295100425999</v>
      </c>
      <c r="L1386">
        <v>996.03649669897004</v>
      </c>
      <c r="M1386">
        <v>23.081243033512401</v>
      </c>
      <c r="N1386">
        <v>0.48194713088330099</v>
      </c>
      <c r="O1386">
        <v>32.319175404300601</v>
      </c>
      <c r="P1386">
        <v>887.19298245614004</v>
      </c>
    </row>
    <row r="1387" spans="1:17" hidden="1" x14ac:dyDescent="0.3">
      <c r="A1387" t="s">
        <v>2939</v>
      </c>
      <c r="B1387" t="s">
        <v>2940</v>
      </c>
      <c r="C1387" t="str">
        <f>IFERROR(VLOOKUP(Table1[[#This Row],[Ticker]],[1]!Table2[[Symbol]:[Industry]],2,FALSE),"-")</f>
        <v>-</v>
      </c>
      <c r="D1387" t="s">
        <v>257</v>
      </c>
      <c r="E1387">
        <v>1154.798920125</v>
      </c>
      <c r="F1387">
        <v>409.55</v>
      </c>
      <c r="G1387">
        <v>21.919183242656398</v>
      </c>
      <c r="H1387">
        <v>-5.57770717715632</v>
      </c>
      <c r="I1387">
        <v>-27.534395132335501</v>
      </c>
      <c r="J1387">
        <v>-8.8088524977806504</v>
      </c>
      <c r="K1387">
        <v>413.14176905532798</v>
      </c>
      <c r="L1387">
        <v>366.99496330769199</v>
      </c>
      <c r="M1387">
        <v>36.931207165559499</v>
      </c>
      <c r="N1387">
        <v>1.8838108333000501</v>
      </c>
      <c r="O1387">
        <v>28.1894762544255</v>
      </c>
      <c r="P1387">
        <v>84.856691491762504</v>
      </c>
      <c r="Q1387">
        <v>0.115289190349969</v>
      </c>
    </row>
    <row r="1388" spans="1:17" hidden="1" x14ac:dyDescent="0.3">
      <c r="A1388" t="s">
        <v>2941</v>
      </c>
      <c r="B1388" t="s">
        <v>2942</v>
      </c>
      <c r="C1388" t="str">
        <f>IFERROR(VLOOKUP(Table1[[#This Row],[Ticker]],[1]!Table2[[Symbol]:[Industry]],2,FALSE),"-")</f>
        <v>-</v>
      </c>
      <c r="D1388" t="s">
        <v>46</v>
      </c>
      <c r="E1388">
        <v>1152.5208179399999</v>
      </c>
      <c r="F1388">
        <v>194.2</v>
      </c>
      <c r="G1388">
        <v>367.66165346853802</v>
      </c>
      <c r="H1388">
        <v>-9.2541697937978196</v>
      </c>
      <c r="I1388">
        <v>54.624188920807399</v>
      </c>
      <c r="J1388">
        <v>-9.4339161792848198</v>
      </c>
      <c r="K1388">
        <v>171.53943350709599</v>
      </c>
      <c r="L1388">
        <v>125.40942737462601</v>
      </c>
      <c r="M1388">
        <v>57.643783657541</v>
      </c>
      <c r="N1388">
        <v>0.94974346693153</v>
      </c>
      <c r="O1388">
        <v>8.98558187435634</v>
      </c>
      <c r="P1388">
        <v>477.97619047619003</v>
      </c>
      <c r="Q1388">
        <v>0.18973647410401201</v>
      </c>
    </row>
    <row r="1389" spans="1:17" hidden="1" x14ac:dyDescent="0.3">
      <c r="A1389" t="s">
        <v>2943</v>
      </c>
      <c r="B1389" t="s">
        <v>2944</v>
      </c>
      <c r="C1389" t="str">
        <f>IFERROR(VLOOKUP(Table1[[#This Row],[Ticker]],[1]!Table2[[Symbol]:[Industry]],2,FALSE),"-")</f>
        <v>-</v>
      </c>
      <c r="D1389" t="s">
        <v>407</v>
      </c>
      <c r="E1389">
        <v>1145.8087483700001</v>
      </c>
      <c r="F1389">
        <v>479.05</v>
      </c>
      <c r="G1389">
        <v>83.307299772127706</v>
      </c>
      <c r="H1389">
        <v>-8.31800793954522</v>
      </c>
      <c r="I1389">
        <v>-5.1708747046481101</v>
      </c>
      <c r="J1389">
        <v>-10.2120567701438</v>
      </c>
      <c r="K1389">
        <v>467.32373005340099</v>
      </c>
      <c r="L1389">
        <v>400.79488498171401</v>
      </c>
      <c r="M1389">
        <v>42.534858206564799</v>
      </c>
      <c r="N1389">
        <v>0.80476369960155303</v>
      </c>
      <c r="O1389">
        <v>12.660473854503699</v>
      </c>
      <c r="P1389">
        <v>124.80056311590801</v>
      </c>
      <c r="Q1389">
        <v>0.106487099732347</v>
      </c>
    </row>
    <row r="1390" spans="1:17" hidden="1" x14ac:dyDescent="0.3">
      <c r="A1390" t="s">
        <v>2945</v>
      </c>
      <c r="B1390" t="s">
        <v>2946</v>
      </c>
      <c r="C1390" t="str">
        <f>IFERROR(VLOOKUP(Table1[[#This Row],[Ticker]],[1]!Table2[[Symbol]:[Industry]],2,FALSE),"-")</f>
        <v>-</v>
      </c>
      <c r="D1390" t="s">
        <v>297</v>
      </c>
      <c r="E1390">
        <v>1142.0778061349999</v>
      </c>
      <c r="F1390">
        <v>291.45</v>
      </c>
      <c r="G1390">
        <v>33.727122809324101</v>
      </c>
      <c r="H1390">
        <v>7.9466979958907897</v>
      </c>
      <c r="I1390">
        <v>46.917851391216097</v>
      </c>
      <c r="J1390">
        <v>11.774375679589699</v>
      </c>
      <c r="K1390">
        <v>252.98263472523999</v>
      </c>
      <c r="M1390">
        <v>65.259647284100694</v>
      </c>
      <c r="N1390">
        <v>2.47107487050042</v>
      </c>
      <c r="O1390">
        <v>6.0216160576428202</v>
      </c>
      <c r="P1390">
        <v>70.090458126641295</v>
      </c>
    </row>
    <row r="1391" spans="1:17" hidden="1" x14ac:dyDescent="0.3">
      <c r="A1391" t="s">
        <v>2947</v>
      </c>
      <c r="B1391" t="s">
        <v>2948</v>
      </c>
      <c r="C1391" t="str">
        <f>IFERROR(VLOOKUP(Table1[[#This Row],[Ticker]],[1]!Table2[[Symbol]:[Industry]],2,FALSE),"-")</f>
        <v>-</v>
      </c>
      <c r="D1391" t="s">
        <v>98</v>
      </c>
      <c r="E1391">
        <v>1134.8876543399999</v>
      </c>
      <c r="F1391">
        <v>170.07</v>
      </c>
      <c r="G1391">
        <v>60.674064304311202</v>
      </c>
      <c r="H1391">
        <v>8.5349333589416698</v>
      </c>
      <c r="I1391">
        <v>16.5047166217939</v>
      </c>
      <c r="J1391">
        <v>-1.90062598971583</v>
      </c>
      <c r="K1391">
        <v>133.93207718284</v>
      </c>
      <c r="L1391">
        <v>120.167833572755</v>
      </c>
      <c r="M1391">
        <v>75.063715491300698</v>
      </c>
      <c r="N1391">
        <v>2.44644284692273</v>
      </c>
      <c r="O1391">
        <v>0</v>
      </c>
      <c r="P1391">
        <v>92.713881019829998</v>
      </c>
      <c r="Q1391">
        <v>7.4377217129971002E-2</v>
      </c>
    </row>
    <row r="1392" spans="1:17" hidden="1" x14ac:dyDescent="0.3">
      <c r="A1392" t="s">
        <v>2949</v>
      </c>
      <c r="B1392" t="s">
        <v>2950</v>
      </c>
      <c r="C1392" t="str">
        <f>IFERROR(VLOOKUP(Table1[[#This Row],[Ticker]],[1]!Table2[[Symbol]:[Industry]],2,FALSE),"-")</f>
        <v>-</v>
      </c>
      <c r="D1392" t="s">
        <v>545</v>
      </c>
      <c r="E1392">
        <v>1134.3549627100001</v>
      </c>
      <c r="F1392">
        <v>491.45</v>
      </c>
      <c r="G1392">
        <v>-16.3278372908166</v>
      </c>
      <c r="H1392">
        <v>-2.47753749139232</v>
      </c>
      <c r="I1392">
        <v>-24.815230956806701</v>
      </c>
      <c r="J1392">
        <v>-2.6708622315338699</v>
      </c>
      <c r="K1392">
        <v>465.21373164760001</v>
      </c>
      <c r="L1392">
        <v>462.42763351118799</v>
      </c>
      <c r="M1392">
        <v>54.640078113001202</v>
      </c>
      <c r="N1392">
        <v>0.79938076866704</v>
      </c>
      <c r="O1392">
        <v>33.258724183538497</v>
      </c>
      <c r="P1392">
        <v>38.827683615819197</v>
      </c>
      <c r="Q1392">
        <v>-3.8371971581334E-2</v>
      </c>
    </row>
    <row r="1393" spans="1:17" hidden="1" x14ac:dyDescent="0.3">
      <c r="A1393" t="s">
        <v>2951</v>
      </c>
      <c r="B1393" t="s">
        <v>2952</v>
      </c>
      <c r="C1393" t="str">
        <f>IFERROR(VLOOKUP(Table1[[#This Row],[Ticker]],[1]!Table2[[Symbol]:[Industry]],2,FALSE),"-")</f>
        <v>-</v>
      </c>
      <c r="D1393" t="s">
        <v>380</v>
      </c>
      <c r="E1393">
        <v>1130.7459588909901</v>
      </c>
      <c r="F1393">
        <v>162.59</v>
      </c>
      <c r="G1393">
        <v>-31.524433638208901</v>
      </c>
      <c r="H1393">
        <v>-4.8612709383902102</v>
      </c>
      <c r="I1393">
        <v>0.37946200282672499</v>
      </c>
      <c r="J1393">
        <v>1.9424353869503901</v>
      </c>
      <c r="K1393">
        <v>162.98152881609701</v>
      </c>
      <c r="L1393">
        <v>156.10494374582399</v>
      </c>
      <c r="M1393">
        <v>43.939198189111202</v>
      </c>
      <c r="N1393">
        <v>0.47950385639862603</v>
      </c>
      <c r="O1393">
        <v>11.938003567255</v>
      </c>
      <c r="P1393">
        <v>23.595591030026501</v>
      </c>
      <c r="Q1393">
        <v>1.2554499587885E-2</v>
      </c>
    </row>
    <row r="1394" spans="1:17" hidden="1" x14ac:dyDescent="0.3">
      <c r="A1394" t="s">
        <v>2953</v>
      </c>
      <c r="B1394" t="s">
        <v>2954</v>
      </c>
      <c r="C1394" t="str">
        <f>IFERROR(VLOOKUP(Table1[[#This Row],[Ticker]],[1]!Table2[[Symbol]:[Industry]],2,FALSE),"-")</f>
        <v>-</v>
      </c>
      <c r="D1394" t="s">
        <v>98</v>
      </c>
      <c r="E1394">
        <v>1129.206293597</v>
      </c>
      <c r="F1394">
        <v>231.17</v>
      </c>
      <c r="G1394">
        <v>-16.712454434777399</v>
      </c>
      <c r="H1394">
        <v>-1.80661952853992</v>
      </c>
      <c r="I1394">
        <v>-38.900791363944997</v>
      </c>
      <c r="J1394">
        <v>-6.0683567475761597</v>
      </c>
      <c r="K1394">
        <v>234.925905809379</v>
      </c>
      <c r="L1394">
        <v>268.50107583023902</v>
      </c>
      <c r="M1394">
        <v>45.460284761501597</v>
      </c>
      <c r="N1394">
        <v>2.7303446223224102</v>
      </c>
      <c r="O1394">
        <v>65.246355495955299</v>
      </c>
      <c r="P1394">
        <v>40.103030303030202</v>
      </c>
    </row>
    <row r="1395" spans="1:17" hidden="1" x14ac:dyDescent="0.3">
      <c r="A1395" t="s">
        <v>2955</v>
      </c>
      <c r="B1395" t="s">
        <v>2956</v>
      </c>
      <c r="C1395" t="str">
        <f>IFERROR(VLOOKUP(Table1[[#This Row],[Ticker]],[1]!Table2[[Symbol]:[Industry]],2,FALSE),"-")</f>
        <v>-</v>
      </c>
      <c r="D1395" t="s">
        <v>595</v>
      </c>
      <c r="E1395">
        <v>1121.670625</v>
      </c>
      <c r="F1395">
        <v>1959.25</v>
      </c>
      <c r="G1395">
        <v>5.8709353859310296</v>
      </c>
      <c r="H1395">
        <v>19.285707018445301</v>
      </c>
      <c r="I1395">
        <v>-0.478162654983737</v>
      </c>
      <c r="J1395">
        <v>-3.3406239478829098</v>
      </c>
      <c r="K1395">
        <v>1744.1501594292599</v>
      </c>
      <c r="L1395">
        <v>1643.0550722836499</v>
      </c>
      <c r="M1395">
        <v>55.987765558478202</v>
      </c>
      <c r="N1395">
        <v>2.9747394503199298</v>
      </c>
      <c r="O1395">
        <v>12.1679213984943</v>
      </c>
      <c r="P1395">
        <v>41.395734853678697</v>
      </c>
      <c r="Q1395">
        <v>1.4249505090267E-2</v>
      </c>
    </row>
    <row r="1396" spans="1:17" hidden="1" x14ac:dyDescent="0.3">
      <c r="A1396" t="s">
        <v>2957</v>
      </c>
      <c r="B1396" t="s">
        <v>2958</v>
      </c>
      <c r="C1396" t="str">
        <f>IFERROR(VLOOKUP(Table1[[#This Row],[Ticker]],[1]!Table2[[Symbol]:[Industry]],2,FALSE),"-")</f>
        <v>-</v>
      </c>
      <c r="D1396" t="s">
        <v>542</v>
      </c>
      <c r="E1396">
        <v>1113.852787152</v>
      </c>
      <c r="F1396">
        <v>95.27</v>
      </c>
      <c r="G1396">
        <v>111.340952412619</v>
      </c>
      <c r="H1396">
        <v>4.9305593643499597</v>
      </c>
      <c r="I1396">
        <v>12.6358282310887</v>
      </c>
      <c r="J1396">
        <v>4.1730069126501697</v>
      </c>
      <c r="K1396">
        <v>87.475651886594804</v>
      </c>
      <c r="L1396">
        <v>72.668299340564204</v>
      </c>
      <c r="M1396">
        <v>58.074707107152697</v>
      </c>
      <c r="N1396">
        <v>0.63015923334744695</v>
      </c>
      <c r="O1396">
        <v>12.9421643749344</v>
      </c>
      <c r="P1396">
        <v>160.02124967023499</v>
      </c>
      <c r="Q1396">
        <v>7.3964731790833002E-2</v>
      </c>
    </row>
    <row r="1397" spans="1:17" hidden="1" x14ac:dyDescent="0.3">
      <c r="A1397" t="s">
        <v>2959</v>
      </c>
      <c r="B1397" t="s">
        <v>2960</v>
      </c>
      <c r="C1397" t="str">
        <f>IFERROR(VLOOKUP(Table1[[#This Row],[Ticker]],[1]!Table2[[Symbol]:[Industry]],2,FALSE),"-")</f>
        <v>-</v>
      </c>
      <c r="D1397" t="s">
        <v>545</v>
      </c>
      <c r="E1397">
        <v>1111.59498897</v>
      </c>
      <c r="F1397">
        <v>1032.3</v>
      </c>
      <c r="G1397">
        <v>155.166976222541</v>
      </c>
      <c r="H1397">
        <v>-28.9608942013522</v>
      </c>
      <c r="I1397">
        <v>-31.7139781321026</v>
      </c>
      <c r="J1397">
        <v>-16.128214953506699</v>
      </c>
      <c r="K1397">
        <v>1326.2101844107899</v>
      </c>
      <c r="L1397">
        <v>1193.57871170519</v>
      </c>
      <c r="M1397">
        <v>31.4262995330213</v>
      </c>
      <c r="N1397">
        <v>1.5337765433988599</v>
      </c>
      <c r="O1397">
        <v>114.02693015596201</v>
      </c>
      <c r="P1397">
        <v>221.18855009334101</v>
      </c>
      <c r="Q1397">
        <v>0.22448329505380801</v>
      </c>
    </row>
    <row r="1398" spans="1:17" hidden="1" x14ac:dyDescent="0.3">
      <c r="A1398" t="s">
        <v>2961</v>
      </c>
      <c r="B1398" t="s">
        <v>2962</v>
      </c>
      <c r="C1398" t="str">
        <f>IFERROR(VLOOKUP(Table1[[#This Row],[Ticker]],[1]!Table2[[Symbol]:[Industry]],2,FALSE),"-")</f>
        <v>-</v>
      </c>
      <c r="D1398" t="s">
        <v>156</v>
      </c>
      <c r="E1398">
        <v>1110.1679999999999</v>
      </c>
      <c r="F1398">
        <v>453.5</v>
      </c>
      <c r="G1398">
        <v>76.902019617941903</v>
      </c>
      <c r="H1398">
        <v>-9.3208364604644895</v>
      </c>
      <c r="I1398">
        <v>90.092748199833807</v>
      </c>
      <c r="J1398">
        <v>-3.9782192135391199</v>
      </c>
      <c r="M1398">
        <v>42.147618944229798</v>
      </c>
      <c r="O1398">
        <v>22.381477398015399</v>
      </c>
      <c r="P1398">
        <v>122.52208047105</v>
      </c>
    </row>
    <row r="1399" spans="1:17" hidden="1" x14ac:dyDescent="0.3">
      <c r="A1399" t="s">
        <v>2963</v>
      </c>
      <c r="B1399" t="s">
        <v>2964</v>
      </c>
      <c r="C1399" t="str">
        <f>IFERROR(VLOOKUP(Table1[[#This Row],[Ticker]],[1]!Table2[[Symbol]:[Industry]],2,FALSE),"-")</f>
        <v>-</v>
      </c>
      <c r="D1399" t="s">
        <v>196</v>
      </c>
      <c r="E1399">
        <v>1109.6376791499999</v>
      </c>
      <c r="F1399">
        <v>500.5</v>
      </c>
      <c r="G1399">
        <v>-14.632812808913799</v>
      </c>
      <c r="H1399">
        <v>-5.5729273521964</v>
      </c>
      <c r="I1399">
        <v>-12.065502393769901</v>
      </c>
      <c r="J1399">
        <v>-9.7661308785894896</v>
      </c>
      <c r="K1399">
        <v>511.10393282224697</v>
      </c>
      <c r="L1399">
        <v>483.13739761438597</v>
      </c>
      <c r="M1399">
        <v>36.021403688114198</v>
      </c>
      <c r="N1399">
        <v>1.24310425386955</v>
      </c>
      <c r="O1399">
        <v>24.5054945054945</v>
      </c>
      <c r="P1399">
        <v>28.234691263130902</v>
      </c>
      <c r="Q1399">
        <v>3.9058457661491998E-2</v>
      </c>
    </row>
    <row r="1400" spans="1:17" hidden="1" x14ac:dyDescent="0.3">
      <c r="A1400" t="s">
        <v>2965</v>
      </c>
      <c r="B1400" t="s">
        <v>2966</v>
      </c>
      <c r="C1400" t="str">
        <f>IFERROR(VLOOKUP(Table1[[#This Row],[Ticker]],[1]!Table2[[Symbol]:[Industry]],2,FALSE),"-")</f>
        <v>-</v>
      </c>
      <c r="D1400" t="s">
        <v>101</v>
      </c>
      <c r="E1400">
        <v>1109.59674</v>
      </c>
      <c r="F1400">
        <v>447.4</v>
      </c>
      <c r="G1400">
        <v>-5.9519942416765304</v>
      </c>
      <c r="H1400">
        <v>19.6636510741615</v>
      </c>
      <c r="I1400">
        <v>7.2387343402153901</v>
      </c>
      <c r="J1400">
        <v>-18.746401287788402</v>
      </c>
      <c r="M1400">
        <v>44.861590788521497</v>
      </c>
      <c r="O1400">
        <v>31.414841305319602</v>
      </c>
      <c r="P1400">
        <v>23.933518005540101</v>
      </c>
    </row>
    <row r="1401" spans="1:17" hidden="1" x14ac:dyDescent="0.3">
      <c r="A1401" t="s">
        <v>2967</v>
      </c>
      <c r="B1401" t="s">
        <v>2968</v>
      </c>
      <c r="C1401" t="str">
        <f>IFERROR(VLOOKUP(Table1[[#This Row],[Ticker]],[1]!Table2[[Symbol]:[Industry]],2,FALSE),"-")</f>
        <v>-</v>
      </c>
      <c r="D1401" t="s">
        <v>542</v>
      </c>
      <c r="E1401">
        <v>1108.42632516</v>
      </c>
      <c r="F1401">
        <v>318.55</v>
      </c>
      <c r="G1401">
        <v>48.956239962769203</v>
      </c>
      <c r="H1401">
        <v>-0.35359278536461197</v>
      </c>
      <c r="I1401">
        <v>8.5809926812545303</v>
      </c>
      <c r="J1401">
        <v>-0.64677524773444395</v>
      </c>
      <c r="K1401">
        <v>292.09911971053901</v>
      </c>
      <c r="L1401">
        <v>253.52462114979801</v>
      </c>
      <c r="M1401">
        <v>64.598232889522507</v>
      </c>
      <c r="N1401">
        <v>0.78072189253303004</v>
      </c>
      <c r="O1401">
        <v>5.8389577774289503</v>
      </c>
      <c r="P1401">
        <v>86.832844574779998</v>
      </c>
      <c r="Q1401">
        <v>2.8102739237647001E-2</v>
      </c>
    </row>
    <row r="1402" spans="1:17" hidden="1" x14ac:dyDescent="0.3">
      <c r="A1402" t="s">
        <v>2969</v>
      </c>
      <c r="B1402" t="s">
        <v>2970</v>
      </c>
      <c r="C1402" t="str">
        <f>IFERROR(VLOOKUP(Table1[[#This Row],[Ticker]],[1]!Table2[[Symbol]:[Industry]],2,FALSE),"-")</f>
        <v>-</v>
      </c>
      <c r="D1402" t="s">
        <v>2971</v>
      </c>
      <c r="E1402">
        <v>1104.0829435000001</v>
      </c>
      <c r="F1402">
        <v>446.15</v>
      </c>
      <c r="G1402">
        <v>174.643928560467</v>
      </c>
      <c r="H1402">
        <v>7.3693314052429297</v>
      </c>
      <c r="I1402">
        <v>22.385916907788999</v>
      </c>
      <c r="J1402">
        <v>-0.14055057583823199</v>
      </c>
      <c r="K1402">
        <v>427.78142174279799</v>
      </c>
      <c r="L1402">
        <v>341.00045774866902</v>
      </c>
      <c r="M1402">
        <v>39.619786608864501</v>
      </c>
      <c r="N1402">
        <v>1.1639118457300199</v>
      </c>
      <c r="O1402">
        <v>5.9621203631065898</v>
      </c>
      <c r="P1402">
        <v>213.527758257203</v>
      </c>
    </row>
    <row r="1403" spans="1:17" hidden="1" x14ac:dyDescent="0.3">
      <c r="A1403" t="s">
        <v>2972</v>
      </c>
      <c r="B1403" t="s">
        <v>2973</v>
      </c>
      <c r="C1403" t="str">
        <f>IFERROR(VLOOKUP(Table1[[#This Row],[Ticker]],[1]!Table2[[Symbol]:[Industry]],2,FALSE),"-")</f>
        <v>-</v>
      </c>
      <c r="D1403" t="s">
        <v>290</v>
      </c>
      <c r="E1403">
        <v>1103.4520917</v>
      </c>
      <c r="F1403">
        <v>21</v>
      </c>
      <c r="G1403">
        <v>69.891681934409604</v>
      </c>
      <c r="H1403">
        <v>-4.2193721241395004</v>
      </c>
      <c r="I1403">
        <v>-49.209609857212797</v>
      </c>
      <c r="J1403">
        <v>-0.99588525569827702</v>
      </c>
      <c r="K1403">
        <v>21.274073957989799</v>
      </c>
      <c r="L1403">
        <v>19.326600633893001</v>
      </c>
      <c r="M1403">
        <v>48.222336300070602</v>
      </c>
      <c r="N1403">
        <v>1.4211984733185701</v>
      </c>
      <c r="O1403">
        <v>98.3333333333333</v>
      </c>
      <c r="P1403">
        <v>138.636363636363</v>
      </c>
      <c r="Q1403">
        <v>9.6375919088720993E-2</v>
      </c>
    </row>
    <row r="1404" spans="1:17" hidden="1" x14ac:dyDescent="0.3">
      <c r="A1404" t="s">
        <v>2974</v>
      </c>
      <c r="B1404" t="s">
        <v>2975</v>
      </c>
      <c r="C1404" t="str">
        <f>IFERROR(VLOOKUP(Table1[[#This Row],[Ticker]],[1]!Table2[[Symbol]:[Industry]],2,FALSE),"-")</f>
        <v>-</v>
      </c>
      <c r="D1404" t="s">
        <v>130</v>
      </c>
      <c r="E1404">
        <v>1102.2534109999999</v>
      </c>
      <c r="F1404">
        <v>864</v>
      </c>
      <c r="G1404">
        <v>759.45166667037097</v>
      </c>
      <c r="H1404">
        <v>19.356604245547601</v>
      </c>
      <c r="I1404">
        <v>113.622396845761</v>
      </c>
      <c r="J1404">
        <v>-6.3420239519119503</v>
      </c>
      <c r="K1404">
        <v>781.41681922476198</v>
      </c>
      <c r="L1404">
        <v>561.42833089530995</v>
      </c>
      <c r="M1404">
        <v>55.4654271797666</v>
      </c>
      <c r="N1404">
        <v>1.74422188988958</v>
      </c>
      <c r="O1404">
        <v>9.9710648148148202</v>
      </c>
      <c r="P1404">
        <v>834.05405405405395</v>
      </c>
      <c r="Q1404">
        <v>0.15649000463674601</v>
      </c>
    </row>
    <row r="1405" spans="1:17" hidden="1" x14ac:dyDescent="0.3">
      <c r="A1405" t="s">
        <v>2976</v>
      </c>
      <c r="B1405" t="s">
        <v>2977</v>
      </c>
      <c r="C1405" t="str">
        <f>IFERROR(VLOOKUP(Table1[[#This Row],[Ticker]],[1]!Table2[[Symbol]:[Industry]],2,FALSE),"-")</f>
        <v>-</v>
      </c>
      <c r="D1405" t="s">
        <v>422</v>
      </c>
      <c r="E1405">
        <v>1097.830845492</v>
      </c>
      <c r="F1405">
        <v>86.54</v>
      </c>
      <c r="G1405">
        <v>-2.1137570191982298</v>
      </c>
      <c r="H1405">
        <v>41.378666368268497</v>
      </c>
      <c r="I1405">
        <v>31.6594873272965</v>
      </c>
      <c r="J1405">
        <v>20.362576073647901</v>
      </c>
      <c r="K1405">
        <v>64.713727730023706</v>
      </c>
      <c r="L1405">
        <v>64.357598010230703</v>
      </c>
      <c r="M1405">
        <v>93.829009064085099</v>
      </c>
      <c r="N1405">
        <v>3.0970841131167401</v>
      </c>
      <c r="O1405">
        <v>13.242431245666699</v>
      </c>
      <c r="P1405">
        <v>85.708154506437694</v>
      </c>
      <c r="Q1405">
        <v>5.4445910285956002E-2</v>
      </c>
    </row>
    <row r="1406" spans="1:17" hidden="1" x14ac:dyDescent="0.3">
      <c r="A1406" t="s">
        <v>2978</v>
      </c>
      <c r="B1406" t="s">
        <v>2979</v>
      </c>
      <c r="C1406" t="str">
        <f>IFERROR(VLOOKUP(Table1[[#This Row],[Ticker]],[1]!Table2[[Symbol]:[Industry]],2,FALSE),"-")</f>
        <v>-</v>
      </c>
      <c r="D1406" t="s">
        <v>21</v>
      </c>
      <c r="E1406">
        <v>1097.0140648500001</v>
      </c>
      <c r="F1406">
        <v>431.35</v>
      </c>
      <c r="G1406">
        <v>235.47441718161801</v>
      </c>
      <c r="H1406">
        <v>23.000778741435699</v>
      </c>
      <c r="I1406">
        <v>68.487776686203702</v>
      </c>
      <c r="J1406">
        <v>-0.52684791913319395</v>
      </c>
      <c r="K1406">
        <v>354.03213016804602</v>
      </c>
      <c r="L1406">
        <v>271.327169589606</v>
      </c>
      <c r="M1406">
        <v>62.679704380813497</v>
      </c>
      <c r="N1406">
        <v>1.02145425235877</v>
      </c>
      <c r="O1406">
        <v>6.6419381013098402</v>
      </c>
      <c r="P1406">
        <v>262.47899159663802</v>
      </c>
      <c r="Q1406">
        <v>0.115101186035781</v>
      </c>
    </row>
    <row r="1407" spans="1:17" hidden="1" x14ac:dyDescent="0.3">
      <c r="A1407" t="s">
        <v>2980</v>
      </c>
      <c r="B1407" t="s">
        <v>2981</v>
      </c>
      <c r="C1407" t="str">
        <f>IFERROR(VLOOKUP(Table1[[#This Row],[Ticker]],[1]!Table2[[Symbol]:[Industry]],2,FALSE),"-")</f>
        <v>-</v>
      </c>
      <c r="D1407" t="s">
        <v>78</v>
      </c>
      <c r="E1407">
        <v>1089.7483766799901</v>
      </c>
      <c r="F1407">
        <v>240.92</v>
      </c>
      <c r="G1407">
        <v>-1.81353075617725</v>
      </c>
      <c r="H1407">
        <v>-8.58410576661894</v>
      </c>
      <c r="I1407">
        <v>-11.3832432743823</v>
      </c>
      <c r="J1407">
        <v>0.31363926622054</v>
      </c>
      <c r="K1407">
        <v>231.105806358222</v>
      </c>
      <c r="L1407">
        <v>220.26172704004699</v>
      </c>
      <c r="M1407">
        <v>62.587888199972198</v>
      </c>
      <c r="N1407">
        <v>0.83276591885107798</v>
      </c>
      <c r="O1407">
        <v>7.9196413747302001</v>
      </c>
      <c r="P1407">
        <v>33.844444444444399</v>
      </c>
      <c r="Q1407">
        <v>-4.7643587186941998E-2</v>
      </c>
    </row>
    <row r="1408" spans="1:17" hidden="1" x14ac:dyDescent="0.3">
      <c r="A1408" t="s">
        <v>2982</v>
      </c>
      <c r="B1408" t="s">
        <v>2983</v>
      </c>
      <c r="C1408" t="str">
        <f>IFERROR(VLOOKUP(Table1[[#This Row],[Ticker]],[1]!Table2[[Symbol]:[Industry]],2,FALSE),"-")</f>
        <v>-</v>
      </c>
      <c r="D1408" t="s">
        <v>595</v>
      </c>
      <c r="E1408">
        <v>1087.16672232</v>
      </c>
      <c r="F1408">
        <v>66.36</v>
      </c>
      <c r="G1408">
        <v>18.266887706806099</v>
      </c>
      <c r="H1408">
        <v>2.24528477999054</v>
      </c>
      <c r="I1408">
        <v>-8.5435727778351804</v>
      </c>
      <c r="J1408">
        <v>-4.1493368143741698</v>
      </c>
      <c r="K1408">
        <v>62.8046778965005</v>
      </c>
      <c r="L1408">
        <v>59.4038640239459</v>
      </c>
      <c r="M1408">
        <v>51.588847599414301</v>
      </c>
      <c r="N1408">
        <v>1.9348806740550599</v>
      </c>
      <c r="O1408">
        <v>10.684147076552099</v>
      </c>
      <c r="P1408">
        <v>49.123595505617899</v>
      </c>
      <c r="Q1408">
        <v>-1.2001100796576E-2</v>
      </c>
    </row>
    <row r="1409" spans="1:17" hidden="1" x14ac:dyDescent="0.3">
      <c r="A1409" t="s">
        <v>2984</v>
      </c>
      <c r="B1409" t="s">
        <v>2985</v>
      </c>
      <c r="C1409" t="str">
        <f>IFERROR(VLOOKUP(Table1[[#This Row],[Ticker]],[1]!Table2[[Symbol]:[Industry]],2,FALSE),"-")</f>
        <v>-</v>
      </c>
      <c r="D1409" t="s">
        <v>297</v>
      </c>
      <c r="E1409">
        <v>1084.940302905</v>
      </c>
      <c r="F1409">
        <v>393.45</v>
      </c>
      <c r="G1409">
        <v>-51.778280771979702</v>
      </c>
      <c r="H1409">
        <v>-9.1939900360799705</v>
      </c>
      <c r="I1409">
        <v>-26.542652237917</v>
      </c>
      <c r="J1409">
        <v>-1.12406216373659</v>
      </c>
      <c r="K1409">
        <v>403.00987935635999</v>
      </c>
      <c r="L1409">
        <v>437.44216354285999</v>
      </c>
      <c r="M1409">
        <v>47.955703669194698</v>
      </c>
      <c r="N1409">
        <v>0.86436913335399501</v>
      </c>
      <c r="O1409">
        <v>39.763629431948097</v>
      </c>
      <c r="P1409">
        <v>6.8867155664221498</v>
      </c>
      <c r="Q1409">
        <v>-0.14360004909826299</v>
      </c>
    </row>
    <row r="1410" spans="1:17" hidden="1" x14ac:dyDescent="0.3">
      <c r="A1410" t="s">
        <v>2986</v>
      </c>
      <c r="B1410" t="s">
        <v>2987</v>
      </c>
      <c r="C1410" t="str">
        <f>IFERROR(VLOOKUP(Table1[[#This Row],[Ticker]],[1]!Table2[[Symbol]:[Industry]],2,FALSE),"-")</f>
        <v>-</v>
      </c>
      <c r="D1410" t="s">
        <v>24</v>
      </c>
      <c r="E1410">
        <v>1084.662804108</v>
      </c>
      <c r="F1410">
        <v>42.87</v>
      </c>
      <c r="G1410">
        <v>79.674041092940698</v>
      </c>
      <c r="H1410">
        <v>-2.59187676037077</v>
      </c>
      <c r="I1410">
        <v>-22.035423594667499</v>
      </c>
      <c r="J1410">
        <v>-6.0434297059726303</v>
      </c>
      <c r="K1410">
        <v>42.666605025523403</v>
      </c>
      <c r="L1410">
        <v>38.973148176761903</v>
      </c>
      <c r="M1410">
        <v>49.252352186093901</v>
      </c>
      <c r="N1410">
        <v>2.21305013163213</v>
      </c>
      <c r="O1410">
        <v>37.625379052950699</v>
      </c>
      <c r="P1410">
        <v>106.105769230769</v>
      </c>
      <c r="Q1410">
        <v>9.4257099554463999E-2</v>
      </c>
    </row>
    <row r="1411" spans="1:17" hidden="1" x14ac:dyDescent="0.3">
      <c r="A1411" t="s">
        <v>2988</v>
      </c>
      <c r="B1411" t="s">
        <v>2989</v>
      </c>
      <c r="C1411" t="str">
        <f>IFERROR(VLOOKUP(Table1[[#This Row],[Ticker]],[1]!Table2[[Symbol]:[Industry]],2,FALSE),"-")</f>
        <v>-</v>
      </c>
      <c r="D1411" t="s">
        <v>380</v>
      </c>
      <c r="E1411">
        <v>1083.37232327999</v>
      </c>
      <c r="F1411">
        <v>320.55</v>
      </c>
      <c r="G1411">
        <v>42.147205900630397</v>
      </c>
      <c r="H1411">
        <v>-0.57066996083628696</v>
      </c>
      <c r="I1411">
        <v>24.146825059097299</v>
      </c>
      <c r="J1411">
        <v>-8.8977011671072894</v>
      </c>
      <c r="K1411">
        <v>291.01008178669503</v>
      </c>
      <c r="L1411">
        <v>251.902565747225</v>
      </c>
      <c r="M1411">
        <v>50.223228804384298</v>
      </c>
      <c r="N1411">
        <v>1.38692472248018</v>
      </c>
      <c r="O1411">
        <v>10.556855404773</v>
      </c>
      <c r="P1411">
        <v>66.909658942983597</v>
      </c>
    </row>
    <row r="1412" spans="1:17" hidden="1" x14ac:dyDescent="0.3">
      <c r="A1412" t="s">
        <v>2990</v>
      </c>
      <c r="B1412" t="s">
        <v>2991</v>
      </c>
      <c r="C1412" t="str">
        <f>IFERROR(VLOOKUP(Table1[[#This Row],[Ticker]],[1]!Table2[[Symbol]:[Industry]],2,FALSE),"-")</f>
        <v>-</v>
      </c>
      <c r="D1412" t="s">
        <v>297</v>
      </c>
      <c r="E1412">
        <v>1082.7172677999999</v>
      </c>
      <c r="F1412">
        <v>181.54</v>
      </c>
      <c r="G1412">
        <v>59.947188204921403</v>
      </c>
      <c r="H1412">
        <v>1.9430964379511599</v>
      </c>
      <c r="I1412">
        <v>10.395063431512201</v>
      </c>
      <c r="J1412">
        <v>-3.95615433834138</v>
      </c>
      <c r="K1412">
        <v>153.856838568939</v>
      </c>
      <c r="L1412">
        <v>136.722251194672</v>
      </c>
      <c r="M1412">
        <v>69.2473366798406</v>
      </c>
      <c r="N1412">
        <v>2.3947533428582002</v>
      </c>
      <c r="O1412">
        <v>3.2830230252286001</v>
      </c>
      <c r="P1412">
        <v>86.577595066803696</v>
      </c>
      <c r="Q1412">
        <v>0.113048433016571</v>
      </c>
    </row>
    <row r="1413" spans="1:17" hidden="1" x14ac:dyDescent="0.3">
      <c r="A1413" t="s">
        <v>2992</v>
      </c>
      <c r="B1413" t="s">
        <v>2993</v>
      </c>
      <c r="C1413" t="str">
        <f>IFERROR(VLOOKUP(Table1[[#This Row],[Ticker]],[1]!Table2[[Symbol]:[Industry]],2,FALSE),"-")</f>
        <v>-</v>
      </c>
      <c r="D1413" t="s">
        <v>260</v>
      </c>
      <c r="E1413">
        <v>1082.6045552799901</v>
      </c>
      <c r="F1413">
        <v>928.15</v>
      </c>
      <c r="G1413">
        <v>15.73458452569</v>
      </c>
      <c r="H1413">
        <v>-6.1173848293895698</v>
      </c>
      <c r="I1413">
        <v>-10.300550064409199</v>
      </c>
      <c r="J1413">
        <v>-2.7676777634240999</v>
      </c>
      <c r="K1413">
        <v>958.35615328717097</v>
      </c>
      <c r="L1413">
        <v>890.46329296389399</v>
      </c>
      <c r="M1413">
        <v>39.691891970510397</v>
      </c>
      <c r="N1413">
        <v>1.52481026626921</v>
      </c>
      <c r="O1413">
        <v>19.0594192749016</v>
      </c>
      <c r="P1413">
        <v>43.899224806201502</v>
      </c>
      <c r="Q1413">
        <v>5.7334818035646003E-2</v>
      </c>
    </row>
    <row r="1414" spans="1:17" hidden="1" x14ac:dyDescent="0.3">
      <c r="A1414" t="s">
        <v>2994</v>
      </c>
      <c r="B1414" t="s">
        <v>2995</v>
      </c>
      <c r="C1414" t="str">
        <f>IFERROR(VLOOKUP(Table1[[#This Row],[Ticker]],[1]!Table2[[Symbol]:[Industry]],2,FALSE),"-")</f>
        <v>-</v>
      </c>
      <c r="D1414" t="s">
        <v>704</v>
      </c>
      <c r="E1414">
        <v>1079.86635</v>
      </c>
      <c r="F1414">
        <v>113.73</v>
      </c>
      <c r="G1414">
        <v>141.43031955423601</v>
      </c>
      <c r="H1414">
        <v>-15.7907878080589</v>
      </c>
      <c r="I1414">
        <v>37.9707104027082</v>
      </c>
      <c r="J1414">
        <v>-8.83277233150298</v>
      </c>
      <c r="K1414">
        <v>112.11026258751301</v>
      </c>
      <c r="L1414">
        <v>83.121373485805904</v>
      </c>
      <c r="M1414">
        <v>37.419670776390198</v>
      </c>
      <c r="N1414">
        <v>0.29490151789792801</v>
      </c>
      <c r="O1414">
        <v>20.0211026114481</v>
      </c>
      <c r="P1414">
        <v>177.39024390243901</v>
      </c>
      <c r="Q1414">
        <v>9.4018113458992997E-2</v>
      </c>
    </row>
    <row r="1415" spans="1:17" hidden="1" x14ac:dyDescent="0.3">
      <c r="A1415" t="s">
        <v>2996</v>
      </c>
      <c r="B1415" t="s">
        <v>2997</v>
      </c>
      <c r="C1415" t="str">
        <f>IFERROR(VLOOKUP(Table1[[#This Row],[Ticker]],[1]!Table2[[Symbol]:[Industry]],2,FALSE),"-")</f>
        <v>-</v>
      </c>
      <c r="D1415" t="s">
        <v>210</v>
      </c>
      <c r="E1415">
        <v>1074.27872</v>
      </c>
      <c r="F1415">
        <v>1184</v>
      </c>
      <c r="G1415">
        <v>21.694336693563599</v>
      </c>
      <c r="H1415">
        <v>2.66700669494498</v>
      </c>
      <c r="I1415">
        <v>10.586688384864701</v>
      </c>
      <c r="J1415">
        <v>-1.78062619431708</v>
      </c>
      <c r="K1415">
        <v>1077.03018297466</v>
      </c>
      <c r="L1415">
        <v>949.60204221897004</v>
      </c>
      <c r="M1415">
        <v>67.611286087613806</v>
      </c>
      <c r="N1415">
        <v>1.15123890041792</v>
      </c>
      <c r="O1415">
        <v>2.8716216216216202</v>
      </c>
      <c r="P1415">
        <v>66.490895029178006</v>
      </c>
      <c r="Q1415">
        <v>9.2279263827555996E-2</v>
      </c>
    </row>
    <row r="1416" spans="1:17" hidden="1" x14ac:dyDescent="0.3">
      <c r="A1416" t="s">
        <v>2998</v>
      </c>
      <c r="B1416" t="s">
        <v>2999</v>
      </c>
      <c r="C1416" t="str">
        <f>IFERROR(VLOOKUP(Table1[[#This Row],[Ticker]],[1]!Table2[[Symbol]:[Industry]],2,FALSE),"-")</f>
        <v>-</v>
      </c>
      <c r="D1416" t="s">
        <v>116</v>
      </c>
      <c r="E1416">
        <v>1073.229635166</v>
      </c>
      <c r="F1416">
        <v>147.03</v>
      </c>
      <c r="G1416">
        <v>-47.584851459586901</v>
      </c>
      <c r="H1416">
        <v>-8.9984909771047406</v>
      </c>
      <c r="I1416">
        <v>-11.010357573216099</v>
      </c>
      <c r="J1416">
        <v>-9.2241655191170207</v>
      </c>
      <c r="K1416">
        <v>150.58526974878399</v>
      </c>
      <c r="L1416">
        <v>153.68456781371299</v>
      </c>
      <c r="M1416">
        <v>41.027279452126699</v>
      </c>
      <c r="N1416">
        <v>1.6591438309793201</v>
      </c>
      <c r="O1416">
        <v>51.125620621641801</v>
      </c>
      <c r="P1416">
        <v>16.413301662707799</v>
      </c>
      <c r="Q1416">
        <v>5.2813942781856998E-2</v>
      </c>
    </row>
    <row r="1417" spans="1:17" hidden="1" x14ac:dyDescent="0.3">
      <c r="A1417" t="s">
        <v>3000</v>
      </c>
      <c r="B1417" t="s">
        <v>3001</v>
      </c>
      <c r="C1417" t="str">
        <f>IFERROR(VLOOKUP(Table1[[#This Row],[Ticker]],[1]!Table2[[Symbol]:[Industry]],2,FALSE),"-")</f>
        <v>-</v>
      </c>
      <c r="D1417" t="s">
        <v>704</v>
      </c>
      <c r="E1417">
        <v>1072.1733416059999</v>
      </c>
      <c r="F1417">
        <v>50.53</v>
      </c>
      <c r="G1417">
        <v>-9.9207107341075407</v>
      </c>
      <c r="H1417">
        <v>-15.958892865493301</v>
      </c>
      <c r="I1417">
        <v>-21.596364974941999</v>
      </c>
      <c r="J1417">
        <v>-6.1152764524040499</v>
      </c>
      <c r="K1417">
        <v>53.080809071014997</v>
      </c>
      <c r="L1417">
        <v>49.601000559390201</v>
      </c>
      <c r="M1417">
        <v>34.215935102838202</v>
      </c>
      <c r="N1417">
        <v>0.307423758438094</v>
      </c>
      <c r="O1417">
        <v>23.095190975657999</v>
      </c>
      <c r="P1417">
        <v>25.6965174129353</v>
      </c>
      <c r="Q1417">
        <v>4.3688350656642998E-2</v>
      </c>
    </row>
    <row r="1418" spans="1:17" hidden="1" x14ac:dyDescent="0.3">
      <c r="A1418" t="s">
        <v>3002</v>
      </c>
      <c r="B1418" t="s">
        <v>3003</v>
      </c>
      <c r="C1418" t="str">
        <f>IFERROR(VLOOKUP(Table1[[#This Row],[Ticker]],[1]!Table2[[Symbol]:[Industry]],2,FALSE),"-")</f>
        <v>-</v>
      </c>
      <c r="D1418" t="s">
        <v>595</v>
      </c>
      <c r="E1418">
        <v>1066.9285433319999</v>
      </c>
      <c r="F1418">
        <v>111.62</v>
      </c>
      <c r="G1418">
        <v>22.211237744814301</v>
      </c>
      <c r="H1418">
        <v>19.672838269873701</v>
      </c>
      <c r="I1418">
        <v>6.2702628759034296</v>
      </c>
      <c r="J1418">
        <v>9.74917484073449</v>
      </c>
      <c r="K1418">
        <v>93.685169455474096</v>
      </c>
      <c r="L1418">
        <v>83.8178001535845</v>
      </c>
      <c r="M1418">
        <v>70.901310107340905</v>
      </c>
      <c r="N1418">
        <v>3.3460243294349099</v>
      </c>
      <c r="O1418">
        <v>10.195305500806199</v>
      </c>
      <c r="P1418">
        <v>63.785766691122497</v>
      </c>
    </row>
    <row r="1419" spans="1:17" hidden="1" x14ac:dyDescent="0.3">
      <c r="A1419" t="s">
        <v>3004</v>
      </c>
      <c r="B1419" t="s">
        <v>3005</v>
      </c>
      <c r="C1419" t="str">
        <f>IFERROR(VLOOKUP(Table1[[#This Row],[Ticker]],[1]!Table2[[Symbol]:[Industry]],2,FALSE),"-")</f>
        <v>-</v>
      </c>
      <c r="D1419" t="s">
        <v>121</v>
      </c>
      <c r="E1419">
        <v>1066.9109168</v>
      </c>
      <c r="F1419">
        <v>358.25</v>
      </c>
      <c r="G1419">
        <v>98.877670162437596</v>
      </c>
      <c r="H1419">
        <v>-10.4559320590786</v>
      </c>
      <c r="I1419">
        <v>21.5733374625067</v>
      </c>
      <c r="J1419">
        <v>-9.5053125791663593</v>
      </c>
      <c r="K1419">
        <v>361.96670762146698</v>
      </c>
      <c r="L1419">
        <v>292.256341799099</v>
      </c>
      <c r="M1419">
        <v>37.6556447056644</v>
      </c>
      <c r="N1419">
        <v>0.51954487726331999</v>
      </c>
      <c r="O1419">
        <v>18.185624563851999</v>
      </c>
      <c r="P1419">
        <v>163.22556943423899</v>
      </c>
      <c r="Q1419">
        <v>9.0439568482325997E-2</v>
      </c>
    </row>
    <row r="1420" spans="1:17" hidden="1" x14ac:dyDescent="0.3">
      <c r="A1420" t="s">
        <v>3006</v>
      </c>
      <c r="B1420" t="s">
        <v>3007</v>
      </c>
      <c r="C1420" t="str">
        <f>IFERROR(VLOOKUP(Table1[[#This Row],[Ticker]],[1]!Table2[[Symbol]:[Industry]],2,FALSE),"-")</f>
        <v>-</v>
      </c>
      <c r="D1420" t="s">
        <v>595</v>
      </c>
      <c r="E1420">
        <v>1049.47019628</v>
      </c>
      <c r="F1420">
        <v>2389.1999999999998</v>
      </c>
      <c r="G1420">
        <v>15.315853547728301</v>
      </c>
      <c r="H1420">
        <v>-6.6284954894662604</v>
      </c>
      <c r="I1420">
        <v>5.1564375302717602</v>
      </c>
      <c r="J1420">
        <v>-0.665096583837262</v>
      </c>
      <c r="K1420">
        <v>2278.03532349128</v>
      </c>
      <c r="L1420">
        <v>2006.4172041859199</v>
      </c>
      <c r="M1420">
        <v>49.714881287355801</v>
      </c>
      <c r="N1420">
        <v>0.40850739926386198</v>
      </c>
      <c r="O1420">
        <v>21.768792901389599</v>
      </c>
      <c r="P1420">
        <v>57.702970297029601</v>
      </c>
      <c r="Q1420">
        <v>7.0153726660856994E-2</v>
      </c>
    </row>
    <row r="1421" spans="1:17" hidden="1" x14ac:dyDescent="0.3">
      <c r="A1421" t="s">
        <v>3008</v>
      </c>
      <c r="B1421" t="s">
        <v>3009</v>
      </c>
      <c r="C1421" t="str">
        <f>IFERROR(VLOOKUP(Table1[[#This Row],[Ticker]],[1]!Table2[[Symbol]:[Industry]],2,FALSE),"-")</f>
        <v>-</v>
      </c>
      <c r="D1421" t="s">
        <v>260</v>
      </c>
      <c r="E1421">
        <v>1045.5318436</v>
      </c>
      <c r="F1421">
        <v>161.02000000000001</v>
      </c>
      <c r="G1421">
        <v>137.412187744389</v>
      </c>
      <c r="H1421">
        <v>-10.758045762789999</v>
      </c>
      <c r="I1421">
        <v>79.537781697316603</v>
      </c>
      <c r="J1421">
        <v>-10.736213272599</v>
      </c>
      <c r="K1421">
        <v>143.36620594719901</v>
      </c>
      <c r="L1421">
        <v>101.913427646912</v>
      </c>
      <c r="M1421">
        <v>46.029242589251602</v>
      </c>
      <c r="N1421">
        <v>0.32299612228275398</v>
      </c>
      <c r="O1421">
        <v>14.6751956278723</v>
      </c>
      <c r="P1421">
        <v>187.023172905525</v>
      </c>
      <c r="Q1421">
        <v>0.12758659151158599</v>
      </c>
    </row>
    <row r="1422" spans="1:17" hidden="1" x14ac:dyDescent="0.3">
      <c r="A1422" t="s">
        <v>3010</v>
      </c>
      <c r="B1422" t="s">
        <v>3011</v>
      </c>
      <c r="C1422" t="str">
        <f>IFERROR(VLOOKUP(Table1[[#This Row],[Ticker]],[1]!Table2[[Symbol]:[Industry]],2,FALSE),"-")</f>
        <v>-</v>
      </c>
      <c r="D1422" t="s">
        <v>514</v>
      </c>
      <c r="E1422">
        <v>1045.4847573309901</v>
      </c>
      <c r="F1422">
        <v>49.49</v>
      </c>
      <c r="G1422">
        <v>19.257762574768499</v>
      </c>
      <c r="H1422">
        <v>-11.3812641702067</v>
      </c>
      <c r="I1422">
        <v>-30.3216428543756</v>
      </c>
      <c r="J1422">
        <v>-5.5160671492395696</v>
      </c>
      <c r="K1422">
        <v>53.690321623438699</v>
      </c>
      <c r="L1422">
        <v>54.193162777700202</v>
      </c>
      <c r="M1422">
        <v>36.231207938122601</v>
      </c>
      <c r="N1422">
        <v>0.74851365853873897</v>
      </c>
      <c r="O1422">
        <v>50.838553243079403</v>
      </c>
      <c r="P1422">
        <v>44.496350364963497</v>
      </c>
      <c r="Q1422">
        <v>4.1088715273662001E-2</v>
      </c>
    </row>
    <row r="1423" spans="1:17" hidden="1" x14ac:dyDescent="0.3">
      <c r="A1423" t="s">
        <v>3012</v>
      </c>
      <c r="B1423" t="s">
        <v>3013</v>
      </c>
      <c r="C1423" t="str">
        <f>IFERROR(VLOOKUP(Table1[[#This Row],[Ticker]],[1]!Table2[[Symbol]:[Industry]],2,FALSE),"-")</f>
        <v>-</v>
      </c>
      <c r="D1423" t="s">
        <v>51</v>
      </c>
      <c r="E1423">
        <v>1044.659027835</v>
      </c>
      <c r="F1423">
        <v>394.85</v>
      </c>
      <c r="G1423">
        <v>-34.081821434046198</v>
      </c>
      <c r="H1423">
        <v>8.91952498531864</v>
      </c>
      <c r="I1423">
        <v>20.977211228775499</v>
      </c>
      <c r="J1423">
        <v>-3.80265579405707</v>
      </c>
      <c r="K1423">
        <v>353.30663125605702</v>
      </c>
      <c r="L1423">
        <v>350.11563250608901</v>
      </c>
      <c r="M1423">
        <v>64.286826650962396</v>
      </c>
      <c r="N1423">
        <v>2.1753185637613002</v>
      </c>
      <c r="O1423">
        <v>24.604280106369501</v>
      </c>
      <c r="P1423">
        <v>44.316520467836199</v>
      </c>
      <c r="Q1423">
        <v>7.4493028925292998E-2</v>
      </c>
    </row>
    <row r="1424" spans="1:17" hidden="1" x14ac:dyDescent="0.3">
      <c r="A1424" t="s">
        <v>3014</v>
      </c>
      <c r="B1424" t="s">
        <v>3015</v>
      </c>
      <c r="C1424" t="str">
        <f>IFERROR(VLOOKUP(Table1[[#This Row],[Ticker]],[1]!Table2[[Symbol]:[Industry]],2,FALSE),"-")</f>
        <v>-</v>
      </c>
      <c r="D1424" t="s">
        <v>51</v>
      </c>
      <c r="E1424">
        <v>1044.18298992</v>
      </c>
      <c r="F1424">
        <v>176.72</v>
      </c>
      <c r="G1424">
        <v>65.528148191448693</v>
      </c>
      <c r="H1424">
        <v>25.3875747544887</v>
      </c>
      <c r="I1424">
        <v>42.543038026706398</v>
      </c>
      <c r="J1424">
        <v>21.535569647407701</v>
      </c>
      <c r="K1424">
        <v>135.65501984835399</v>
      </c>
      <c r="L1424">
        <v>113.421542481809</v>
      </c>
      <c r="M1424">
        <v>74.361373615899097</v>
      </c>
      <c r="N1424">
        <v>2.9295916821521399</v>
      </c>
      <c r="O1424">
        <v>5.2512449071978304</v>
      </c>
      <c r="P1424">
        <v>115.907147220525</v>
      </c>
      <c r="Q1424">
        <v>7.7082576271002998E-2</v>
      </c>
    </row>
    <row r="1425" spans="1:17" hidden="1" x14ac:dyDescent="0.3">
      <c r="A1425" t="s">
        <v>3016</v>
      </c>
      <c r="B1425" t="s">
        <v>3017</v>
      </c>
      <c r="C1425" t="str">
        <f>IFERROR(VLOOKUP(Table1[[#This Row],[Ticker]],[1]!Table2[[Symbol]:[Industry]],2,FALSE),"-")</f>
        <v>-</v>
      </c>
      <c r="D1425" t="s">
        <v>297</v>
      </c>
      <c r="E1425">
        <v>1043.77224854</v>
      </c>
      <c r="F1425">
        <v>43.07</v>
      </c>
      <c r="G1425">
        <v>-55.171006741265799</v>
      </c>
      <c r="H1425">
        <v>5.3151707616144099</v>
      </c>
      <c r="I1425">
        <v>-14.5258652631621</v>
      </c>
      <c r="J1425">
        <v>12.0030969468765</v>
      </c>
      <c r="K1425">
        <v>39.072089599957998</v>
      </c>
      <c r="L1425">
        <v>45.054034515510899</v>
      </c>
      <c r="M1425">
        <v>74.287678264957506</v>
      </c>
      <c r="N1425">
        <v>4.8772751444236899</v>
      </c>
      <c r="O1425">
        <v>53.935453912235801</v>
      </c>
      <c r="P1425">
        <v>30.515151515151501</v>
      </c>
      <c r="Q1425">
        <v>5.6690092466669E-2</v>
      </c>
    </row>
    <row r="1426" spans="1:17" hidden="1" x14ac:dyDescent="0.3">
      <c r="A1426" t="s">
        <v>3018</v>
      </c>
      <c r="B1426" t="s">
        <v>3019</v>
      </c>
      <c r="C1426" t="str">
        <f>IFERROR(VLOOKUP(Table1[[#This Row],[Ticker]],[1]!Table2[[Symbol]:[Industry]],2,FALSE),"-")</f>
        <v>-</v>
      </c>
      <c r="D1426" t="s">
        <v>995</v>
      </c>
      <c r="E1426">
        <v>1043.2738270499999</v>
      </c>
      <c r="F1426">
        <v>740.35</v>
      </c>
      <c r="G1426">
        <v>30.642232553381199</v>
      </c>
      <c r="H1426">
        <v>-4.2362930423593399</v>
      </c>
      <c r="I1426">
        <v>-0.14455507841648199</v>
      </c>
      <c r="J1426">
        <v>-5.2526484886459297</v>
      </c>
      <c r="K1426">
        <v>746.07065803743706</v>
      </c>
      <c r="L1426">
        <v>660.49354888941104</v>
      </c>
      <c r="M1426">
        <v>35.164358654189897</v>
      </c>
      <c r="N1426">
        <v>0.91364589699035503</v>
      </c>
      <c r="O1426">
        <v>16.9244276355777</v>
      </c>
      <c r="P1426">
        <v>60.8407560286769</v>
      </c>
      <c r="Q1426">
        <v>0.10262988697507899</v>
      </c>
    </row>
    <row r="1427" spans="1:17" hidden="1" x14ac:dyDescent="0.3">
      <c r="A1427" t="s">
        <v>3020</v>
      </c>
      <c r="B1427" t="s">
        <v>3021</v>
      </c>
      <c r="C1427" t="str">
        <f>IFERROR(VLOOKUP(Table1[[#This Row],[Ticker]],[1]!Table2[[Symbol]:[Industry]],2,FALSE),"-")</f>
        <v>-</v>
      </c>
      <c r="D1427" t="s">
        <v>2204</v>
      </c>
      <c r="E1427">
        <v>1043.2351661600001</v>
      </c>
      <c r="F1427">
        <v>1026.8</v>
      </c>
      <c r="G1427">
        <v>380.71011186499601</v>
      </c>
      <c r="H1427">
        <v>-21.853978771830299</v>
      </c>
      <c r="I1427">
        <v>49.983450651425102</v>
      </c>
      <c r="J1427">
        <v>-14.918618438055001</v>
      </c>
      <c r="K1427">
        <v>1106.9530448932101</v>
      </c>
      <c r="L1427">
        <v>740.87270489892001</v>
      </c>
      <c r="M1427">
        <v>23.013054505159101</v>
      </c>
      <c r="N1427">
        <v>0.58137829912023398</v>
      </c>
      <c r="O1427">
        <v>36.345929100116798</v>
      </c>
      <c r="P1427">
        <v>429.82456140350803</v>
      </c>
    </row>
    <row r="1428" spans="1:17" hidden="1" x14ac:dyDescent="0.3">
      <c r="A1428" t="s">
        <v>3022</v>
      </c>
      <c r="B1428" t="s">
        <v>3023</v>
      </c>
      <c r="C1428" t="str">
        <f>IFERROR(VLOOKUP(Table1[[#This Row],[Ticker]],[1]!Table2[[Symbol]:[Industry]],2,FALSE),"-")</f>
        <v>-</v>
      </c>
      <c r="D1428" t="s">
        <v>542</v>
      </c>
      <c r="E1428">
        <v>1043.2103999999999</v>
      </c>
      <c r="F1428">
        <v>6225</v>
      </c>
      <c r="G1428">
        <v>98.052037622004704</v>
      </c>
      <c r="H1428">
        <v>-5.2939338110784497</v>
      </c>
      <c r="I1428">
        <v>4.6984636361140701</v>
      </c>
      <c r="J1428">
        <v>-1.8361213468784301</v>
      </c>
      <c r="K1428">
        <v>6021.4638465523904</v>
      </c>
      <c r="L1428">
        <v>5021.3579126200602</v>
      </c>
      <c r="M1428">
        <v>45.163491995568101</v>
      </c>
      <c r="N1428">
        <v>0.81663597963825396</v>
      </c>
      <c r="O1428">
        <v>12.043373493975899</v>
      </c>
      <c r="P1428">
        <v>139.33102652825801</v>
      </c>
      <c r="Q1428">
        <v>0.17268764612071999</v>
      </c>
    </row>
    <row r="1429" spans="1:17" hidden="1" x14ac:dyDescent="0.3">
      <c r="A1429" t="s">
        <v>3024</v>
      </c>
      <c r="B1429" t="s">
        <v>3025</v>
      </c>
      <c r="C1429" t="str">
        <f>IFERROR(VLOOKUP(Table1[[#This Row],[Ticker]],[1]!Table2[[Symbol]:[Industry]],2,FALSE),"-")</f>
        <v>-</v>
      </c>
      <c r="D1429" t="s">
        <v>51</v>
      </c>
      <c r="E1429">
        <v>1042.80706166</v>
      </c>
      <c r="F1429">
        <v>811.7</v>
      </c>
      <c r="G1429">
        <v>58.585916250519801</v>
      </c>
      <c r="H1429">
        <v>-0.65939776705751596</v>
      </c>
      <c r="I1429">
        <v>7.5563057596223597</v>
      </c>
      <c r="J1429">
        <v>-0.139104598620999</v>
      </c>
      <c r="K1429">
        <v>794.95099848767404</v>
      </c>
      <c r="L1429">
        <v>673.82435856634197</v>
      </c>
      <c r="M1429">
        <v>43.116756043279501</v>
      </c>
      <c r="N1429">
        <v>1.19458526874585</v>
      </c>
      <c r="O1429">
        <v>17.0444745595663</v>
      </c>
      <c r="P1429">
        <v>93.2849148708179</v>
      </c>
      <c r="Q1429">
        <v>9.4615491757115006E-2</v>
      </c>
    </row>
    <row r="1430" spans="1:17" hidden="1" x14ac:dyDescent="0.3">
      <c r="A1430" t="s">
        <v>3026</v>
      </c>
      <c r="B1430" t="s">
        <v>3027</v>
      </c>
      <c r="C1430" t="str">
        <f>IFERROR(VLOOKUP(Table1[[#This Row],[Ticker]],[1]!Table2[[Symbol]:[Industry]],2,FALSE),"-")</f>
        <v>-</v>
      </c>
      <c r="D1430" t="s">
        <v>545</v>
      </c>
      <c r="E1430">
        <v>1041.48110653</v>
      </c>
      <c r="F1430">
        <v>295.14999999999998</v>
      </c>
      <c r="G1430">
        <v>149.30312088532199</v>
      </c>
      <c r="H1430">
        <v>15.868176069106999</v>
      </c>
      <c r="I1430">
        <v>72.643729770139799</v>
      </c>
      <c r="J1430">
        <v>-3.3233415674298601</v>
      </c>
      <c r="K1430">
        <v>223.59138428771001</v>
      </c>
      <c r="L1430">
        <v>177.256250827619</v>
      </c>
      <c r="M1430">
        <v>69.860214653753303</v>
      </c>
      <c r="N1430">
        <v>2.4680822695508202</v>
      </c>
      <c r="O1430">
        <v>2.5580213450787799</v>
      </c>
      <c r="P1430">
        <v>179.76303317535499</v>
      </c>
      <c r="Q1430">
        <v>0.15551324093149199</v>
      </c>
    </row>
    <row r="1431" spans="1:17" hidden="1" x14ac:dyDescent="0.3">
      <c r="A1431" t="s">
        <v>3028</v>
      </c>
      <c r="B1431" t="s">
        <v>3029</v>
      </c>
      <c r="C1431" t="str">
        <f>IFERROR(VLOOKUP(Table1[[#This Row],[Ticker]],[1]!Table2[[Symbol]:[Industry]],2,FALSE),"-")</f>
        <v>-</v>
      </c>
      <c r="D1431" t="s">
        <v>1401</v>
      </c>
      <c r="E1431">
        <v>1039.9109496399999</v>
      </c>
      <c r="F1431">
        <v>380.2</v>
      </c>
      <c r="G1431">
        <v>5.6223562191732199</v>
      </c>
      <c r="H1431">
        <v>5.0798678640882597</v>
      </c>
      <c r="I1431">
        <v>-2.7204189512895902</v>
      </c>
      <c r="J1431">
        <v>8.0511192136761895</v>
      </c>
      <c r="K1431">
        <v>344.73179683524899</v>
      </c>
      <c r="L1431">
        <v>334.07636510876898</v>
      </c>
      <c r="M1431">
        <v>69.884406947502299</v>
      </c>
      <c r="N1431">
        <v>2.51453001631968</v>
      </c>
      <c r="O1431">
        <v>7.0226196738558597</v>
      </c>
      <c r="P1431">
        <v>45.670498084291097</v>
      </c>
      <c r="Q1431">
        <v>4.0556681765016998E-2</v>
      </c>
    </row>
    <row r="1432" spans="1:17" hidden="1" x14ac:dyDescent="0.3">
      <c r="A1432" t="s">
        <v>3030</v>
      </c>
      <c r="B1432" t="s">
        <v>3031</v>
      </c>
      <c r="C1432" t="str">
        <f>IFERROR(VLOOKUP(Table1[[#This Row],[Ticker]],[1]!Table2[[Symbol]:[Industry]],2,FALSE),"-")</f>
        <v>-</v>
      </c>
      <c r="D1432" t="s">
        <v>260</v>
      </c>
      <c r="E1432">
        <v>1039.6099999999999</v>
      </c>
      <c r="F1432">
        <v>1999.25</v>
      </c>
      <c r="G1432">
        <v>55.451477232783198</v>
      </c>
      <c r="H1432">
        <v>23.436783820140001</v>
      </c>
      <c r="I1432">
        <v>33.990822279183199</v>
      </c>
      <c r="J1432">
        <v>16.433991549474602</v>
      </c>
      <c r="K1432">
        <v>1660.1007365538201</v>
      </c>
      <c r="L1432">
        <v>1373.0454827338201</v>
      </c>
      <c r="M1432">
        <v>73.110378271209598</v>
      </c>
      <c r="N1432">
        <v>0.99434418005852498</v>
      </c>
      <c r="O1432">
        <v>14.092784794297801</v>
      </c>
      <c r="P1432">
        <v>113.583676085679</v>
      </c>
      <c r="Q1432">
        <v>5.2742242858494999E-2</v>
      </c>
    </row>
    <row r="1433" spans="1:17" hidden="1" x14ac:dyDescent="0.3">
      <c r="A1433" t="s">
        <v>3032</v>
      </c>
      <c r="B1433" t="s">
        <v>3033</v>
      </c>
      <c r="C1433" t="str">
        <f>IFERROR(VLOOKUP(Table1[[#This Row],[Ticker]],[1]!Table2[[Symbol]:[Industry]],2,FALSE),"-")</f>
        <v>-</v>
      </c>
      <c r="D1433" t="s">
        <v>290</v>
      </c>
      <c r="E1433">
        <v>1034.6605529999999</v>
      </c>
      <c r="F1433">
        <v>705.75</v>
      </c>
      <c r="G1433">
        <v>439.93937589782502</v>
      </c>
      <c r="H1433">
        <v>-4.30878122945016</v>
      </c>
      <c r="I1433">
        <v>176.447349670714</v>
      </c>
      <c r="J1433">
        <v>0.55267602605152399</v>
      </c>
      <c r="K1433">
        <v>679.385261806225</v>
      </c>
      <c r="L1433">
        <v>466.847909417013</v>
      </c>
      <c r="M1433">
        <v>41.516823903462203</v>
      </c>
      <c r="N1433">
        <v>0.41575270538307901</v>
      </c>
      <c r="O1433">
        <v>15.6925256818986</v>
      </c>
      <c r="P1433">
        <v>502.69000853970903</v>
      </c>
      <c r="Q1433">
        <v>0.24569293078139501</v>
      </c>
    </row>
    <row r="1434" spans="1:17" hidden="1" x14ac:dyDescent="0.3">
      <c r="A1434" t="s">
        <v>3034</v>
      </c>
      <c r="B1434" t="s">
        <v>3035</v>
      </c>
      <c r="C1434" t="str">
        <f>IFERROR(VLOOKUP(Table1[[#This Row],[Ticker]],[1]!Table2[[Symbol]:[Industry]],2,FALSE),"-")</f>
        <v>-</v>
      </c>
      <c r="D1434" t="s">
        <v>297</v>
      </c>
      <c r="E1434">
        <v>1034.487468</v>
      </c>
      <c r="F1434">
        <v>96.6</v>
      </c>
      <c r="G1434">
        <v>-25.663305464691799</v>
      </c>
      <c r="H1434">
        <v>3.7049468877897498</v>
      </c>
      <c r="I1434">
        <v>-16.3650350771542</v>
      </c>
      <c r="J1434">
        <v>-9.9310412920820195</v>
      </c>
      <c r="K1434">
        <v>93.261677181185206</v>
      </c>
      <c r="L1434">
        <v>96.6414347223552</v>
      </c>
      <c r="M1434">
        <v>49.356376822499499</v>
      </c>
      <c r="N1434">
        <v>2.2347920142548201</v>
      </c>
      <c r="O1434">
        <v>37.422360248447198</v>
      </c>
      <c r="P1434">
        <v>30.206227254346899</v>
      </c>
      <c r="Q1434">
        <v>8.6627253303466004E-2</v>
      </c>
    </row>
    <row r="1435" spans="1:17" hidden="1" x14ac:dyDescent="0.3">
      <c r="A1435" t="s">
        <v>3036</v>
      </c>
      <c r="B1435" t="s">
        <v>3037</v>
      </c>
      <c r="C1435" t="str">
        <f>IFERROR(VLOOKUP(Table1[[#This Row],[Ticker]],[1]!Table2[[Symbol]:[Industry]],2,FALSE),"-")</f>
        <v>-</v>
      </c>
      <c r="D1435" t="s">
        <v>3038</v>
      </c>
      <c r="E1435">
        <v>1033.732949275</v>
      </c>
      <c r="F1435">
        <v>216.85</v>
      </c>
      <c r="G1435">
        <v>21.993869105774198</v>
      </c>
      <c r="H1435">
        <v>-17.7528677104645</v>
      </c>
      <c r="I1435">
        <v>-36.465852522693403</v>
      </c>
      <c r="J1435">
        <v>-13.738784389420699</v>
      </c>
      <c r="K1435">
        <v>240.47087372522</v>
      </c>
      <c r="L1435">
        <v>231.896018840735</v>
      </c>
      <c r="M1435">
        <v>32.9413924532466</v>
      </c>
      <c r="N1435">
        <v>1.0300309792181801</v>
      </c>
      <c r="O1435">
        <v>65.459995388517399</v>
      </c>
      <c r="P1435">
        <v>53.413512557481397</v>
      </c>
      <c r="Q1435">
        <v>-1.447013887014E-2</v>
      </c>
    </row>
    <row r="1436" spans="1:17" hidden="1" x14ac:dyDescent="0.3">
      <c r="A1436" t="s">
        <v>3039</v>
      </c>
      <c r="B1436" t="s">
        <v>3040</v>
      </c>
      <c r="C1436" t="str">
        <f>IFERROR(VLOOKUP(Table1[[#This Row],[Ticker]],[1]!Table2[[Symbol]:[Industry]],2,FALSE),"-")</f>
        <v>-</v>
      </c>
      <c r="D1436" t="s">
        <v>297</v>
      </c>
      <c r="E1436">
        <v>1032.6804950799999</v>
      </c>
      <c r="F1436">
        <v>84.76</v>
      </c>
      <c r="G1436">
        <v>6.3158532564328098</v>
      </c>
      <c r="H1436">
        <v>-10.775546889499999</v>
      </c>
      <c r="I1436">
        <v>-29.017982552939099</v>
      </c>
      <c r="J1436">
        <v>-5.8669416027878798</v>
      </c>
      <c r="K1436">
        <v>86.004896630821406</v>
      </c>
      <c r="L1436">
        <v>86.194691261661504</v>
      </c>
      <c r="M1436">
        <v>51.831842332222699</v>
      </c>
      <c r="N1436">
        <v>1.08148545340754</v>
      </c>
      <c r="O1436">
        <v>38.036809815950903</v>
      </c>
      <c r="P1436">
        <v>54.109090909090902</v>
      </c>
      <c r="Q1436">
        <v>0.15469145888292199</v>
      </c>
    </row>
    <row r="1437" spans="1:17" hidden="1" x14ac:dyDescent="0.3">
      <c r="A1437" t="s">
        <v>3041</v>
      </c>
      <c r="B1437" t="s">
        <v>3042</v>
      </c>
      <c r="C1437" t="str">
        <f>IFERROR(VLOOKUP(Table1[[#This Row],[Ticker]],[1]!Table2[[Symbol]:[Industry]],2,FALSE),"-")</f>
        <v>-</v>
      </c>
      <c r="D1437" t="s">
        <v>558</v>
      </c>
      <c r="E1437">
        <v>1028.4968249599999</v>
      </c>
      <c r="F1437">
        <v>413.45</v>
      </c>
      <c r="G1437">
        <v>28389.809187296501</v>
      </c>
      <c r="H1437">
        <v>51.537145809298799</v>
      </c>
      <c r="I1437">
        <v>844.056696956736</v>
      </c>
      <c r="J1437">
        <v>10.8243773971608</v>
      </c>
      <c r="K1437">
        <v>277.29959295178901</v>
      </c>
      <c r="L1437">
        <v>128.59512742834201</v>
      </c>
      <c r="M1437">
        <v>99.997212720360295</v>
      </c>
      <c r="N1437">
        <v>0.96733636107048404</v>
      </c>
      <c r="O1437">
        <v>0</v>
      </c>
      <c r="P1437">
        <v>32976</v>
      </c>
      <c r="Q1437">
        <v>0.260419977706212</v>
      </c>
    </row>
    <row r="1438" spans="1:17" hidden="1" x14ac:dyDescent="0.3">
      <c r="A1438" t="s">
        <v>3043</v>
      </c>
      <c r="B1438" t="s">
        <v>3044</v>
      </c>
      <c r="C1438" t="str">
        <f>IFERROR(VLOOKUP(Table1[[#This Row],[Ticker]],[1]!Table2[[Symbol]:[Industry]],2,FALSE),"-")</f>
        <v>-</v>
      </c>
      <c r="D1438" t="s">
        <v>156</v>
      </c>
      <c r="E1438">
        <v>1028.4695999999999</v>
      </c>
      <c r="F1438">
        <v>59.76</v>
      </c>
      <c r="G1438">
        <v>740.84965837795198</v>
      </c>
      <c r="H1438">
        <v>14.606326517402699</v>
      </c>
      <c r="I1438">
        <v>186.224705074312</v>
      </c>
      <c r="J1438">
        <v>5.0675231064567097</v>
      </c>
      <c r="K1438">
        <v>54.545578815938399</v>
      </c>
      <c r="L1438">
        <v>39.0467863876761</v>
      </c>
      <c r="M1438">
        <v>75.658607312293398</v>
      </c>
      <c r="N1438">
        <v>1.88052821291318</v>
      </c>
      <c r="O1438">
        <v>31.3755020080321</v>
      </c>
      <c r="P1438">
        <v>1023.30827067669</v>
      </c>
      <c r="Q1438">
        <v>0.181365544388294</v>
      </c>
    </row>
    <row r="1439" spans="1:17" hidden="1" x14ac:dyDescent="0.3">
      <c r="A1439" t="s">
        <v>3045</v>
      </c>
      <c r="B1439" t="s">
        <v>3046</v>
      </c>
      <c r="C1439" t="str">
        <f>IFERROR(VLOOKUP(Table1[[#This Row],[Ticker]],[1]!Table2[[Symbol]:[Industry]],2,FALSE),"-")</f>
        <v>-</v>
      </c>
      <c r="D1439" t="s">
        <v>51</v>
      </c>
      <c r="E1439">
        <v>1028.178392</v>
      </c>
      <c r="F1439">
        <v>372.55</v>
      </c>
      <c r="G1439">
        <v>-23.4848603114126</v>
      </c>
      <c r="H1439">
        <v>-3.7115973300296998</v>
      </c>
      <c r="I1439">
        <v>1.5729713805617</v>
      </c>
      <c r="J1439">
        <v>-5.3594883466621104</v>
      </c>
      <c r="K1439">
        <v>348.69488911216303</v>
      </c>
      <c r="L1439">
        <v>342.72609912431801</v>
      </c>
      <c r="M1439">
        <v>55.412300784582797</v>
      </c>
      <c r="N1439">
        <v>0.65222553857445897</v>
      </c>
      <c r="O1439">
        <v>37.807005771037403</v>
      </c>
      <c r="P1439">
        <v>41.492593999240398</v>
      </c>
      <c r="Q1439">
        <v>-1.3112222987489999E-2</v>
      </c>
    </row>
    <row r="1440" spans="1:17" hidden="1" x14ac:dyDescent="0.3">
      <c r="A1440" t="s">
        <v>3047</v>
      </c>
      <c r="B1440" t="s">
        <v>3048</v>
      </c>
      <c r="C1440" t="str">
        <f>IFERROR(VLOOKUP(Table1[[#This Row],[Ticker]],[1]!Table2[[Symbol]:[Industry]],2,FALSE),"-")</f>
        <v>-</v>
      </c>
      <c r="D1440" t="s">
        <v>306</v>
      </c>
      <c r="E1440">
        <v>1014.585</v>
      </c>
      <c r="F1440">
        <v>7804.5</v>
      </c>
      <c r="G1440">
        <v>30.928165640066201</v>
      </c>
      <c r="H1440">
        <v>-12.700542643879601</v>
      </c>
      <c r="I1440">
        <v>-27.862315225666901</v>
      </c>
      <c r="J1440">
        <v>-2.5642275575035498</v>
      </c>
      <c r="K1440">
        <v>8437.3140269431206</v>
      </c>
      <c r="L1440">
        <v>8074.2384845146998</v>
      </c>
      <c r="M1440">
        <v>33.612306173184699</v>
      </c>
      <c r="N1440">
        <v>0.84794880475741796</v>
      </c>
      <c r="O1440">
        <v>28.7846755077199</v>
      </c>
      <c r="P1440">
        <v>75.816625366073396</v>
      </c>
      <c r="Q1440">
        <v>0.184252953684232</v>
      </c>
    </row>
    <row r="1441" spans="1:17" hidden="1" x14ac:dyDescent="0.3">
      <c r="A1441" t="s">
        <v>3049</v>
      </c>
      <c r="B1441" t="s">
        <v>3050</v>
      </c>
      <c r="C1441" t="str">
        <f>IFERROR(VLOOKUP(Table1[[#This Row],[Ticker]],[1]!Table2[[Symbol]:[Industry]],2,FALSE),"-")</f>
        <v>-</v>
      </c>
      <c r="D1441" t="s">
        <v>210</v>
      </c>
      <c r="E1441">
        <v>1013.6</v>
      </c>
      <c r="F1441">
        <v>101.36</v>
      </c>
      <c r="G1441">
        <v>57.664829367998401</v>
      </c>
      <c r="H1441">
        <v>6.8911821966566604</v>
      </c>
      <c r="I1441">
        <v>-9.6355029390843292</v>
      </c>
      <c r="J1441">
        <v>8.1157549282195198</v>
      </c>
      <c r="K1441">
        <v>90.884920600406403</v>
      </c>
      <c r="L1441">
        <v>82.191459222051805</v>
      </c>
      <c r="M1441">
        <v>57.562274342050003</v>
      </c>
      <c r="N1441">
        <v>4.0385070228245104</v>
      </c>
      <c r="O1441">
        <v>15.874112075769499</v>
      </c>
      <c r="P1441">
        <v>100.712871287128</v>
      </c>
      <c r="Q1441">
        <v>4.1298684334209003E-2</v>
      </c>
    </row>
    <row r="1442" spans="1:17" hidden="1" x14ac:dyDescent="0.3">
      <c r="A1442" t="s">
        <v>3051</v>
      </c>
      <c r="B1442" t="s">
        <v>3052</v>
      </c>
      <c r="C1442" t="str">
        <f>IFERROR(VLOOKUP(Table1[[#This Row],[Ticker]],[1]!Table2[[Symbol]:[Industry]],2,FALSE),"-")</f>
        <v>-</v>
      </c>
      <c r="D1442" t="s">
        <v>545</v>
      </c>
      <c r="E1442">
        <v>1011.61138604</v>
      </c>
      <c r="F1442">
        <v>143.09</v>
      </c>
      <c r="G1442">
        <v>-6.0687946024770296</v>
      </c>
      <c r="H1442">
        <v>3.75715467690625</v>
      </c>
      <c r="I1442">
        <v>-28.933919835268998</v>
      </c>
      <c r="J1442">
        <v>-11.231155570589999</v>
      </c>
      <c r="K1442">
        <v>139.73995044833501</v>
      </c>
      <c r="L1442">
        <v>131.78367380550699</v>
      </c>
      <c r="M1442">
        <v>42.412648252323898</v>
      </c>
      <c r="N1442">
        <v>1.4591033074875399</v>
      </c>
      <c r="O1442">
        <v>29.0097141659095</v>
      </c>
      <c r="P1442">
        <v>41.393280632410999</v>
      </c>
      <c r="Q1442">
        <v>2.6408468468594001E-2</v>
      </c>
    </row>
    <row r="1443" spans="1:17" hidden="1" x14ac:dyDescent="0.3">
      <c r="A1443" t="s">
        <v>3053</v>
      </c>
      <c r="B1443" t="s">
        <v>3054</v>
      </c>
      <c r="C1443" t="str">
        <f>IFERROR(VLOOKUP(Table1[[#This Row],[Ticker]],[1]!Table2[[Symbol]:[Industry]],2,FALSE),"-")</f>
        <v>-</v>
      </c>
      <c r="D1443" t="s">
        <v>947</v>
      </c>
      <c r="E1443">
        <v>1010.891971875</v>
      </c>
      <c r="F1443">
        <v>716.25</v>
      </c>
      <c r="G1443">
        <v>10.6495424949017</v>
      </c>
      <c r="H1443">
        <v>-15.768471971021301</v>
      </c>
      <c r="I1443">
        <v>-19.539524682830798</v>
      </c>
      <c r="J1443">
        <v>-4.4564280458265904</v>
      </c>
      <c r="K1443">
        <v>743.70242488043698</v>
      </c>
      <c r="L1443">
        <v>719.73044361266295</v>
      </c>
      <c r="M1443">
        <v>46.4581481363767</v>
      </c>
      <c r="N1443">
        <v>0.45965828618306398</v>
      </c>
      <c r="O1443">
        <v>27.7486910994764</v>
      </c>
      <c r="P1443">
        <v>42.537313432835802</v>
      </c>
      <c r="Q1443">
        <v>9.9583653053893995E-2</v>
      </c>
    </row>
    <row r="1444" spans="1:17" hidden="1" x14ac:dyDescent="0.3">
      <c r="A1444" t="s">
        <v>3055</v>
      </c>
      <c r="B1444" t="s">
        <v>3056</v>
      </c>
      <c r="C1444" t="str">
        <f>IFERROR(VLOOKUP(Table1[[#This Row],[Ticker]],[1]!Table2[[Symbol]:[Industry]],2,FALSE),"-")</f>
        <v>-</v>
      </c>
      <c r="D1444" t="s">
        <v>133</v>
      </c>
      <c r="E1444">
        <v>1009.86989792</v>
      </c>
      <c r="F1444">
        <v>203.36</v>
      </c>
      <c r="G1444">
        <v>13.980805693603999</v>
      </c>
      <c r="H1444">
        <v>-6.5631722268878496</v>
      </c>
      <c r="I1444">
        <v>12.9803973358375</v>
      </c>
      <c r="J1444">
        <v>1.4859905102805799</v>
      </c>
      <c r="K1444">
        <v>189.88679092529401</v>
      </c>
      <c r="L1444">
        <v>170.32663490286299</v>
      </c>
      <c r="M1444">
        <v>57.034221269355299</v>
      </c>
      <c r="N1444">
        <v>1.07559765451482</v>
      </c>
      <c r="O1444">
        <v>9.0676632572777205</v>
      </c>
      <c r="P1444">
        <v>57.277648878576898</v>
      </c>
    </row>
    <row r="1445" spans="1:17" hidden="1" x14ac:dyDescent="0.3">
      <c r="A1445" t="s">
        <v>3057</v>
      </c>
      <c r="B1445" t="s">
        <v>3058</v>
      </c>
      <c r="C1445" t="str">
        <f>IFERROR(VLOOKUP(Table1[[#This Row],[Ticker]],[1]!Table2[[Symbol]:[Industry]],2,FALSE),"-")</f>
        <v>-</v>
      </c>
      <c r="D1445" t="s">
        <v>138</v>
      </c>
      <c r="E1445">
        <v>1008.4291524</v>
      </c>
      <c r="F1445">
        <v>821.65</v>
      </c>
      <c r="G1445">
        <v>20.710985670949601</v>
      </c>
      <c r="H1445">
        <v>-6.3907248520570201</v>
      </c>
      <c r="I1445">
        <v>-28.5294711100711</v>
      </c>
      <c r="J1445">
        <v>-0.84206692968521402</v>
      </c>
      <c r="K1445">
        <v>869.36513955624002</v>
      </c>
      <c r="L1445">
        <v>831.68032272159098</v>
      </c>
      <c r="M1445">
        <v>23.3140223770178</v>
      </c>
      <c r="N1445">
        <v>0.78394550580627298</v>
      </c>
      <c r="O1445">
        <v>36.919612973893898</v>
      </c>
      <c r="P1445">
        <v>48.8092003984424</v>
      </c>
    </row>
    <row r="1446" spans="1:17" hidden="1" x14ac:dyDescent="0.3">
      <c r="A1446" t="s">
        <v>3059</v>
      </c>
      <c r="B1446" t="s">
        <v>3060</v>
      </c>
      <c r="C1446" t="str">
        <f>IFERROR(VLOOKUP(Table1[[#This Row],[Ticker]],[1]!Table2[[Symbol]:[Industry]],2,FALSE),"-")</f>
        <v>-</v>
      </c>
      <c r="D1446" t="s">
        <v>309</v>
      </c>
      <c r="E1446">
        <v>1006.7982114500001</v>
      </c>
      <c r="F1446">
        <v>413.15</v>
      </c>
      <c r="G1446">
        <v>-37.442232029385401</v>
      </c>
      <c r="H1446">
        <v>-13.5697726306772</v>
      </c>
      <c r="I1446">
        <v>-12.106934136167</v>
      </c>
      <c r="J1446">
        <v>-5.6627669449154299</v>
      </c>
      <c r="K1446">
        <v>436.99518920458598</v>
      </c>
      <c r="L1446">
        <v>434.34049918617399</v>
      </c>
      <c r="M1446">
        <v>28.642319580292799</v>
      </c>
      <c r="N1446">
        <v>0.36850381415612099</v>
      </c>
      <c r="O1446">
        <v>23.8291177538424</v>
      </c>
      <c r="P1446">
        <v>14.2402875708558</v>
      </c>
      <c r="Q1446">
        <v>-1.2676878111516E-2</v>
      </c>
    </row>
    <row r="1447" spans="1:17" hidden="1" x14ac:dyDescent="0.3">
      <c r="A1447" t="s">
        <v>3061</v>
      </c>
      <c r="B1447" t="s">
        <v>3062</v>
      </c>
      <c r="C1447" t="str">
        <f>IFERROR(VLOOKUP(Table1[[#This Row],[Ticker]],[1]!Table2[[Symbol]:[Industry]],2,FALSE),"-")</f>
        <v>-</v>
      </c>
      <c r="D1447" t="s">
        <v>2587</v>
      </c>
      <c r="E1447">
        <v>1006.453125</v>
      </c>
      <c r="F1447">
        <v>12.63</v>
      </c>
      <c r="G1447">
        <v>10.8079728557558</v>
      </c>
      <c r="H1447">
        <v>-14.3439133835414</v>
      </c>
      <c r="I1447">
        <v>23.141064816179199</v>
      </c>
      <c r="J1447">
        <v>-1.01523853247294</v>
      </c>
      <c r="K1447">
        <v>13.1019422301998</v>
      </c>
      <c r="L1447">
        <v>14.099821740274599</v>
      </c>
      <c r="M1447">
        <v>44.884400667917497</v>
      </c>
      <c r="N1447">
        <v>0.28132834834814302</v>
      </c>
      <c r="O1447">
        <v>26.365795724465499</v>
      </c>
      <c r="P1447">
        <v>73.013698630137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Price_Filter_07_08_2024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2024-08-08T06:06:28Z</dcterms:created>
  <dcterms:modified xsi:type="dcterms:W3CDTF">2024-10-22T03:15:18Z</dcterms:modified>
</cp:coreProperties>
</file>